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firstSheet="1" activeTab="4"/>
  </bookViews>
  <sheets>
    <sheet name="Com stmt" sheetId="12" state="hidden" r:id="rId1"/>
    <sheet name="Shutter1 Abstract" sheetId="1" r:id="rId2"/>
    <sheet name="diagram" sheetId="3" state="hidden" r:id="rId3"/>
    <sheet name="dtls" sheetId="2" r:id="rId4"/>
    <sheet name="data" sheetId="9" r:id="rId5"/>
    <sheet name="diagram (2)" sheetId="11" state="hidden" r:id="rId6"/>
    <sheet name="Sheet1" sheetId="13" r:id="rId7"/>
  </sheets>
  <externalReferences>
    <externalReference r:id="rId8"/>
    <externalReference r:id="rId9"/>
    <externalReference r:id="rId10"/>
  </externalReferences>
  <definedNames>
    <definedName name="__HDR1">#REF!</definedName>
    <definedName name="__hdr2">#REF!</definedName>
    <definedName name="__mfl1">#REF!</definedName>
    <definedName name="_F1">#REF!</definedName>
    <definedName name="_HDR1">#REF!</definedName>
    <definedName name="_hdr2">#REF!</definedName>
    <definedName name="a">#REF!</definedName>
    <definedName name="aaaaaaaaaaa1">#REF!</definedName>
    <definedName name="AE">#REF!</definedName>
    <definedName name="ASL">[1]DATA!#REF!</definedName>
    <definedName name="ASR">[1]DATA!#REF!</definedName>
    <definedName name="B">#REF!</definedName>
    <definedName name="bc">#REF!</definedName>
    <definedName name="Berm">#REF!</definedName>
    <definedName name="bf">#REF!</definedName>
    <definedName name="Bls">#REF!</definedName>
    <definedName name="Brm1max">#REF!</definedName>
    <definedName name="Brm1min">#REF!</definedName>
    <definedName name="Brm2max">#REF!</definedName>
    <definedName name="Brm2min">#REF!</definedName>
    <definedName name="Brm3max">#REF!</definedName>
    <definedName name="Brm3min">#REF!</definedName>
    <definedName name="Brm4max">#REF!</definedName>
    <definedName name="Brm4min">#REF!</definedName>
    <definedName name="Brm5max">#REF!</definedName>
    <definedName name="Brm5min">#REF!</definedName>
    <definedName name="Brm6max">#REF!</definedName>
    <definedName name="Brm6min">#REF!</definedName>
    <definedName name="Brs">#REF!</definedName>
    <definedName name="bs">#REF!</definedName>
    <definedName name="bsi">#REF!</definedName>
    <definedName name="bso">#REF!</definedName>
    <definedName name="Bssc">#REF!</definedName>
    <definedName name="bw">#REF!</definedName>
    <definedName name="CBLround">#REF!</definedName>
    <definedName name="CEL">[1]DATA!$F$89</definedName>
    <definedName name="EWSTM">[2]ewst!$E$13:$R$172</definedName>
    <definedName name="extra">#REF!</definedName>
    <definedName name="f">#REF!</definedName>
    <definedName name="F.B">#REF!</definedName>
    <definedName name="FB">#REF!</definedName>
    <definedName name="FF">#REF!</definedName>
    <definedName name="fsd">#REF!</definedName>
    <definedName name="FTL">#REF!</definedName>
    <definedName name="gap">#REF!</definedName>
    <definedName name="hr">#REF!</definedName>
    <definedName name="htsb">#REF!</definedName>
    <definedName name="Htspb">#REF!</definedName>
    <definedName name="Hydmax">#REF!</definedName>
    <definedName name="Hydmin">#REF!</definedName>
    <definedName name="KM">[1]DATA!$F$4</definedName>
    <definedName name="L_Mazdoor">[3]Labour!$D$17</definedName>
    <definedName name="lane">#REF!</definedName>
    <definedName name="LS">#REF!</definedName>
    <definedName name="MEL">[1]DATA!$F$87</definedName>
    <definedName name="mew">#REF!</definedName>
    <definedName name="MFL">#REF!</definedName>
    <definedName name="mintw">#REF!</definedName>
    <definedName name="MWL">#REF!</definedName>
    <definedName name="PI">#REF!</definedName>
    <definedName name="RS">#REF!</definedName>
    <definedName name="s">#REF!</definedName>
    <definedName name="SAL">[1]DATA!$F$88</definedName>
    <definedName name="SD">#REF!</definedName>
    <definedName name="SS">#REF!</definedName>
    <definedName name="Sspb">#REF!</definedName>
    <definedName name="sssb">#REF!</definedName>
    <definedName name="STL">[1]DATA!$F$90</definedName>
    <definedName name="swellall">#REF!</definedName>
    <definedName name="swellff">#REF!</definedName>
    <definedName name="swellhdr">#REF!</definedName>
    <definedName name="swellhr">#REF!</definedName>
    <definedName name="TBL">#REF!</definedName>
    <definedName name="TW">#REF!</definedName>
    <definedName name="twinside">#REF!</definedName>
    <definedName name="twmn">#REF!</definedName>
    <definedName name="twout">#REF!</definedName>
    <definedName name="WACL">[1]DATA!$F$91</definedName>
    <definedName name="WAEL">[1]DATA!$F$92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9"/>
  <c r="B1" i="2"/>
  <c r="F9" i="1" l="1"/>
  <c r="F8"/>
  <c r="H32" i="2"/>
  <c r="H31"/>
  <c r="H30"/>
  <c r="H29"/>
  <c r="H28"/>
  <c r="H27"/>
  <c r="H25"/>
  <c r="H22"/>
  <c r="H23"/>
  <c r="H18"/>
  <c r="H16"/>
  <c r="H15"/>
  <c r="H14"/>
  <c r="H13"/>
  <c r="H12"/>
  <c r="H8"/>
  <c r="H9"/>
  <c r="H10"/>
  <c r="H11"/>
  <c r="H7"/>
  <c r="H6"/>
  <c r="H40"/>
  <c r="H41"/>
  <c r="G33" i="9"/>
  <c r="G25"/>
  <c r="G26"/>
  <c r="G27"/>
  <c r="G28"/>
  <c r="G29"/>
  <c r="G30"/>
  <c r="G31"/>
  <c r="G32"/>
  <c r="G24"/>
  <c r="G19"/>
  <c r="G9"/>
  <c r="G10"/>
  <c r="G11"/>
  <c r="G12"/>
  <c r="G13"/>
  <c r="G14"/>
  <c r="G15"/>
  <c r="G16"/>
  <c r="G17"/>
  <c r="G18"/>
  <c r="G8"/>
  <c r="H39" i="2"/>
  <c r="H38"/>
  <c r="H37"/>
  <c r="H36"/>
  <c r="H35"/>
  <c r="H34"/>
  <c r="H26"/>
  <c r="H21"/>
  <c r="H20"/>
  <c r="H19"/>
  <c r="H24"/>
  <c r="B6" i="1"/>
  <c r="B5"/>
  <c r="G162" i="9"/>
  <c r="G161"/>
  <c r="G160"/>
  <c r="G159"/>
  <c r="G153"/>
  <c r="G146"/>
  <c r="G147"/>
  <c r="G148"/>
  <c r="G149"/>
  <c r="G150"/>
  <c r="G151"/>
  <c r="G152"/>
  <c r="G145"/>
  <c r="G140"/>
  <c r="G131"/>
  <c r="G132"/>
  <c r="G133"/>
  <c r="G134"/>
  <c r="G135"/>
  <c r="G136"/>
  <c r="G137"/>
  <c r="G138"/>
  <c r="G139"/>
  <c r="G130"/>
  <c r="G111"/>
  <c r="G112"/>
  <c r="G125"/>
  <c r="G113"/>
  <c r="G114"/>
  <c r="G115"/>
  <c r="G116"/>
  <c r="G117"/>
  <c r="G118"/>
  <c r="G119"/>
  <c r="G120"/>
  <c r="G121"/>
  <c r="G122"/>
  <c r="G123"/>
  <c r="G124"/>
  <c r="G110"/>
  <c r="G102"/>
  <c r="G101"/>
  <c r="G100"/>
  <c r="G99"/>
  <c r="G98"/>
  <c r="G97"/>
  <c r="G94"/>
  <c r="G93"/>
  <c r="G92"/>
  <c r="G91"/>
  <c r="G89"/>
  <c r="G87"/>
  <c r="G88"/>
  <c r="G86"/>
  <c r="G83"/>
  <c r="G80"/>
  <c r="G81"/>
  <c r="G79"/>
  <c r="G75"/>
  <c r="G69"/>
  <c r="G70"/>
  <c r="G71"/>
  <c r="G72"/>
  <c r="G73"/>
  <c r="G74"/>
  <c r="G68"/>
  <c r="G50"/>
  <c r="G48"/>
  <c r="G39"/>
  <c r="G40"/>
  <c r="G41"/>
  <c r="G42"/>
  <c r="G43"/>
  <c r="G44"/>
  <c r="G45"/>
  <c r="G38"/>
  <c r="G49"/>
  <c r="G51"/>
  <c r="G53"/>
  <c r="G54"/>
  <c r="G55"/>
  <c r="G163"/>
  <c r="G164"/>
  <c r="G46"/>
  <c r="G165"/>
  <c r="G166"/>
  <c r="G167"/>
  <c r="G171"/>
  <c r="G172"/>
  <c r="G173"/>
  <c r="D5" i="1"/>
  <c r="B3" i="3"/>
  <c r="C3" i="11"/>
  <c r="B2" i="12"/>
  <c r="G96" i="9"/>
  <c r="G56"/>
  <c r="G60"/>
  <c r="G61"/>
  <c r="G62"/>
  <c r="D6" i="1"/>
  <c r="F6"/>
  <c r="D4"/>
  <c r="B34" i="2"/>
  <c r="B4"/>
  <c r="B4" i="1"/>
  <c r="F4"/>
  <c r="F5"/>
  <c r="F7"/>
  <c r="F11"/>
  <c r="H11"/>
</calcChain>
</file>

<file path=xl/sharedStrings.xml><?xml version="1.0" encoding="utf-8"?>
<sst xmlns="http://schemas.openxmlformats.org/spreadsheetml/2006/main" count="470" uniqueCount="201">
  <si>
    <t>Description</t>
  </si>
  <si>
    <t>Amount</t>
  </si>
  <si>
    <t>Sl. No.</t>
  </si>
  <si>
    <t>Qty</t>
  </si>
  <si>
    <t>Unit</t>
  </si>
  <si>
    <t>Total</t>
  </si>
  <si>
    <t>Description &amp; Size in mm</t>
  </si>
  <si>
    <t>Sectional weight in kgs</t>
  </si>
  <si>
    <t>Total weight in kgs</t>
  </si>
  <si>
    <t>A</t>
  </si>
  <si>
    <t>Kgs</t>
  </si>
  <si>
    <t>a</t>
  </si>
  <si>
    <t>Wastage @2.5%</t>
  </si>
  <si>
    <t>Sqmts</t>
  </si>
  <si>
    <t>Skin plate 8mm</t>
  </si>
  <si>
    <t>thick</t>
  </si>
  <si>
    <t>mtrs</t>
  </si>
  <si>
    <t xml:space="preserve">Screw rod 53dia </t>
  </si>
  <si>
    <t>DATA</t>
  </si>
  <si>
    <t>Per</t>
  </si>
  <si>
    <t>Rate</t>
  </si>
  <si>
    <t>Hour</t>
  </si>
  <si>
    <t>Day</t>
  </si>
  <si>
    <t>LS</t>
  </si>
  <si>
    <t>Rs:</t>
  </si>
  <si>
    <t>DATA:</t>
  </si>
  <si>
    <t>RATE ANALYSIS</t>
  </si>
  <si>
    <t>UNIT :</t>
  </si>
  <si>
    <t>tonne</t>
  </si>
  <si>
    <t>A. MATERIALS:</t>
  </si>
  <si>
    <t>Sl No</t>
  </si>
  <si>
    <t>particulars</t>
  </si>
  <si>
    <t>Quantity</t>
  </si>
  <si>
    <t>in Rs.</t>
  </si>
  <si>
    <t>Structural steel angles/ beams / channels</t>
  </si>
  <si>
    <t>kg</t>
  </si>
  <si>
    <t>Oxygen gas</t>
  </si>
  <si>
    <t>cum</t>
  </si>
  <si>
    <t>Acetyline gas</t>
  </si>
  <si>
    <t>Welding electrodes</t>
  </si>
  <si>
    <t>Nos</t>
  </si>
  <si>
    <t>Use rate welding holder set</t>
  </si>
  <si>
    <t>Use rate gas cutting torch set</t>
  </si>
  <si>
    <t>Sundries</t>
  </si>
  <si>
    <t>Total cost of Materials</t>
  </si>
  <si>
    <t>B. MACHINERY:</t>
  </si>
  <si>
    <t>Welding transformer</t>
  </si>
  <si>
    <t>Fuel / Energy charges</t>
  </si>
  <si>
    <t>Pug cutting machine</t>
  </si>
  <si>
    <t>Drilling machine</t>
  </si>
  <si>
    <t>Grinding machine</t>
  </si>
  <si>
    <t>Total hire charges of Machinery</t>
  </si>
  <si>
    <t>C. LABOUR:</t>
  </si>
  <si>
    <t>Crew for Drilling machine</t>
  </si>
  <si>
    <t>Crew for Grinding machine</t>
  </si>
  <si>
    <t>Foreman</t>
  </si>
  <si>
    <t>Marker / Fabricator / Erector</t>
  </si>
  <si>
    <t>Gas cutter</t>
  </si>
  <si>
    <t>Welder ( General )</t>
  </si>
  <si>
    <t>Mazdoors</t>
  </si>
  <si>
    <t>Helper fabrication / erection</t>
  </si>
  <si>
    <t>Total cost of Labour</t>
  </si>
  <si>
    <t>ABSTRACT:</t>
  </si>
  <si>
    <t>A. Cost of Materials</t>
  </si>
  <si>
    <t>B. Hire charges of Machinery</t>
  </si>
  <si>
    <t>C. Cost of Labour</t>
  </si>
  <si>
    <t>D. Add for excise duty</t>
  </si>
  <si>
    <t>(on 75 percent cost excluding cost of materials)</t>
  </si>
  <si>
    <t>E. Add for transportation upto work site @</t>
  </si>
  <si>
    <t>per tonne</t>
  </si>
  <si>
    <t>Total cost for</t>
  </si>
  <si>
    <t>Rate per</t>
  </si>
  <si>
    <t>GI Bolts/Nut/Washer</t>
  </si>
  <si>
    <t>Bottom Seal</t>
  </si>
  <si>
    <t>Rm</t>
  </si>
  <si>
    <t>Side Seal/ Top Seal</t>
  </si>
  <si>
    <t>Rate Analysis</t>
  </si>
  <si>
    <t>Unit:</t>
  </si>
  <si>
    <t>Sqm</t>
  </si>
  <si>
    <t>A. Materials</t>
  </si>
  <si>
    <t>Particulars</t>
  </si>
  <si>
    <t>Rate in Rs.</t>
  </si>
  <si>
    <t>Amount in Rs.</t>
  </si>
  <si>
    <t>Rust Cleaner/ Inhibitor</t>
  </si>
  <si>
    <t>ltr</t>
  </si>
  <si>
    <t>Zinc rich epoxy primer</t>
  </si>
  <si>
    <t>Thinner@10%</t>
  </si>
  <si>
    <t>Coal Tar epoxy paint</t>
  </si>
  <si>
    <t>Wire Brush</t>
  </si>
  <si>
    <t>Sundries (brushes, Ladders, platforms)</t>
  </si>
  <si>
    <t>Total Cost of Materials</t>
  </si>
  <si>
    <t>B. Machinery</t>
  </si>
  <si>
    <t>Total Cost of Machinery</t>
  </si>
  <si>
    <t>C. Labour</t>
  </si>
  <si>
    <t>Painter Class-II</t>
  </si>
  <si>
    <t>Helper</t>
  </si>
  <si>
    <t>A. Cost of Materials:</t>
  </si>
  <si>
    <t>B. Hire Charges of Machinery</t>
  </si>
  <si>
    <t>D. Add for Excise Duty on 75% cost excluding cost of materials)</t>
  </si>
  <si>
    <t>E. Add for transportation Charges upto worksite @</t>
  </si>
  <si>
    <t>Total Cost per</t>
  </si>
  <si>
    <t>ISA 35x35x6</t>
  </si>
  <si>
    <t>1.23 M</t>
  </si>
  <si>
    <t>1.83 M</t>
  </si>
  <si>
    <t>1.99 M</t>
  </si>
  <si>
    <t>2.59 M</t>
  </si>
  <si>
    <t>Hoist beam in Good condition</t>
  </si>
  <si>
    <t>Scale : Not to Scale</t>
  </si>
  <si>
    <t>GOVERNMENT OF ANDHRAPRADESH</t>
  </si>
  <si>
    <t>WATER RESOURCES DEPARTMENT</t>
  </si>
  <si>
    <t>VISAKHAPATNAM DIVISION</t>
  </si>
  <si>
    <t>PREPARED BY</t>
  </si>
  <si>
    <t>SUBMITTED BY</t>
  </si>
  <si>
    <t>2x2</t>
  </si>
  <si>
    <t>Tonnes</t>
  </si>
  <si>
    <t xml:space="preserve">Length </t>
  </si>
  <si>
    <t xml:space="preserve">Width </t>
  </si>
  <si>
    <t xml:space="preserve">ISMC 70x35 </t>
  </si>
  <si>
    <t>F. Add for contractor's profit and overheads on (A+B+C+D+E)</t>
  </si>
  <si>
    <t>Add  conveyance charges</t>
  </si>
  <si>
    <t>Add 1 km lead charges for fabricated parts                             Rs.</t>
  </si>
  <si>
    <t xml:space="preserve">Unloading charges of fabricated parts  </t>
  </si>
  <si>
    <t>Or Say</t>
  </si>
  <si>
    <t>Hire Charges of Airless Spray Gun</t>
  </si>
  <si>
    <t>Hire Charges of Air Compressor -7 Cum Diesel</t>
  </si>
  <si>
    <t>Fuel Charges of Air Compressor</t>
  </si>
  <si>
    <t>Crew Charges of Air Compressor</t>
  </si>
  <si>
    <t>Total Cost of Labour</t>
  </si>
  <si>
    <t xml:space="preserve">Cost per </t>
  </si>
  <si>
    <t>1 Tonne</t>
  </si>
  <si>
    <t>DETAILED ESTIMATE</t>
  </si>
  <si>
    <t>ABSTRACT ESTIMATE</t>
  </si>
  <si>
    <t>Provision for GST at 18%</t>
  </si>
  <si>
    <t>Provision for NAC at 0.1%</t>
  </si>
  <si>
    <t xml:space="preserve">      PLAN SHOWING THE S.G.SHUTTERS  ON ESCAPE AT 2.19 KM ON LMC OF THANDAVA RESERVOIR PROJECT.</t>
  </si>
  <si>
    <t>Sub- Total</t>
  </si>
  <si>
    <t>Cast iron  Nut in good condition</t>
  </si>
  <si>
    <t>Screw Rod in good condition</t>
  </si>
  <si>
    <t>ISA 40x40x6</t>
  </si>
  <si>
    <t>1.25 M</t>
  </si>
  <si>
    <t>1.20 M</t>
  </si>
  <si>
    <t xml:space="preserve">      PLAN SHOWING THE S.G. SHUTTERS AT 0.00 KM ON RMC OF THANDAVA RESERVOIR PROJECT.</t>
  </si>
  <si>
    <t>SHUTTER OF 2.19 KM ON LMC</t>
  </si>
  <si>
    <t>SHUTTER OF 0.00 KM ON RMC.</t>
  </si>
  <si>
    <t>Cast iron  Nut of 63 MM Dia</t>
  </si>
  <si>
    <t>Description of item</t>
  </si>
  <si>
    <t>Rate Quoted By</t>
  </si>
  <si>
    <t>Sri Laxmi Engineering works , Rajahmundry</t>
  </si>
  <si>
    <t>Remarks</t>
  </si>
  <si>
    <t>1 No</t>
  </si>
  <si>
    <t>Sri Radha Krishna Industries,Kovvur</t>
  </si>
  <si>
    <t>Sri Vijaya Laxmi Engineering works , Kovvur</t>
  </si>
  <si>
    <t>The lowest rates quoted by  Sri Laxmi Engineering works , Rajahmundry may please be approved</t>
  </si>
  <si>
    <t>Supply of Heavy Duty Gear Box with Thrust Bearing  51220(FAG) and screw rod of 63mm dia 2.50M length including Lathe Machine work for treading.</t>
  </si>
  <si>
    <t>Provision for unforceen items like Tender Publication and stationery charges</t>
  </si>
  <si>
    <t>Skin plate  10 mm thcik</t>
  </si>
  <si>
    <t xml:space="preserve">Surface cleaning of metal surfaces by chemical cleaners and then by hand and power tool cleaners and removing dust. After cleaniong, applying primary coat with one coat of Zinc rich and removing dust. After cleaniong, applying primary coat with one coat of Zinc rich epoxy primer to a thickness of 40 microns, followed by finishing coats 2 coats with solventless coal tar epoxy with material, labour, and all accessories with all leads and lifts IRR GAW-4-4 </t>
  </si>
  <si>
    <t xml:space="preserve"> Surface cleaning of metal surfaces by chemical cleaners and then by hand and power tool cleaners and removing dust. After cleaniong, applying primary coat with one coat of Zinc rich and removing dust. After cleaniong, applying primary coat with one coat of Zinc rich epoxy primer to a thickness of 40 microns, followed by finishing coats 2 coats with solventless coal tar epoxy with material, labour, and all accessories with all leads and lifts IRR GAW-4-4 </t>
  </si>
  <si>
    <t>OT SLUICE Screw Gear Hoist Including Platform for below 5 Tons Capacity (Small Gates) As per Guidelines of Chief Engineer, Central Designs Organization, Hyderabad Specification drawing for Krishna Delta System Fabrication, supply, erection, testing and commissioning of Embedded parts consisting of supporting structure, platform etc. with all accessories for operating canal escape/ regulator gate with all accessories including cost of all materials, machinery, labour, cutting, bending, aligning, anchoring, welding, finishing etc. complete</t>
  </si>
  <si>
    <t>Gear box  ( heavy duty gear box  suitable for 65  mm dia screw rod)</t>
  </si>
  <si>
    <t>Structural steel plates</t>
  </si>
  <si>
    <t>Chequered plate</t>
  </si>
  <si>
    <t>Cast iron Components</t>
  </si>
  <si>
    <t>Hoist Body/lock nut/Main Nut etc.</t>
  </si>
  <si>
    <t>Kg</t>
  </si>
  <si>
    <t>Bronze Alloy Steel Components</t>
  </si>
  <si>
    <t>Thrust Bearings</t>
  </si>
  <si>
    <t>MS Bolt/Nut/ Washer</t>
  </si>
  <si>
    <t>Welding electrodes (LH)</t>
  </si>
  <si>
    <t>Lathe machine (Screw Rod M/C)</t>
  </si>
  <si>
    <t>labour component/unit qty</t>
  </si>
  <si>
    <t>Add contractor's profit and overhead charges</t>
  </si>
  <si>
    <t>labour component/unit qty (including contractor's profit)</t>
  </si>
  <si>
    <t>Add 2 leads</t>
  </si>
  <si>
    <t>Add 1 km lead charges for fabricated parts                                Rs.</t>
  </si>
  <si>
    <t>Unloading charges of fabricated parts  Rs</t>
  </si>
  <si>
    <t>Rate per Kg</t>
  </si>
  <si>
    <t xml:space="preserve">Horizontal Frame ISMC 150 X 75 </t>
  </si>
  <si>
    <t xml:space="preserve">Vertical Frame ISMC 150 X 75 </t>
  </si>
  <si>
    <t>Horizontal stiffners ISMC 150 x 75</t>
  </si>
  <si>
    <t>Vertical stiffner   ISMC 150 x 75</t>
  </si>
  <si>
    <t xml:space="preserve"> </t>
  </si>
  <si>
    <t>Main Hoist Beam ISMB 300 X 140</t>
  </si>
  <si>
    <t>For Two Nos of Shutters</t>
  </si>
  <si>
    <t>For Two  Numbers</t>
  </si>
  <si>
    <t>Round 65 dia for Screw rod</t>
  </si>
  <si>
    <t>Shutter details  for  2.40x1.50</t>
  </si>
  <si>
    <t>Fabrication, supply, erection, testing and commissioning of Sluice Shutters consisting of skin plate, horizontal and vertical angles, stiffeners, rubber seals, clamps with all accessories for sluice shutters including cost of all materials, machinery, labour  etc., complete as per specifications and approved drawings IRR- GAW -2-14.</t>
  </si>
  <si>
    <t>S. No.</t>
  </si>
  <si>
    <t>Fabrication, supply, erection, testing and commissioning of Sluice Shutters consisting of skin plate, horizontal and vertical angles, stiffeners, rubber seals, clamps with all accessories for sluice shutters including cost of all materials, machinery, labour, seal fixing etc., complete as per specifications and approved drawings (without painting on mechanical cleaning surfaces which are added extra as per schedule of rates under items in this chapter and add as applicable separately) IRR-GAW-2-14</t>
  </si>
  <si>
    <t xml:space="preserve">Structural steel plates </t>
  </si>
  <si>
    <t>OT SLUICE SHUTTERS Screw Gear Hoist Including Platform for below 5 Tons Capacity (Small Gates)  system Fabrication, supply, erection, testing and commissioning of Embedded parts consisting of supporting structure,platform etc. with all accessories for operating canal escape/ regulator gate with all accessories including cost of allmaterials, machinery, labour, cutting, bending, aligning, anchoring, welding, finishing etc. complete as per Specification and approved drawings. (IRR-GAW-2-12)</t>
  </si>
  <si>
    <t xml:space="preserve"> Surface cleaning of metal surfaces by chemical cleaners and then by hand and power tool cleaners and removing dust. After cleaniong, applying primary coat with one coat of Zinc rich and removing dust. After cleaniong, applying primary coat with one coat of Zinc rich epoxy primer to a thickness of 40 microns, followed by finishing coats 2 coats with solventless coal tar epoxy with material, labour, and all accessories with all leads and lifts IRR GAW-4-4</t>
  </si>
  <si>
    <t>1 Sqm</t>
  </si>
  <si>
    <t>Base Plate for fixing of hoist beams 35x10x8mm</t>
  </si>
  <si>
    <t>Provision for unforeseen items</t>
  </si>
  <si>
    <t xml:space="preserve">Railing Angles 60x60 mmx5mm </t>
  </si>
  <si>
    <t>5x2</t>
  </si>
  <si>
    <t>Chequered Plate</t>
  </si>
  <si>
    <t>1x1</t>
  </si>
  <si>
    <t>OT SLUICE - SHUTTER ESTIMATE</t>
  </si>
</sst>
</file>

<file path=xl/styles.xml><?xml version="1.0" encoding="utf-8"?>
<styleSheet xmlns="http://schemas.openxmlformats.org/spreadsheetml/2006/main">
  <numFmts count="4">
    <numFmt numFmtId="164" formatCode="0.000"/>
    <numFmt numFmtId="165" formatCode="0.000%"/>
    <numFmt numFmtId="166" formatCode="0.0000"/>
    <numFmt numFmtId="167" formatCode="[$-4009]General"/>
  </numFmts>
  <fonts count="18">
    <font>
      <sz val="11"/>
      <name val="Calibri"/>
    </font>
    <font>
      <sz val="11"/>
      <color theme="1"/>
      <name val="Calibri"/>
      <family val="2"/>
      <scheme val="minor"/>
    </font>
    <font>
      <sz val="11"/>
      <name val="Arial"/>
      <family val="2"/>
    </font>
    <font>
      <sz val="10"/>
      <name val="Arial"/>
      <family val="2"/>
    </font>
    <font>
      <b/>
      <sz val="11"/>
      <name val="Arial"/>
      <family val="2"/>
    </font>
    <font>
      <sz val="11"/>
      <color indexed="8"/>
      <name val="Calibri"/>
      <family val="2"/>
    </font>
    <font>
      <sz val="11"/>
      <name val="Calibri"/>
      <family val="2"/>
    </font>
    <font>
      <sz val="12"/>
      <name val="Arial"/>
      <family val="2"/>
    </font>
    <font>
      <b/>
      <sz val="12"/>
      <name val="Cambria"/>
      <family val="1"/>
      <scheme val="major"/>
    </font>
    <font>
      <sz val="12"/>
      <name val="Cambria"/>
      <family val="1"/>
      <scheme val="major"/>
    </font>
    <font>
      <sz val="12"/>
      <color theme="1"/>
      <name val="Cambria"/>
      <family val="1"/>
      <scheme val="major"/>
    </font>
    <font>
      <sz val="12"/>
      <color indexed="10"/>
      <name val="Cambria"/>
      <family val="1"/>
      <scheme val="major"/>
    </font>
    <font>
      <sz val="12"/>
      <color rgb="FF000000"/>
      <name val="Cambria"/>
      <family val="1"/>
      <scheme val="major"/>
    </font>
    <font>
      <b/>
      <sz val="12"/>
      <color indexed="8"/>
      <name val="Cambria"/>
      <family val="1"/>
      <scheme val="major"/>
    </font>
    <font>
      <sz val="12"/>
      <color indexed="8"/>
      <name val="Cambria"/>
      <family val="1"/>
      <scheme val="major"/>
    </font>
    <font>
      <b/>
      <sz val="12"/>
      <color rgb="FF000000"/>
      <name val="Cambria"/>
      <family val="1"/>
      <scheme val="major"/>
    </font>
    <font>
      <b/>
      <sz val="12"/>
      <color theme="1"/>
      <name val="Cambria"/>
      <family val="1"/>
      <scheme val="major"/>
    </font>
    <font>
      <sz val="10"/>
      <name val="Arial"/>
      <charset val="134"/>
    </font>
  </fonts>
  <fills count="3">
    <fill>
      <patternFill patternType="none"/>
    </fill>
    <fill>
      <patternFill patternType="gray125"/>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double">
        <color indexed="64"/>
      </top>
      <bottom/>
      <diagonal/>
    </border>
    <border>
      <left style="thin">
        <color auto="1"/>
      </left>
      <right/>
      <top/>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1">
    <xf numFmtId="0" fontId="0" fillId="0" borderId="0">
      <alignment vertical="center"/>
    </xf>
    <xf numFmtId="0" fontId="5"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lignment vertical="center"/>
    </xf>
    <xf numFmtId="0" fontId="17" fillId="0" borderId="0"/>
  </cellStyleXfs>
  <cellXfs count="230">
    <xf numFmtId="0" fontId="0" fillId="0" borderId="0" xfId="0">
      <alignment vertical="center"/>
    </xf>
    <xf numFmtId="0" fontId="2" fillId="0" borderId="0" xfId="0" applyFont="1" applyAlignment="1"/>
    <xf numFmtId="0" fontId="4" fillId="0" borderId="0" xfId="0" applyFont="1" applyAlignment="1"/>
    <xf numFmtId="0" fontId="2" fillId="0" borderId="0" xfId="0" applyFont="1">
      <alignment vertical="center"/>
    </xf>
    <xf numFmtId="0" fontId="2" fillId="0" borderId="4" xfId="0" applyFont="1" applyBorder="1" applyAlignment="1"/>
    <xf numFmtId="0" fontId="2" fillId="0" borderId="5" xfId="0" applyFont="1" applyBorder="1"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9" xfId="0" applyFont="1" applyBorder="1" applyAlignment="1"/>
    <xf numFmtId="0" fontId="2" fillId="0" borderId="10" xfId="0" applyFont="1" applyBorder="1" applyAlignment="1"/>
    <xf numFmtId="0" fontId="2" fillId="0" borderId="11" xfId="0" applyFont="1" applyBorder="1" applyAlignment="1"/>
    <xf numFmtId="0" fontId="2" fillId="0" borderId="12" xfId="0" applyFont="1" applyBorder="1" applyAlignment="1"/>
    <xf numFmtId="0" fontId="2" fillId="0" borderId="13" xfId="0" applyFont="1" applyBorder="1" applyAlignment="1"/>
    <xf numFmtId="0" fontId="2" fillId="0" borderId="14" xfId="0" applyFont="1" applyBorder="1" applyAlignment="1"/>
    <xf numFmtId="0" fontId="2" fillId="0" borderId="15" xfId="0" applyFont="1" applyBorder="1" applyAlignment="1"/>
    <xf numFmtId="0" fontId="2" fillId="0" borderId="16" xfId="0" applyFont="1" applyBorder="1" applyAlignment="1"/>
    <xf numFmtId="0" fontId="2" fillId="0" borderId="17" xfId="0" applyFont="1" applyBorder="1" applyAlignment="1"/>
    <xf numFmtId="2" fontId="2" fillId="0" borderId="0" xfId="0" applyNumberFormat="1" applyFont="1" applyAlignment="1">
      <alignment horizontal="center"/>
    </xf>
    <xf numFmtId="0" fontId="3" fillId="0" borderId="0" xfId="0" applyFont="1" applyAlignment="1">
      <alignment horizontal="center"/>
    </xf>
    <xf numFmtId="0" fontId="2" fillId="0" borderId="18" xfId="0" applyFont="1" applyBorder="1" applyAlignment="1"/>
    <xf numFmtId="0" fontId="2" fillId="0" borderId="22" xfId="0" applyFont="1" applyBorder="1" applyAlignment="1"/>
    <xf numFmtId="0" fontId="2" fillId="0" borderId="23" xfId="0" applyFont="1" applyBorder="1" applyAlignment="1"/>
    <xf numFmtId="0" fontId="2" fillId="0" borderId="24" xfId="0" applyFont="1" applyBorder="1" applyAlignment="1"/>
    <xf numFmtId="0" fontId="2" fillId="0" borderId="25" xfId="0" applyFont="1" applyBorder="1" applyAlignment="1"/>
    <xf numFmtId="0" fontId="2" fillId="0" borderId="19" xfId="0" applyFont="1" applyBorder="1" applyAlignment="1"/>
    <xf numFmtId="0" fontId="4" fillId="0" borderId="20" xfId="0" applyFont="1" applyBorder="1" applyAlignment="1"/>
    <xf numFmtId="0" fontId="2" fillId="0" borderId="20" xfId="0" applyFont="1" applyBorder="1" applyAlignment="1"/>
    <xf numFmtId="0" fontId="2" fillId="0" borderId="21" xfId="0" applyFont="1" applyBorder="1" applyAlignment="1"/>
    <xf numFmtId="0" fontId="3" fillId="0" borderId="0" xfId="0" applyFont="1" applyAlignment="1"/>
    <xf numFmtId="2" fontId="2" fillId="0" borderId="0" xfId="0" applyNumberFormat="1" applyFont="1" applyAlignment="1"/>
    <xf numFmtId="0" fontId="4" fillId="0" borderId="22" xfId="0" applyFont="1" applyBorder="1" applyAlignment="1">
      <alignment vertical="center" wrapText="1"/>
    </xf>
    <xf numFmtId="0" fontId="2" fillId="0" borderId="0" xfId="9" applyFont="1" applyAlignment="1"/>
    <xf numFmtId="0" fontId="4" fillId="0" borderId="0" xfId="9" applyFont="1" applyAlignment="1"/>
    <xf numFmtId="0" fontId="2" fillId="0" borderId="19" xfId="9" applyFont="1" applyBorder="1" applyAlignment="1"/>
    <xf numFmtId="0" fontId="4" fillId="0" borderId="20" xfId="9" applyFont="1" applyBorder="1" applyAlignment="1"/>
    <xf numFmtId="0" fontId="2" fillId="0" borderId="20" xfId="9" applyFont="1" applyBorder="1" applyAlignment="1"/>
    <xf numFmtId="0" fontId="2" fillId="0" borderId="21" xfId="9" applyFont="1" applyBorder="1" applyAlignment="1"/>
    <xf numFmtId="0" fontId="4" fillId="0" borderId="22" xfId="9" applyFont="1" applyBorder="1" applyAlignment="1">
      <alignment vertical="center" wrapText="1"/>
    </xf>
    <xf numFmtId="0" fontId="2" fillId="0" borderId="0" xfId="9" applyFont="1">
      <alignment vertical="center"/>
    </xf>
    <xf numFmtId="0" fontId="2" fillId="0" borderId="22" xfId="9" applyFont="1" applyBorder="1" applyAlignment="1"/>
    <xf numFmtId="0" fontId="2" fillId="0" borderId="23" xfId="9" applyFont="1" applyBorder="1" applyAlignment="1"/>
    <xf numFmtId="0" fontId="3" fillId="0" borderId="0" xfId="9" applyFont="1" applyAlignment="1">
      <alignment horizontal="center"/>
    </xf>
    <xf numFmtId="0" fontId="3" fillId="0" borderId="0" xfId="9" applyFont="1" applyAlignment="1"/>
    <xf numFmtId="2" fontId="2" fillId="0" borderId="0" xfId="9" applyNumberFormat="1" applyFont="1" applyAlignment="1"/>
    <xf numFmtId="0" fontId="2" fillId="0" borderId="4" xfId="9" applyFont="1" applyBorder="1" applyAlignment="1"/>
    <xf numFmtId="0" fontId="2" fillId="0" borderId="5" xfId="9" applyFont="1" applyBorder="1" applyAlignment="1"/>
    <xf numFmtId="0" fontId="2" fillId="0" borderId="6" xfId="9" applyFont="1" applyBorder="1" applyAlignment="1"/>
    <xf numFmtId="0" fontId="2" fillId="0" borderId="7" xfId="9" applyFont="1" applyBorder="1" applyAlignment="1"/>
    <xf numFmtId="0" fontId="2" fillId="0" borderId="8" xfId="9" applyFont="1" applyBorder="1" applyAlignment="1"/>
    <xf numFmtId="0" fontId="2" fillId="0" borderId="14" xfId="9" applyFont="1" applyBorder="1" applyAlignment="1"/>
    <xf numFmtId="0" fontId="2" fillId="0" borderId="33" xfId="9" applyFont="1" applyBorder="1" applyAlignment="1"/>
    <xf numFmtId="0" fontId="2" fillId="0" borderId="11" xfId="9" applyFont="1" applyBorder="1" applyAlignment="1"/>
    <xf numFmtId="0" fontId="2" fillId="0" borderId="12" xfId="9" applyFont="1" applyBorder="1" applyAlignment="1"/>
    <xf numFmtId="0" fontId="2" fillId="0" borderId="34" xfId="9" applyFont="1" applyBorder="1" applyAlignment="1"/>
    <xf numFmtId="0" fontId="2" fillId="0" borderId="13" xfId="9" applyFont="1" applyBorder="1" applyAlignment="1"/>
    <xf numFmtId="0" fontId="2" fillId="0" borderId="15" xfId="9" applyFont="1" applyBorder="1" applyAlignment="1"/>
    <xf numFmtId="0" fontId="2" fillId="0" borderId="16" xfId="9" applyFont="1" applyBorder="1" applyAlignment="1"/>
    <xf numFmtId="0" fontId="2" fillId="0" borderId="17" xfId="9" applyFont="1" applyBorder="1" applyAlignment="1"/>
    <xf numFmtId="2" fontId="2" fillId="0" borderId="0" xfId="9" applyNumberFormat="1" applyFont="1" applyAlignment="1">
      <alignment horizontal="center"/>
    </xf>
    <xf numFmtId="0" fontId="2" fillId="0" borderId="24" xfId="9" applyFont="1" applyBorder="1" applyAlignment="1"/>
    <xf numFmtId="0" fontId="2" fillId="0" borderId="25" xfId="9" applyFont="1" applyBorder="1" applyAlignment="1"/>
    <xf numFmtId="0" fontId="3" fillId="0" borderId="28" xfId="0" applyFont="1" applyBorder="1" applyAlignment="1">
      <alignment vertical="center" wrapText="1"/>
    </xf>
    <xf numFmtId="0" fontId="6" fillId="0" borderId="0" xfId="0" applyFont="1">
      <alignment vertical="center"/>
    </xf>
    <xf numFmtId="0" fontId="0" fillId="0" borderId="0" xfId="0" applyAlignment="1">
      <alignment horizontal="center" vertical="center"/>
    </xf>
    <xf numFmtId="0" fontId="6" fillId="0" borderId="1" xfId="0" applyFont="1" applyBorder="1" applyAlignment="1">
      <alignment horizontal="center" vertical="center"/>
    </xf>
    <xf numFmtId="0" fontId="0" fillId="0" borderId="30" xfId="0" applyBorder="1" applyAlignment="1">
      <alignment horizontal="center" vertical="center"/>
    </xf>
    <xf numFmtId="0" fontId="0" fillId="0" borderId="30" xfId="0" applyBorder="1">
      <alignment vertical="center"/>
    </xf>
    <xf numFmtId="0" fontId="0" fillId="0" borderId="28" xfId="0" applyBorder="1" applyAlignment="1">
      <alignment horizontal="center" vertical="center"/>
    </xf>
    <xf numFmtId="2" fontId="0" fillId="0" borderId="28" xfId="0" applyNumberFormat="1" applyBorder="1">
      <alignment vertical="center"/>
    </xf>
    <xf numFmtId="0" fontId="0" fillId="0" borderId="28" xfId="0" applyBorder="1">
      <alignment vertical="center"/>
    </xf>
    <xf numFmtId="0" fontId="0" fillId="0" borderId="29" xfId="0" applyBorder="1" applyAlignment="1">
      <alignment horizontal="center" vertical="center"/>
    </xf>
    <xf numFmtId="0" fontId="0" fillId="0" borderId="29" xfId="0" applyBorder="1">
      <alignment vertical="center"/>
    </xf>
    <xf numFmtId="2" fontId="0" fillId="0" borderId="29" xfId="0" applyNumberFormat="1" applyBorder="1">
      <alignment vertical="center"/>
    </xf>
    <xf numFmtId="0" fontId="7" fillId="0" borderId="0" xfId="0" applyFont="1" applyAlignment="1">
      <alignment horizontal="left" vertical="center" indent="7"/>
    </xf>
    <xf numFmtId="0" fontId="9" fillId="0" borderId="0" xfId="0" applyFont="1" applyAlignment="1">
      <alignment horizontal="center" vertical="center" wrapText="1"/>
    </xf>
    <xf numFmtId="0" fontId="9" fillId="0" borderId="0" xfId="0" applyFont="1" applyAlignment="1"/>
    <xf numFmtId="0" fontId="9" fillId="0" borderId="1" xfId="0" applyFont="1" applyBorder="1" applyAlignment="1">
      <alignment horizontal="center" vertical="center" wrapText="1"/>
    </xf>
    <xf numFmtId="0" fontId="9" fillId="0" borderId="0" xfId="0" applyFont="1">
      <alignment vertical="center"/>
    </xf>
    <xf numFmtId="0" fontId="9" fillId="0" borderId="0" xfId="0" applyFont="1" applyAlignment="1">
      <alignment horizontal="center"/>
    </xf>
    <xf numFmtId="0" fontId="9" fillId="0" borderId="1" xfId="0" applyFont="1" applyBorder="1" applyAlignment="1">
      <alignment horizontal="left" vertical="top" wrapText="1"/>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9" fillId="0" borderId="1" xfId="0" applyFont="1" applyBorder="1" applyAlignment="1">
      <alignment vertical="center" wrapText="1"/>
    </xf>
    <xf numFmtId="164" fontId="9"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xf numFmtId="0" fontId="9" fillId="0" borderId="0" xfId="0" applyFont="1" applyAlignment="1">
      <alignment horizontal="center" vertical="center"/>
    </xf>
    <xf numFmtId="0" fontId="8" fillId="0" borderId="1" xfId="0" applyFont="1" applyBorder="1" applyAlignment="1">
      <alignment horizontal="center"/>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2" fontId="9" fillId="0" borderId="1" xfId="0" applyNumberFormat="1" applyFont="1" applyBorder="1" applyAlignment="1">
      <alignment horizontal="center"/>
    </xf>
    <xf numFmtId="0" fontId="9" fillId="0" borderId="1" xfId="0" applyFont="1" applyBorder="1">
      <alignment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0" fontId="9" fillId="0" borderId="1" xfId="0" applyFont="1" applyBorder="1" applyAlignment="1">
      <alignment horizontal="center"/>
    </xf>
    <xf numFmtId="0" fontId="9" fillId="0" borderId="1" xfId="0" applyFont="1" applyBorder="1" applyAlignment="1">
      <alignment horizontal="justify" vertical="top" wrapText="1"/>
    </xf>
    <xf numFmtId="0" fontId="8" fillId="0" borderId="1" xfId="0" applyFont="1" applyBorder="1">
      <alignment vertical="center"/>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2" fontId="11" fillId="0" borderId="1" xfId="0" applyNumberFormat="1" applyFont="1" applyBorder="1" applyAlignment="1">
      <alignment horizontal="center" vertical="center"/>
    </xf>
    <xf numFmtId="0" fontId="8" fillId="0" borderId="1" xfId="0" applyFont="1" applyBorder="1" applyAlignment="1">
      <alignment vertical="center" wrapText="1"/>
    </xf>
    <xf numFmtId="0" fontId="8" fillId="0" borderId="0" xfId="0" applyFont="1" applyAlignment="1">
      <alignment horizontal="center" vertical="center"/>
    </xf>
    <xf numFmtId="0" fontId="8" fillId="0" borderId="0" xfId="0" applyFont="1">
      <alignment vertical="center"/>
    </xf>
    <xf numFmtId="0" fontId="8" fillId="0" borderId="0" xfId="0" applyFont="1" applyAlignment="1"/>
    <xf numFmtId="1" fontId="9" fillId="0" borderId="0" xfId="0" applyNumberFormat="1" applyFont="1">
      <alignment vertical="center"/>
    </xf>
    <xf numFmtId="0" fontId="12" fillId="0" borderId="1" xfId="0" applyFont="1" applyBorder="1" applyAlignment="1">
      <alignment horizontal="center"/>
    </xf>
    <xf numFmtId="0" fontId="9" fillId="0" borderId="1" xfId="0" applyFont="1" applyBorder="1" applyAlignment="1" applyProtection="1">
      <alignment wrapText="1"/>
      <protection hidden="1"/>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164"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167" fontId="12" fillId="0" borderId="1" xfId="1" applyNumberFormat="1" applyFont="1" applyBorder="1" applyAlignment="1">
      <alignment vertical="center"/>
    </xf>
    <xf numFmtId="1" fontId="8"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0" fontId="14" fillId="0" borderId="0" xfId="0" applyFont="1" applyAlignment="1"/>
    <xf numFmtId="0" fontId="10" fillId="0" borderId="0" xfId="0" applyFont="1" applyAlignment="1"/>
    <xf numFmtId="0" fontId="9" fillId="0" borderId="0" xfId="0" applyFont="1" applyAlignment="1" applyProtection="1">
      <protection hidden="1"/>
    </xf>
    <xf numFmtId="0" fontId="9" fillId="0" borderId="1" xfId="0" applyFont="1" applyBorder="1" applyAlignment="1" applyProtection="1">
      <alignment horizontal="center"/>
      <protection hidden="1"/>
    </xf>
    <xf numFmtId="0" fontId="9" fillId="0" borderId="1" xfId="0" applyFont="1" applyBorder="1" applyAlignment="1" applyProtection="1">
      <alignment horizontal="left" wrapText="1"/>
      <protection hidden="1"/>
    </xf>
    <xf numFmtId="0" fontId="9" fillId="0" borderId="1" xfId="0" applyFont="1" applyBorder="1" applyAlignment="1" applyProtection="1">
      <protection hidden="1"/>
    </xf>
    <xf numFmtId="0" fontId="9" fillId="0" borderId="1" xfId="0" applyFont="1" applyBorder="1" applyAlignment="1" applyProtection="1">
      <alignment horizontal="right"/>
      <protection hidden="1"/>
    </xf>
    <xf numFmtId="0" fontId="9" fillId="0" borderId="1" xfId="0" applyFont="1" applyBorder="1" applyAlignment="1" applyProtection="1">
      <alignment horizontal="center" vertical="top"/>
      <protection hidden="1"/>
    </xf>
    <xf numFmtId="0" fontId="14" fillId="0" borderId="1" xfId="0" applyFont="1" applyBorder="1" applyAlignment="1">
      <alignment horizontal="center"/>
    </xf>
    <xf numFmtId="0" fontId="9" fillId="0" borderId="1" xfId="0" applyFont="1" applyBorder="1" applyAlignment="1" applyProtection="1">
      <alignment horizontal="left"/>
      <protection hidden="1"/>
    </xf>
    <xf numFmtId="0" fontId="14" fillId="0" borderId="1" xfId="0" applyFont="1" applyBorder="1" applyAlignment="1"/>
    <xf numFmtId="0" fontId="8" fillId="0" borderId="1" xfId="0" applyFont="1" applyBorder="1" applyAlignment="1" applyProtection="1">
      <protection hidden="1"/>
    </xf>
    <xf numFmtId="165" fontId="9" fillId="0" borderId="1" xfId="0" applyNumberFormat="1" applyFont="1" applyBorder="1" applyAlignment="1" applyProtection="1">
      <alignment horizontal="center"/>
      <protection hidden="1"/>
    </xf>
    <xf numFmtId="0" fontId="9" fillId="0" borderId="1" xfId="0" applyFont="1" applyBorder="1" applyAlignment="1" applyProtection="1">
      <alignment horizontal="center" wrapText="1"/>
      <protection hidden="1"/>
    </xf>
    <xf numFmtId="164" fontId="9" fillId="0" borderId="1" xfId="0" applyNumberFormat="1" applyFont="1" applyBorder="1" applyAlignment="1" applyProtection="1">
      <alignment horizontal="center"/>
      <protection hidden="1"/>
    </xf>
    <xf numFmtId="0" fontId="10" fillId="0" borderId="1" xfId="0" applyFont="1" applyBorder="1" applyAlignment="1">
      <alignment horizontal="center"/>
    </xf>
    <xf numFmtId="0" fontId="10" fillId="0" borderId="1" xfId="0" applyFont="1" applyBorder="1" applyAlignment="1"/>
    <xf numFmtId="2" fontId="9" fillId="0" borderId="1" xfId="0" applyNumberFormat="1" applyFont="1" applyBorder="1" applyAlignment="1" applyProtection="1">
      <alignment horizontal="center"/>
      <protection hidden="1"/>
    </xf>
    <xf numFmtId="0" fontId="8" fillId="0" borderId="1" xfId="0" applyFont="1" applyBorder="1" applyAlignment="1" applyProtection="1">
      <alignment horizontal="left"/>
      <protection hidden="1"/>
    </xf>
    <xf numFmtId="166" fontId="9" fillId="0" borderId="1" xfId="0" applyNumberFormat="1" applyFont="1" applyBorder="1" applyAlignment="1" applyProtection="1">
      <alignment horizontal="center"/>
      <protection hidden="1"/>
    </xf>
    <xf numFmtId="0" fontId="8" fillId="0" borderId="1" xfId="0" applyFont="1" applyBorder="1" applyAlignment="1" applyProtection="1">
      <alignment horizontal="center"/>
      <protection hidden="1"/>
    </xf>
    <xf numFmtId="2" fontId="8" fillId="0" borderId="1" xfId="0" applyNumberFormat="1" applyFont="1" applyBorder="1" applyAlignment="1" applyProtection="1">
      <alignment horizontal="center"/>
      <protection hidden="1"/>
    </xf>
    <xf numFmtId="0" fontId="10" fillId="0" borderId="1" xfId="0" applyFont="1" applyBorder="1" applyAlignment="1">
      <alignment horizontal="right"/>
    </xf>
    <xf numFmtId="0" fontId="8" fillId="0" borderId="1" xfId="0" applyFont="1" applyBorder="1" applyAlignment="1" applyProtection="1">
      <alignment horizontal="right"/>
      <protection hidden="1"/>
    </xf>
    <xf numFmtId="164" fontId="8" fillId="0" borderId="1" xfId="0" applyNumberFormat="1" applyFont="1" applyBorder="1" applyAlignment="1" applyProtection="1">
      <alignment horizontal="center"/>
      <protection hidden="1"/>
    </xf>
    <xf numFmtId="0" fontId="14" fillId="0" borderId="0" xfId="0" applyFont="1" applyAlignment="1">
      <alignment horizontal="center"/>
    </xf>
    <xf numFmtId="2" fontId="16" fillId="0" borderId="1" xfId="0" applyNumberFormat="1" applyFont="1" applyBorder="1" applyAlignment="1">
      <alignment horizontal="center"/>
    </xf>
    <xf numFmtId="2" fontId="14" fillId="0" borderId="1" xfId="0" applyNumberFormat="1" applyFont="1" applyBorder="1" applyAlignment="1">
      <alignment horizontal="center"/>
    </xf>
    <xf numFmtId="2" fontId="10" fillId="0" borderId="1" xfId="0" applyNumberFormat="1" applyFont="1" applyBorder="1" applyAlignment="1">
      <alignment horizontal="center"/>
    </xf>
    <xf numFmtId="1" fontId="9" fillId="0" borderId="1" xfId="0" applyNumberFormat="1" applyFont="1" applyBorder="1" applyAlignment="1" applyProtection="1">
      <alignment horizontal="center"/>
      <protection hidden="1"/>
    </xf>
    <xf numFmtId="10" fontId="9" fillId="0" borderId="1" xfId="0" applyNumberFormat="1" applyFont="1" applyBorder="1" applyAlignment="1" applyProtection="1">
      <alignment horizontal="center"/>
      <protection hidden="1"/>
    </xf>
    <xf numFmtId="9" fontId="9" fillId="0" borderId="1" xfId="0" applyNumberFormat="1" applyFont="1" applyBorder="1" applyAlignment="1" applyProtection="1">
      <alignment horizontal="center"/>
      <protection hidden="1"/>
    </xf>
    <xf numFmtId="164" fontId="9" fillId="0" borderId="1" xfId="0" applyNumberFormat="1" applyFont="1" applyBorder="1" applyAlignment="1">
      <alignment horizontal="center"/>
    </xf>
    <xf numFmtId="2" fontId="9" fillId="0" borderId="38" xfId="0" applyNumberFormat="1" applyFont="1" applyBorder="1" applyAlignment="1" applyProtection="1">
      <alignment horizontal="center"/>
      <protection hidden="1"/>
    </xf>
    <xf numFmtId="0" fontId="9" fillId="0" borderId="1" xfId="0" applyFont="1" applyBorder="1" applyAlignment="1">
      <alignment horizontal="left"/>
    </xf>
    <xf numFmtId="0" fontId="12" fillId="0" borderId="1" xfId="0" applyFont="1" applyBorder="1" applyAlignment="1">
      <alignment horizontal="center" vertical="center"/>
    </xf>
    <xf numFmtId="1" fontId="12" fillId="0" borderId="1" xfId="0" applyNumberFormat="1" applyFont="1" applyBorder="1" applyAlignment="1">
      <alignment horizontal="center" vertical="center"/>
    </xf>
    <xf numFmtId="2" fontId="9" fillId="0" borderId="3" xfId="0" applyNumberFormat="1" applyFont="1" applyBorder="1" applyAlignment="1">
      <alignment horizontal="center" vertical="center"/>
    </xf>
    <xf numFmtId="2" fontId="9" fillId="0" borderId="2" xfId="0" applyNumberFormat="1"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164" fontId="8" fillId="0" borderId="0" xfId="0" applyNumberFormat="1" applyFont="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6" fillId="0" borderId="1" xfId="0" applyFont="1" applyBorder="1" applyAlignment="1">
      <alignment horizontal="center" vertical="center" wrapText="1"/>
    </xf>
    <xf numFmtId="0" fontId="0" fillId="0" borderId="0" xfId="0"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2" xfId="0" applyFont="1" applyBorder="1" applyAlignment="1">
      <alignment horizontal="center" vertical="center" wrapText="1"/>
    </xf>
    <xf numFmtId="0" fontId="4" fillId="0" borderId="0" xfId="0" applyFont="1" applyAlignment="1">
      <alignment horizontal="left" vertical="center" wrapText="1"/>
    </xf>
    <xf numFmtId="0" fontId="4" fillId="0" borderId="23" xfId="0" applyFont="1" applyBorder="1" applyAlignment="1">
      <alignment horizontal="left" vertic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14" xfId="0" applyFont="1" applyBorder="1" applyAlignment="1">
      <alignment horizontal="center"/>
    </xf>
    <xf numFmtId="2" fontId="2" fillId="0" borderId="13" xfId="0" applyNumberFormat="1" applyFont="1" applyBorder="1" applyAlignment="1">
      <alignment horizontal="center"/>
    </xf>
    <xf numFmtId="2" fontId="2" fillId="0" borderId="0" xfId="0" applyNumberFormat="1" applyFont="1" applyAlignment="1">
      <alignment horizontal="center"/>
    </xf>
    <xf numFmtId="0" fontId="2" fillId="0" borderId="22" xfId="0" applyFont="1" applyBorder="1" applyAlignment="1">
      <alignment horizontal="left" wrapText="1"/>
    </xf>
    <xf numFmtId="0" fontId="2" fillId="0" borderId="0" xfId="0" applyFont="1" applyAlignment="1">
      <alignment horizontal="left" wrapText="1"/>
    </xf>
    <xf numFmtId="0" fontId="2" fillId="0" borderId="23" xfId="0" applyFont="1" applyBorder="1" applyAlignment="1">
      <alignment horizontal="left"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8" fillId="0" borderId="3" xfId="0" applyFont="1" applyBorder="1" applyAlignment="1">
      <alignment horizontal="center" vertical="center"/>
    </xf>
    <xf numFmtId="0" fontId="8" fillId="0" borderId="37" xfId="0" applyFont="1" applyBorder="1" applyAlignment="1">
      <alignment horizontal="center" vertical="center"/>
    </xf>
    <xf numFmtId="164" fontId="9" fillId="0" borderId="3" xfId="0" applyNumberFormat="1" applyFont="1" applyBorder="1" applyAlignment="1">
      <alignment horizontal="center" vertical="center"/>
    </xf>
    <xf numFmtId="164" fontId="9" fillId="0" borderId="2" xfId="0" applyNumberFormat="1" applyFont="1" applyBorder="1" applyAlignment="1">
      <alignment horizontal="center" vertical="center"/>
    </xf>
    <xf numFmtId="0" fontId="9" fillId="0" borderId="1" xfId="0" applyFont="1" applyBorder="1" applyAlignment="1" applyProtection="1">
      <alignment vertical="top" wrapText="1"/>
      <protection hidden="1"/>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2" fontId="9" fillId="0" borderId="1" xfId="0" applyNumberFormat="1" applyFont="1" applyBorder="1" applyAlignment="1">
      <alignment horizontal="center"/>
    </xf>
    <xf numFmtId="2" fontId="8" fillId="0" borderId="3" xfId="0" applyNumberFormat="1" applyFont="1" applyBorder="1" applyAlignment="1">
      <alignment horizontal="center" vertical="center"/>
    </xf>
    <xf numFmtId="2" fontId="8"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xf>
    <xf numFmtId="2" fontId="9" fillId="2" borderId="1" xfId="0" applyNumberFormat="1" applyFont="1" applyFill="1" applyBorder="1" applyAlignment="1">
      <alignment horizontal="center" vertical="center"/>
    </xf>
    <xf numFmtId="0" fontId="9" fillId="0" borderId="1" xfId="0" applyFont="1" applyBorder="1" applyAlignment="1">
      <alignment horizontal="justify" vertical="top" wrapText="1"/>
    </xf>
    <xf numFmtId="0" fontId="9"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pplyProtection="1">
      <alignment horizontal="center" vertical="top"/>
      <protection hidden="1"/>
    </xf>
    <xf numFmtId="0" fontId="9" fillId="0" borderId="1" xfId="0" applyFont="1" applyBorder="1" applyAlignment="1" applyProtection="1">
      <alignment horizontal="right"/>
      <protection hidden="1"/>
    </xf>
    <xf numFmtId="0" fontId="9" fillId="0" borderId="3" xfId="0" applyFont="1" applyBorder="1" applyAlignment="1">
      <alignment horizontal="center"/>
    </xf>
    <xf numFmtId="0" fontId="9" fillId="0" borderId="2" xfId="0" applyFont="1" applyBorder="1" applyAlignment="1">
      <alignment horizontal="center"/>
    </xf>
    <xf numFmtId="0" fontId="9" fillId="0" borderId="1" xfId="0" applyFont="1" applyBorder="1" applyAlignment="1" applyProtection="1">
      <alignment horizontal="left" vertical="top" wrapText="1"/>
      <protection hidden="1"/>
    </xf>
    <xf numFmtId="0" fontId="9" fillId="0" borderId="1" xfId="0" applyFont="1" applyBorder="1" applyAlignment="1" applyProtection="1">
      <alignment horizontal="left" wrapText="1"/>
      <protection hidden="1"/>
    </xf>
    <xf numFmtId="0" fontId="2" fillId="0" borderId="22" xfId="9" applyFont="1" applyBorder="1" applyAlignment="1">
      <alignment horizontal="left" wrapText="1"/>
    </xf>
    <xf numFmtId="0" fontId="2" fillId="0" borderId="0" xfId="9" applyFont="1" applyAlignment="1">
      <alignment horizontal="left" wrapText="1"/>
    </xf>
    <xf numFmtId="0" fontId="2" fillId="0" borderId="23" xfId="9" applyFont="1" applyBorder="1" applyAlignment="1">
      <alignment horizontal="left" wrapText="1"/>
    </xf>
    <xf numFmtId="0" fontId="2" fillId="0" borderId="6" xfId="9" applyFont="1" applyBorder="1" applyAlignment="1">
      <alignment horizontal="center"/>
    </xf>
    <xf numFmtId="0" fontId="2" fillId="0" borderId="7" xfId="9" applyFont="1" applyBorder="1" applyAlignment="1">
      <alignment horizontal="center"/>
    </xf>
    <xf numFmtId="0" fontId="2" fillId="0" borderId="8" xfId="9" applyFont="1" applyBorder="1" applyAlignment="1">
      <alignment horizontal="center"/>
    </xf>
    <xf numFmtId="0" fontId="4" fillId="0" borderId="0" xfId="9" applyFont="1" applyAlignment="1">
      <alignment horizontal="left" vertical="center" wrapText="1"/>
    </xf>
    <xf numFmtId="0" fontId="4" fillId="0" borderId="23" xfId="9" applyFont="1" applyBorder="1" applyAlignment="1">
      <alignment horizontal="left" vertical="center" wrapText="1"/>
    </xf>
    <xf numFmtId="0" fontId="2" fillId="0" borderId="0" xfId="9" applyFont="1" applyAlignment="1">
      <alignment horizontal="center"/>
    </xf>
    <xf numFmtId="0" fontId="2" fillId="0" borderId="14" xfId="9" applyFont="1" applyBorder="1" applyAlignment="1">
      <alignment horizontal="center"/>
    </xf>
    <xf numFmtId="2" fontId="2" fillId="0" borderId="13" xfId="9" applyNumberFormat="1" applyFont="1" applyBorder="1" applyAlignment="1">
      <alignment horizontal="center"/>
    </xf>
    <xf numFmtId="2" fontId="2" fillId="0" borderId="0" xfId="9" applyNumberFormat="1" applyFont="1" applyAlignment="1">
      <alignment horizontal="center"/>
    </xf>
    <xf numFmtId="0" fontId="2" fillId="0" borderId="19" xfId="9" applyFont="1" applyBorder="1" applyAlignment="1">
      <alignment horizontal="center"/>
    </xf>
    <xf numFmtId="0" fontId="2" fillId="0" borderId="20" xfId="9" applyFont="1" applyBorder="1" applyAlignment="1">
      <alignment horizontal="center"/>
    </xf>
    <xf numFmtId="0" fontId="2" fillId="0" borderId="21" xfId="9" applyFont="1" applyBorder="1" applyAlignment="1">
      <alignment horizontal="center"/>
    </xf>
    <xf numFmtId="0" fontId="2" fillId="0" borderId="22" xfId="9" applyFont="1" applyBorder="1" applyAlignment="1">
      <alignment horizontal="center"/>
    </xf>
    <xf numFmtId="0" fontId="2" fillId="0" borderId="23" xfId="9" applyFont="1" applyBorder="1" applyAlignment="1">
      <alignment horizontal="center"/>
    </xf>
  </cellXfs>
  <cellStyles count="11">
    <cellStyle name="Excel Built-in Normal" xfId="1"/>
    <cellStyle name="Normal" xfId="0" builtinId="0"/>
    <cellStyle name="Normal 2" xfId="2"/>
    <cellStyle name="Normal 2 2" xfId="3"/>
    <cellStyle name="Normal 3" xfId="4"/>
    <cellStyle name="Normal 3 2" xfId="5"/>
    <cellStyle name="Normal 4" xfId="9"/>
    <cellStyle name="Normal 5" xfId="10"/>
    <cellStyle name="Normal 6" xfId="6"/>
    <cellStyle name="Normal 7" xfId="7"/>
    <cellStyle name="Normal 8"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256908</xdr:colOff>
      <xdr:row>25</xdr:row>
      <xdr:rowOff>0</xdr:rowOff>
    </xdr:from>
    <xdr:to>
      <xdr:col>11</xdr:col>
      <xdr:colOff>256908</xdr:colOff>
      <xdr:row>25</xdr:row>
      <xdr:rowOff>0</xdr:rowOff>
    </xdr:to>
    <xdr:sp macro="" textlink="">
      <xdr:nvSpPr>
        <xdr:cNvPr id="2" name="line">
          <a:extLst>
            <a:ext uri="{FF2B5EF4-FFF2-40B4-BE49-F238E27FC236}">
              <a16:creationId xmlns:a16="http://schemas.microsoft.com/office/drawing/2014/main" xmlns="" id="{00000000-0008-0000-0300-000002000000}"/>
            </a:ext>
          </a:extLst>
        </xdr:cNvPr>
        <xdr:cNvSpPr/>
      </xdr:nvSpPr>
      <xdr:spPr>
        <a:xfrm>
          <a:off x="3667125" y="5000625"/>
          <a:ext cx="0" cy="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94999</xdr:colOff>
      <xdr:row>12</xdr:row>
      <xdr:rowOff>0</xdr:rowOff>
    </xdr:from>
    <xdr:to>
      <xdr:col>2</xdr:col>
      <xdr:colOff>180723</xdr:colOff>
      <xdr:row>16</xdr:row>
      <xdr:rowOff>0</xdr:rowOff>
    </xdr:to>
    <xdr:grpSp>
      <xdr:nvGrpSpPr>
        <xdr:cNvPr id="3" name=" ">
          <a:extLst>
            <a:ext uri="{FF2B5EF4-FFF2-40B4-BE49-F238E27FC236}">
              <a16:creationId xmlns:a16="http://schemas.microsoft.com/office/drawing/2014/main" xmlns="" id="{00000000-0008-0000-0300-000003000000}"/>
            </a:ext>
          </a:extLst>
        </xdr:cNvPr>
        <xdr:cNvGrpSpPr/>
      </xdr:nvGrpSpPr>
      <xdr:grpSpPr>
        <a:xfrm>
          <a:off x="704599" y="2529840"/>
          <a:ext cx="85724" cy="716280"/>
          <a:chOff x="98" y="265"/>
          <a:chExt cx="8" cy="88"/>
        </a:xfrm>
      </xdr:grpSpPr>
      <xdr:sp macro="" textlink="">
        <xdr:nvSpPr>
          <xdr:cNvPr id="4" name="rect">
            <a:extLst>
              <a:ext uri="{FF2B5EF4-FFF2-40B4-BE49-F238E27FC236}">
                <a16:creationId xmlns:a16="http://schemas.microsoft.com/office/drawing/2014/main" xmlns="" id="{00000000-0008-0000-0300-000004000000}"/>
              </a:ext>
            </a:extLst>
          </xdr:cNvPr>
          <xdr:cNvSpPr/>
        </xdr:nvSpPr>
        <xdr:spPr>
          <a:xfrm>
            <a:off x="98" y="265"/>
            <a:ext cx="7" cy="88"/>
          </a:xfrm>
          <a:prstGeom prst="rect">
            <a:avLst/>
          </a:prstGeom>
          <a:solidFill>
            <a:srgbClr val="FFFFFF"/>
          </a:solidFill>
          <a:ln w="9525" cap="flat" cmpd="sng">
            <a:solidFill>
              <a:srgbClr val="000000"/>
            </a:solid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sp macro="" textlink="">
        <xdr:nvSpPr>
          <xdr:cNvPr id="5" name="ellipse">
            <a:extLst>
              <a:ext uri="{FF2B5EF4-FFF2-40B4-BE49-F238E27FC236}">
                <a16:creationId xmlns:a16="http://schemas.microsoft.com/office/drawing/2014/main" xmlns="" id="{00000000-0008-0000-0300-000005000000}"/>
              </a:ext>
            </a:extLst>
          </xdr:cNvPr>
          <xdr:cNvSpPr/>
        </xdr:nvSpPr>
        <xdr:spPr>
          <a:xfrm>
            <a:off x="98" y="275"/>
            <a:ext cx="8" cy="8"/>
          </a:xfrm>
          <a:prstGeom prst="ellipse">
            <a:avLst/>
          </a:prstGeom>
          <a:solidFill>
            <a:srgbClr val="FFFFFF"/>
          </a:solid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grpSp>
    <xdr:clientData/>
  </xdr:twoCellAnchor>
  <xdr:twoCellAnchor>
    <xdr:from>
      <xdr:col>12</xdr:col>
      <xdr:colOff>180800</xdr:colOff>
      <xdr:row>12</xdr:row>
      <xdr:rowOff>0</xdr:rowOff>
    </xdr:from>
    <xdr:to>
      <xdr:col>12</xdr:col>
      <xdr:colOff>256908</xdr:colOff>
      <xdr:row>16</xdr:row>
      <xdr:rowOff>0</xdr:rowOff>
    </xdr:to>
    <xdr:grpSp>
      <xdr:nvGrpSpPr>
        <xdr:cNvPr id="6" name=" ">
          <a:extLst>
            <a:ext uri="{FF2B5EF4-FFF2-40B4-BE49-F238E27FC236}">
              <a16:creationId xmlns:a16="http://schemas.microsoft.com/office/drawing/2014/main" xmlns="" id="{00000000-0008-0000-0300-000006000000}"/>
            </a:ext>
          </a:extLst>
        </xdr:cNvPr>
        <xdr:cNvGrpSpPr/>
      </xdr:nvGrpSpPr>
      <xdr:grpSpPr>
        <a:xfrm>
          <a:off x="3983180" y="2529840"/>
          <a:ext cx="76108" cy="716280"/>
          <a:chOff x="98" y="265"/>
          <a:chExt cx="8" cy="88"/>
        </a:xfrm>
      </xdr:grpSpPr>
      <xdr:sp macro="" textlink="">
        <xdr:nvSpPr>
          <xdr:cNvPr id="7" name="rect">
            <a:extLst>
              <a:ext uri="{FF2B5EF4-FFF2-40B4-BE49-F238E27FC236}">
                <a16:creationId xmlns:a16="http://schemas.microsoft.com/office/drawing/2014/main" xmlns="" id="{00000000-0008-0000-0300-000007000000}"/>
              </a:ext>
            </a:extLst>
          </xdr:cNvPr>
          <xdr:cNvSpPr/>
        </xdr:nvSpPr>
        <xdr:spPr>
          <a:xfrm>
            <a:off x="98" y="265"/>
            <a:ext cx="7" cy="88"/>
          </a:xfrm>
          <a:prstGeom prst="rect">
            <a:avLst/>
          </a:prstGeom>
          <a:solidFill>
            <a:srgbClr val="FFFFFF"/>
          </a:solidFill>
          <a:ln w="9525" cap="flat" cmpd="sng">
            <a:solidFill>
              <a:srgbClr val="000000"/>
            </a:solid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sp macro="" textlink="">
        <xdr:nvSpPr>
          <xdr:cNvPr id="8" name="ellipse">
            <a:extLst>
              <a:ext uri="{FF2B5EF4-FFF2-40B4-BE49-F238E27FC236}">
                <a16:creationId xmlns:a16="http://schemas.microsoft.com/office/drawing/2014/main" xmlns="" id="{00000000-0008-0000-0300-000008000000}"/>
              </a:ext>
            </a:extLst>
          </xdr:cNvPr>
          <xdr:cNvSpPr/>
        </xdr:nvSpPr>
        <xdr:spPr>
          <a:xfrm>
            <a:off x="98" y="275"/>
            <a:ext cx="8" cy="8"/>
          </a:xfrm>
          <a:prstGeom prst="ellipse">
            <a:avLst/>
          </a:prstGeom>
          <a:solidFill>
            <a:srgbClr val="FFFFFF"/>
          </a:solid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grpSp>
    <xdr:clientData/>
  </xdr:twoCellAnchor>
  <xdr:twoCellAnchor>
    <xdr:from>
      <xdr:col>3</xdr:col>
      <xdr:colOff>37881</xdr:colOff>
      <xdr:row>35</xdr:row>
      <xdr:rowOff>6191</xdr:rowOff>
    </xdr:from>
    <xdr:to>
      <xdr:col>6</xdr:col>
      <xdr:colOff>190442</xdr:colOff>
      <xdr:row>35</xdr:row>
      <xdr:rowOff>6191</xdr:rowOff>
    </xdr:to>
    <xdr:sp macro="" textlink="">
      <xdr:nvSpPr>
        <xdr:cNvPr id="9" name="line">
          <a:extLst>
            <a:ext uri="{FF2B5EF4-FFF2-40B4-BE49-F238E27FC236}">
              <a16:creationId xmlns:a16="http://schemas.microsoft.com/office/drawing/2014/main" xmlns="" id="{00000000-0008-0000-0300-000009000000}"/>
            </a:ext>
          </a:extLst>
        </xdr:cNvPr>
        <xdr:cNvSpPr/>
      </xdr:nvSpPr>
      <xdr:spPr>
        <a:xfrm flipH="1">
          <a:off x="914181" y="6664166"/>
          <a:ext cx="1095536" cy="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9</xdr:col>
      <xdr:colOff>28239</xdr:colOff>
      <xdr:row>35</xdr:row>
      <xdr:rowOff>6191</xdr:rowOff>
    </xdr:from>
    <xdr:to>
      <xdr:col>12</xdr:col>
      <xdr:colOff>0</xdr:colOff>
      <xdr:row>35</xdr:row>
      <xdr:rowOff>6191</xdr:rowOff>
    </xdr:to>
    <xdr:sp macro="" textlink="">
      <xdr:nvSpPr>
        <xdr:cNvPr id="10" name="line">
          <a:extLst>
            <a:ext uri="{FF2B5EF4-FFF2-40B4-BE49-F238E27FC236}">
              <a16:creationId xmlns:a16="http://schemas.microsoft.com/office/drawing/2014/main" xmlns="" id="{00000000-0008-0000-0300-00000A000000}"/>
            </a:ext>
          </a:extLst>
        </xdr:cNvPr>
        <xdr:cNvSpPr/>
      </xdr:nvSpPr>
      <xdr:spPr>
        <a:xfrm>
          <a:off x="2847639" y="6664166"/>
          <a:ext cx="857586" cy="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228324</xdr:colOff>
      <xdr:row>25</xdr:row>
      <xdr:rowOff>0</xdr:rowOff>
    </xdr:from>
    <xdr:to>
      <xdr:col>12</xdr:col>
      <xdr:colOff>228324</xdr:colOff>
      <xdr:row>28</xdr:row>
      <xdr:rowOff>25330</xdr:rowOff>
    </xdr:to>
    <xdr:sp macro="" textlink="">
      <xdr:nvSpPr>
        <xdr:cNvPr id="11" name="line">
          <a:extLst>
            <a:ext uri="{FF2B5EF4-FFF2-40B4-BE49-F238E27FC236}">
              <a16:creationId xmlns:a16="http://schemas.microsoft.com/office/drawing/2014/main" xmlns="" id="{00000000-0008-0000-0300-00000B000000}"/>
            </a:ext>
          </a:extLst>
        </xdr:cNvPr>
        <xdr:cNvSpPr/>
      </xdr:nvSpPr>
      <xdr:spPr>
        <a:xfrm flipV="1">
          <a:off x="3952875" y="5010150"/>
          <a:ext cx="0" cy="87630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228324</xdr:colOff>
      <xdr:row>29</xdr:row>
      <xdr:rowOff>62984</xdr:rowOff>
    </xdr:from>
    <xdr:to>
      <xdr:col>12</xdr:col>
      <xdr:colOff>228324</xdr:colOff>
      <xdr:row>32</xdr:row>
      <xdr:rowOff>0</xdr:rowOff>
    </xdr:to>
    <xdr:sp macro="" textlink="">
      <xdr:nvSpPr>
        <xdr:cNvPr id="12" name="line">
          <a:extLst>
            <a:ext uri="{FF2B5EF4-FFF2-40B4-BE49-F238E27FC236}">
              <a16:creationId xmlns:a16="http://schemas.microsoft.com/office/drawing/2014/main" xmlns="" id="{00000000-0008-0000-0300-00000C000000}"/>
            </a:ext>
          </a:extLst>
        </xdr:cNvPr>
        <xdr:cNvSpPr/>
      </xdr:nvSpPr>
      <xdr:spPr>
        <a:xfrm>
          <a:off x="3952875" y="6105525"/>
          <a:ext cx="0" cy="78105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7</xdr:col>
      <xdr:colOff>133248</xdr:colOff>
      <xdr:row>7</xdr:row>
      <xdr:rowOff>75991</xdr:rowOff>
    </xdr:from>
    <xdr:to>
      <xdr:col>7</xdr:col>
      <xdr:colOff>199639</xdr:colOff>
      <xdr:row>25</xdr:row>
      <xdr:rowOff>0</xdr:rowOff>
    </xdr:to>
    <xdr:sp macro="" textlink="">
      <xdr:nvSpPr>
        <xdr:cNvPr id="13" name="rect">
          <a:extLst>
            <a:ext uri="{FF2B5EF4-FFF2-40B4-BE49-F238E27FC236}">
              <a16:creationId xmlns:a16="http://schemas.microsoft.com/office/drawing/2014/main" xmlns="" id="{00000000-0008-0000-0300-00000D000000}"/>
            </a:ext>
          </a:extLst>
        </xdr:cNvPr>
        <xdr:cNvSpPr/>
      </xdr:nvSpPr>
      <xdr:spPr>
        <a:xfrm>
          <a:off x="2266950" y="1685925"/>
          <a:ext cx="66675" cy="3324225"/>
        </a:xfrm>
        <a:prstGeom prst="rect">
          <a:avLst/>
        </a:prstGeom>
        <a:solidFill>
          <a:srgbClr val="FFFFFF"/>
        </a:solidFill>
        <a:ln w="19050" cap="flat" cmpd="sng">
          <a:solidFill>
            <a:srgbClr val="000000"/>
          </a:solid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9</xdr:col>
      <xdr:colOff>190442</xdr:colOff>
      <xdr:row>23</xdr:row>
      <xdr:rowOff>142875</xdr:rowOff>
    </xdr:from>
    <xdr:to>
      <xdr:col>10</xdr:col>
      <xdr:colOff>76200</xdr:colOff>
      <xdr:row>24</xdr:row>
      <xdr:rowOff>180974</xdr:rowOff>
    </xdr:to>
    <xdr:sp macro="" textlink="">
      <xdr:nvSpPr>
        <xdr:cNvPr id="14" name="line">
          <a:extLst>
            <a:ext uri="{FF2B5EF4-FFF2-40B4-BE49-F238E27FC236}">
              <a16:creationId xmlns:a16="http://schemas.microsoft.com/office/drawing/2014/main" xmlns="" id="{00000000-0008-0000-0300-00000E000000}"/>
            </a:ext>
          </a:extLst>
        </xdr:cNvPr>
        <xdr:cNvSpPr/>
      </xdr:nvSpPr>
      <xdr:spPr>
        <a:xfrm flipV="1">
          <a:off x="3009842" y="4629150"/>
          <a:ext cx="123883" cy="219074"/>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3</xdr:col>
      <xdr:colOff>142573</xdr:colOff>
      <xdr:row>23</xdr:row>
      <xdr:rowOff>151983</xdr:rowOff>
    </xdr:from>
    <xdr:to>
      <xdr:col>4</xdr:col>
      <xdr:colOff>28239</xdr:colOff>
      <xdr:row>25</xdr:row>
      <xdr:rowOff>126444</xdr:rowOff>
    </xdr:to>
    <xdr:sp macro="" textlink="">
      <xdr:nvSpPr>
        <xdr:cNvPr id="15" name="line">
          <a:extLst>
            <a:ext uri="{FF2B5EF4-FFF2-40B4-BE49-F238E27FC236}">
              <a16:creationId xmlns:a16="http://schemas.microsoft.com/office/drawing/2014/main" xmlns="" id="{00000000-0008-0000-0300-00000F000000}"/>
            </a:ext>
          </a:extLst>
        </xdr:cNvPr>
        <xdr:cNvSpPr/>
      </xdr:nvSpPr>
      <xdr:spPr>
        <a:xfrm flipV="1">
          <a:off x="1019175" y="4791075"/>
          <a:ext cx="200025" cy="34290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7</xdr:col>
      <xdr:colOff>218809</xdr:colOff>
      <xdr:row>23</xdr:row>
      <xdr:rowOff>95249</xdr:rowOff>
    </xdr:from>
    <xdr:to>
      <xdr:col>8</xdr:col>
      <xdr:colOff>95250</xdr:colOff>
      <xdr:row>25</xdr:row>
      <xdr:rowOff>12620</xdr:rowOff>
    </xdr:to>
    <xdr:grpSp>
      <xdr:nvGrpSpPr>
        <xdr:cNvPr id="16" name=" ">
          <a:extLst>
            <a:ext uri="{FF2B5EF4-FFF2-40B4-BE49-F238E27FC236}">
              <a16:creationId xmlns:a16="http://schemas.microsoft.com/office/drawing/2014/main" xmlns="" id="{00000000-0008-0000-0300-000010000000}"/>
            </a:ext>
          </a:extLst>
        </xdr:cNvPr>
        <xdr:cNvGrpSpPr/>
      </xdr:nvGrpSpPr>
      <xdr:grpSpPr>
        <a:xfrm>
          <a:off x="2405749" y="4568189"/>
          <a:ext cx="310781" cy="275511"/>
          <a:chOff x="526" y="644"/>
          <a:chExt cx="26" cy="30"/>
        </a:xfrm>
      </xdr:grpSpPr>
      <xdr:sp macro="" textlink="">
        <xdr:nvSpPr>
          <xdr:cNvPr id="17" name="line">
            <a:extLst>
              <a:ext uri="{FF2B5EF4-FFF2-40B4-BE49-F238E27FC236}">
                <a16:creationId xmlns:a16="http://schemas.microsoft.com/office/drawing/2014/main" xmlns="" id="{00000000-0008-0000-0300-000011000000}"/>
              </a:ext>
            </a:extLst>
          </xdr:cNvPr>
          <xdr:cNvSpPr/>
        </xdr:nvSpPr>
        <xdr:spPr>
          <a:xfrm>
            <a:off x="526" y="644"/>
            <a:ext cx="0" cy="30"/>
          </a:xfrm>
          <a:prstGeom prst="line">
            <a:avLst/>
          </a:prstGeom>
          <a:noFill/>
          <a:ln w="1587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sp macro="" textlink="">
        <xdr:nvSpPr>
          <xdr:cNvPr id="18" name="line">
            <a:extLst>
              <a:ext uri="{FF2B5EF4-FFF2-40B4-BE49-F238E27FC236}">
                <a16:creationId xmlns:a16="http://schemas.microsoft.com/office/drawing/2014/main" xmlns="" id="{00000000-0008-0000-0300-000012000000}"/>
              </a:ext>
            </a:extLst>
          </xdr:cNvPr>
          <xdr:cNvSpPr/>
        </xdr:nvSpPr>
        <xdr:spPr>
          <a:xfrm>
            <a:off x="526" y="674"/>
            <a:ext cx="26" cy="0"/>
          </a:xfrm>
          <a:prstGeom prst="line">
            <a:avLst/>
          </a:prstGeom>
          <a:noFill/>
          <a:ln w="1587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grpSp>
    <xdr:clientData/>
  </xdr:twoCellAnchor>
  <xdr:twoCellAnchor>
    <xdr:from>
      <xdr:col>6</xdr:col>
      <xdr:colOff>180800</xdr:colOff>
      <xdr:row>23</xdr:row>
      <xdr:rowOff>82034</xdr:rowOff>
    </xdr:from>
    <xdr:to>
      <xdr:col>7</xdr:col>
      <xdr:colOff>114079</xdr:colOff>
      <xdr:row>25</xdr:row>
      <xdr:rowOff>3095</xdr:rowOff>
    </xdr:to>
    <xdr:grpSp>
      <xdr:nvGrpSpPr>
        <xdr:cNvPr id="19" name=" ">
          <a:extLst>
            <a:ext uri="{FF2B5EF4-FFF2-40B4-BE49-F238E27FC236}">
              <a16:creationId xmlns:a16="http://schemas.microsoft.com/office/drawing/2014/main" xmlns="" id="{00000000-0008-0000-0300-000013000000}"/>
            </a:ext>
          </a:extLst>
        </xdr:cNvPr>
        <xdr:cNvGrpSpPr/>
      </xdr:nvGrpSpPr>
      <xdr:grpSpPr>
        <a:xfrm flipH="1">
          <a:off x="2047700" y="4554974"/>
          <a:ext cx="253319" cy="279201"/>
          <a:chOff x="526" y="644"/>
          <a:chExt cx="26" cy="30"/>
        </a:xfrm>
      </xdr:grpSpPr>
      <xdr:sp macro="" textlink="">
        <xdr:nvSpPr>
          <xdr:cNvPr id="20" name="line">
            <a:extLst>
              <a:ext uri="{FF2B5EF4-FFF2-40B4-BE49-F238E27FC236}">
                <a16:creationId xmlns:a16="http://schemas.microsoft.com/office/drawing/2014/main" xmlns="" id="{00000000-0008-0000-0300-000014000000}"/>
              </a:ext>
            </a:extLst>
          </xdr:cNvPr>
          <xdr:cNvSpPr/>
        </xdr:nvSpPr>
        <xdr:spPr>
          <a:xfrm>
            <a:off x="526" y="644"/>
            <a:ext cx="0" cy="30"/>
          </a:xfrm>
          <a:prstGeom prst="line">
            <a:avLst/>
          </a:prstGeom>
          <a:noFill/>
          <a:ln w="1587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sp macro="" textlink="">
        <xdr:nvSpPr>
          <xdr:cNvPr id="21" name="line">
            <a:extLst>
              <a:ext uri="{FF2B5EF4-FFF2-40B4-BE49-F238E27FC236}">
                <a16:creationId xmlns:a16="http://schemas.microsoft.com/office/drawing/2014/main" xmlns="" id="{00000000-0008-0000-0300-000015000000}"/>
              </a:ext>
            </a:extLst>
          </xdr:cNvPr>
          <xdr:cNvSpPr/>
        </xdr:nvSpPr>
        <xdr:spPr>
          <a:xfrm>
            <a:off x="526" y="674"/>
            <a:ext cx="26" cy="0"/>
          </a:xfrm>
          <a:prstGeom prst="line">
            <a:avLst/>
          </a:prstGeom>
          <a:noFill/>
          <a:ln w="1587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grpSp>
    <xdr:clientData/>
  </xdr:twoCellAnchor>
  <xdr:twoCellAnchor>
    <xdr:from>
      <xdr:col>7</xdr:col>
      <xdr:colOff>352167</xdr:colOff>
      <xdr:row>8</xdr:row>
      <xdr:rowOff>130135</xdr:rowOff>
    </xdr:from>
    <xdr:to>
      <xdr:col>9</xdr:col>
      <xdr:colOff>56774</xdr:colOff>
      <xdr:row>10</xdr:row>
      <xdr:rowOff>142636</xdr:rowOff>
    </xdr:to>
    <xdr:sp macro="" textlink="">
      <xdr:nvSpPr>
        <xdr:cNvPr id="25" name="line">
          <a:extLst>
            <a:ext uri="{FF2B5EF4-FFF2-40B4-BE49-F238E27FC236}">
              <a16:creationId xmlns:a16="http://schemas.microsoft.com/office/drawing/2014/main" xmlns="" id="{00000000-0008-0000-0300-000019000000}"/>
            </a:ext>
          </a:extLst>
        </xdr:cNvPr>
        <xdr:cNvSpPr/>
      </xdr:nvSpPr>
      <xdr:spPr>
        <a:xfrm rot="5400000" flipH="1" flipV="1">
          <a:off x="2493745" y="2027157"/>
          <a:ext cx="374451" cy="390407"/>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9</xdr:col>
      <xdr:colOff>18783</xdr:colOff>
      <xdr:row>8</xdr:row>
      <xdr:rowOff>151983</xdr:rowOff>
    </xdr:from>
    <xdr:to>
      <xdr:col>10</xdr:col>
      <xdr:colOff>28426</xdr:colOff>
      <xdr:row>8</xdr:row>
      <xdr:rowOff>151983</xdr:rowOff>
    </xdr:to>
    <xdr:sp macro="" textlink="">
      <xdr:nvSpPr>
        <xdr:cNvPr id="26" name="line">
          <a:extLst>
            <a:ext uri="{FF2B5EF4-FFF2-40B4-BE49-F238E27FC236}">
              <a16:creationId xmlns:a16="http://schemas.microsoft.com/office/drawing/2014/main" xmlns="" id="{00000000-0008-0000-0300-00001A000000}"/>
            </a:ext>
          </a:extLst>
        </xdr:cNvPr>
        <xdr:cNvSpPr/>
      </xdr:nvSpPr>
      <xdr:spPr>
        <a:xfrm>
          <a:off x="2838183" y="2056983"/>
          <a:ext cx="247768"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5</xdr:col>
      <xdr:colOff>304777</xdr:colOff>
      <xdr:row>8</xdr:row>
      <xdr:rowOff>151983</xdr:rowOff>
    </xdr:from>
    <xdr:to>
      <xdr:col>6</xdr:col>
      <xdr:colOff>304777</xdr:colOff>
      <xdr:row>10</xdr:row>
      <xdr:rowOff>152161</xdr:rowOff>
    </xdr:to>
    <xdr:sp macro="" textlink="">
      <xdr:nvSpPr>
        <xdr:cNvPr id="27" name="line">
          <a:extLst>
            <a:ext uri="{FF2B5EF4-FFF2-40B4-BE49-F238E27FC236}">
              <a16:creationId xmlns:a16="http://schemas.microsoft.com/office/drawing/2014/main" xmlns="" id="{00000000-0008-0000-0300-00001B000000}"/>
            </a:ext>
          </a:extLst>
        </xdr:cNvPr>
        <xdr:cNvSpPr/>
      </xdr:nvSpPr>
      <xdr:spPr>
        <a:xfrm rot="16200000" flipV="1">
          <a:off x="1781176" y="1685925"/>
          <a:ext cx="371475" cy="314325"/>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5</xdr:col>
      <xdr:colOff>28239</xdr:colOff>
      <xdr:row>8</xdr:row>
      <xdr:rowOff>151983</xdr:rowOff>
    </xdr:from>
    <xdr:to>
      <xdr:col>6</xdr:col>
      <xdr:colOff>0</xdr:colOff>
      <xdr:row>8</xdr:row>
      <xdr:rowOff>151983</xdr:rowOff>
    </xdr:to>
    <xdr:sp macro="" textlink="">
      <xdr:nvSpPr>
        <xdr:cNvPr id="28" name="line">
          <a:extLst>
            <a:ext uri="{FF2B5EF4-FFF2-40B4-BE49-F238E27FC236}">
              <a16:creationId xmlns:a16="http://schemas.microsoft.com/office/drawing/2014/main" xmlns="" id="{00000000-0008-0000-0300-00001C000000}"/>
            </a:ext>
          </a:extLst>
        </xdr:cNvPr>
        <xdr:cNvSpPr/>
      </xdr:nvSpPr>
      <xdr:spPr>
        <a:xfrm rot="10800000">
          <a:off x="1533525" y="1666875"/>
          <a:ext cx="285750" cy="1588"/>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7</xdr:col>
      <xdr:colOff>237977</xdr:colOff>
      <xdr:row>19</xdr:row>
      <xdr:rowOff>75991</xdr:rowOff>
    </xdr:from>
    <xdr:to>
      <xdr:col>9</xdr:col>
      <xdr:colOff>180800</xdr:colOff>
      <xdr:row>19</xdr:row>
      <xdr:rowOff>88314</xdr:rowOff>
    </xdr:to>
    <xdr:cxnSp macro="">
      <xdr:nvCxnSpPr>
        <xdr:cNvPr id="29" name="straightConnector1">
          <a:extLst>
            <a:ext uri="{FF2B5EF4-FFF2-40B4-BE49-F238E27FC236}">
              <a16:creationId xmlns:a16="http://schemas.microsoft.com/office/drawing/2014/main" xmlns="" id="{00000000-0008-0000-0300-00001D000000}"/>
            </a:ext>
          </a:extLst>
        </xdr:cNvPr>
        <xdr:cNvCxnSpPr/>
      </xdr:nvCxnSpPr>
      <xdr:spPr>
        <a:xfrm flipV="1">
          <a:off x="2371725" y="3619500"/>
          <a:ext cx="571500" cy="9525"/>
        </a:xfrm>
        <a:prstGeom prst="straightConnector1">
          <a:avLst/>
        </a:prstGeom>
        <a:noFill/>
        <a:ln w="9525" cap="flat" cmpd="sng">
          <a:solidFill>
            <a:srgbClr val="4F81BD"/>
          </a:solidFill>
          <a:prstDash val="solid"/>
          <a:miter/>
          <a:tailEnd type="arrow" w="med" len="me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304800</xdr:colOff>
      <xdr:row>26</xdr:row>
      <xdr:rowOff>38100</xdr:rowOff>
    </xdr:from>
    <xdr:to>
      <xdr:col>11</xdr:col>
      <xdr:colOff>28575</xdr:colOff>
      <xdr:row>26</xdr:row>
      <xdr:rowOff>39688</xdr:rowOff>
    </xdr:to>
    <xdr:cxnSp macro="">
      <xdr:nvCxnSpPr>
        <xdr:cNvPr id="31" name="Straight Connector 30">
          <a:extLst>
            <a:ext uri="{FF2B5EF4-FFF2-40B4-BE49-F238E27FC236}">
              <a16:creationId xmlns:a16="http://schemas.microsoft.com/office/drawing/2014/main" xmlns="" id="{00000000-0008-0000-0300-00001F000000}"/>
            </a:ext>
          </a:extLst>
        </xdr:cNvPr>
        <xdr:cNvCxnSpPr/>
      </xdr:nvCxnSpPr>
      <xdr:spPr>
        <a:xfrm>
          <a:off x="1181100" y="5067300"/>
          <a:ext cx="2362200" cy="158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304800</xdr:colOff>
      <xdr:row>26</xdr:row>
      <xdr:rowOff>0</xdr:rowOff>
    </xdr:from>
    <xdr:to>
      <xdr:col>11</xdr:col>
      <xdr:colOff>28575</xdr:colOff>
      <xdr:row>26</xdr:row>
      <xdr:rowOff>1588</xdr:rowOff>
    </xdr:to>
    <xdr:cxnSp macro="">
      <xdr:nvCxnSpPr>
        <xdr:cNvPr id="34" name="Straight Connector 33">
          <a:extLst>
            <a:ext uri="{FF2B5EF4-FFF2-40B4-BE49-F238E27FC236}">
              <a16:creationId xmlns:a16="http://schemas.microsoft.com/office/drawing/2014/main" xmlns="" id="{00000000-0008-0000-0300-000022000000}"/>
            </a:ext>
          </a:extLst>
        </xdr:cNvPr>
        <xdr:cNvCxnSpPr/>
      </xdr:nvCxnSpPr>
      <xdr:spPr>
        <a:xfrm>
          <a:off x="1181100" y="5029200"/>
          <a:ext cx="2362200" cy="158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295275</xdr:colOff>
      <xdr:row>30</xdr:row>
      <xdr:rowOff>114300</xdr:rowOff>
    </xdr:from>
    <xdr:to>
      <xdr:col>11</xdr:col>
      <xdr:colOff>19050</xdr:colOff>
      <xdr:row>30</xdr:row>
      <xdr:rowOff>115888</xdr:rowOff>
    </xdr:to>
    <xdr:cxnSp macro="">
      <xdr:nvCxnSpPr>
        <xdr:cNvPr id="35" name="Straight Connector 34">
          <a:extLst>
            <a:ext uri="{FF2B5EF4-FFF2-40B4-BE49-F238E27FC236}">
              <a16:creationId xmlns:a16="http://schemas.microsoft.com/office/drawing/2014/main" xmlns="" id="{00000000-0008-0000-0300-000023000000}"/>
            </a:ext>
          </a:extLst>
        </xdr:cNvPr>
        <xdr:cNvCxnSpPr/>
      </xdr:nvCxnSpPr>
      <xdr:spPr>
        <a:xfrm>
          <a:off x="1171575" y="5867400"/>
          <a:ext cx="2362200" cy="158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304800</xdr:colOff>
      <xdr:row>30</xdr:row>
      <xdr:rowOff>152400</xdr:rowOff>
    </xdr:from>
    <xdr:to>
      <xdr:col>11</xdr:col>
      <xdr:colOff>28575</xdr:colOff>
      <xdr:row>30</xdr:row>
      <xdr:rowOff>153988</xdr:rowOff>
    </xdr:to>
    <xdr:cxnSp macro="">
      <xdr:nvCxnSpPr>
        <xdr:cNvPr id="36" name="Straight Connector 35">
          <a:extLst>
            <a:ext uri="{FF2B5EF4-FFF2-40B4-BE49-F238E27FC236}">
              <a16:creationId xmlns:a16="http://schemas.microsoft.com/office/drawing/2014/main" xmlns="" id="{00000000-0008-0000-0300-000024000000}"/>
            </a:ext>
          </a:extLst>
        </xdr:cNvPr>
        <xdr:cNvCxnSpPr/>
      </xdr:nvCxnSpPr>
      <xdr:spPr>
        <a:xfrm>
          <a:off x="1181100" y="5905500"/>
          <a:ext cx="2362200" cy="158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28</xdr:row>
      <xdr:rowOff>76200</xdr:rowOff>
    </xdr:from>
    <xdr:to>
      <xdr:col>11</xdr:col>
      <xdr:colOff>38100</xdr:colOff>
      <xdr:row>28</xdr:row>
      <xdr:rowOff>77788</xdr:rowOff>
    </xdr:to>
    <xdr:cxnSp macro="">
      <xdr:nvCxnSpPr>
        <xdr:cNvPr id="37" name="Straight Connector 36">
          <a:extLst>
            <a:ext uri="{FF2B5EF4-FFF2-40B4-BE49-F238E27FC236}">
              <a16:creationId xmlns:a16="http://schemas.microsoft.com/office/drawing/2014/main" xmlns="" id="{00000000-0008-0000-0300-000025000000}"/>
            </a:ext>
          </a:extLst>
        </xdr:cNvPr>
        <xdr:cNvCxnSpPr/>
      </xdr:nvCxnSpPr>
      <xdr:spPr>
        <a:xfrm>
          <a:off x="1190625" y="5467350"/>
          <a:ext cx="2362200" cy="158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28</xdr:row>
      <xdr:rowOff>47625</xdr:rowOff>
    </xdr:from>
    <xdr:to>
      <xdr:col>11</xdr:col>
      <xdr:colOff>38100</xdr:colOff>
      <xdr:row>28</xdr:row>
      <xdr:rowOff>49213</xdr:rowOff>
    </xdr:to>
    <xdr:cxnSp macro="">
      <xdr:nvCxnSpPr>
        <xdr:cNvPr id="38" name="Straight Connector 37">
          <a:extLst>
            <a:ext uri="{FF2B5EF4-FFF2-40B4-BE49-F238E27FC236}">
              <a16:creationId xmlns:a16="http://schemas.microsoft.com/office/drawing/2014/main" xmlns="" id="{00000000-0008-0000-0300-000026000000}"/>
            </a:ext>
          </a:extLst>
        </xdr:cNvPr>
        <xdr:cNvCxnSpPr/>
      </xdr:nvCxnSpPr>
      <xdr:spPr>
        <a:xfrm>
          <a:off x="1190625" y="5438775"/>
          <a:ext cx="2362200" cy="158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304800</xdr:colOff>
      <xdr:row>25</xdr:row>
      <xdr:rowOff>161924</xdr:rowOff>
    </xdr:from>
    <xdr:to>
      <xdr:col>4</xdr:col>
      <xdr:colOff>9529</xdr:colOff>
      <xdr:row>30</xdr:row>
      <xdr:rowOff>152402</xdr:rowOff>
    </xdr:to>
    <xdr:cxnSp macro="">
      <xdr:nvCxnSpPr>
        <xdr:cNvPr id="39" name="Straight Connector 38">
          <a:extLst>
            <a:ext uri="{FF2B5EF4-FFF2-40B4-BE49-F238E27FC236}">
              <a16:creationId xmlns:a16="http://schemas.microsoft.com/office/drawing/2014/main" xmlns="" id="{00000000-0008-0000-0300-000027000000}"/>
            </a:ext>
          </a:extLst>
        </xdr:cNvPr>
        <xdr:cNvCxnSpPr/>
      </xdr:nvCxnSpPr>
      <xdr:spPr>
        <a:xfrm rot="16200000" flipH="1">
          <a:off x="742950" y="5448299"/>
          <a:ext cx="895353" cy="19054"/>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25</xdr:row>
      <xdr:rowOff>161925</xdr:rowOff>
    </xdr:from>
    <xdr:to>
      <xdr:col>4</xdr:col>
      <xdr:colOff>47629</xdr:colOff>
      <xdr:row>30</xdr:row>
      <xdr:rowOff>152403</xdr:rowOff>
    </xdr:to>
    <xdr:cxnSp macro="">
      <xdr:nvCxnSpPr>
        <xdr:cNvPr id="42" name="Straight Connector 41">
          <a:extLst>
            <a:ext uri="{FF2B5EF4-FFF2-40B4-BE49-F238E27FC236}">
              <a16:creationId xmlns:a16="http://schemas.microsoft.com/office/drawing/2014/main" xmlns="" id="{00000000-0008-0000-0300-00002A000000}"/>
            </a:ext>
          </a:extLst>
        </xdr:cNvPr>
        <xdr:cNvCxnSpPr/>
      </xdr:nvCxnSpPr>
      <xdr:spPr>
        <a:xfrm rot="16200000" flipH="1">
          <a:off x="781050" y="5448300"/>
          <a:ext cx="895353" cy="19054"/>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26</xdr:row>
      <xdr:rowOff>0</xdr:rowOff>
    </xdr:from>
    <xdr:to>
      <xdr:col>7</xdr:col>
      <xdr:colOff>209554</xdr:colOff>
      <xdr:row>30</xdr:row>
      <xdr:rowOff>171453</xdr:rowOff>
    </xdr:to>
    <xdr:cxnSp macro="">
      <xdr:nvCxnSpPr>
        <xdr:cNvPr id="43" name="Straight Connector 42">
          <a:extLst>
            <a:ext uri="{FF2B5EF4-FFF2-40B4-BE49-F238E27FC236}">
              <a16:creationId xmlns:a16="http://schemas.microsoft.com/office/drawing/2014/main" xmlns="" id="{00000000-0008-0000-0300-00002B000000}"/>
            </a:ext>
          </a:extLst>
        </xdr:cNvPr>
        <xdr:cNvCxnSpPr/>
      </xdr:nvCxnSpPr>
      <xdr:spPr>
        <a:xfrm rot="16200000" flipH="1">
          <a:off x="1885950" y="5467350"/>
          <a:ext cx="895353" cy="19054"/>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152400</xdr:colOff>
      <xdr:row>26</xdr:row>
      <xdr:rowOff>0</xdr:rowOff>
    </xdr:from>
    <xdr:to>
      <xdr:col>7</xdr:col>
      <xdr:colOff>171454</xdr:colOff>
      <xdr:row>30</xdr:row>
      <xdr:rowOff>171453</xdr:rowOff>
    </xdr:to>
    <xdr:cxnSp macro="">
      <xdr:nvCxnSpPr>
        <xdr:cNvPr id="44" name="Straight Connector 43">
          <a:extLst>
            <a:ext uri="{FF2B5EF4-FFF2-40B4-BE49-F238E27FC236}">
              <a16:creationId xmlns:a16="http://schemas.microsoft.com/office/drawing/2014/main" xmlns="" id="{00000000-0008-0000-0300-00002C000000}"/>
            </a:ext>
          </a:extLst>
        </xdr:cNvPr>
        <xdr:cNvCxnSpPr/>
      </xdr:nvCxnSpPr>
      <xdr:spPr>
        <a:xfrm rot="16200000" flipH="1">
          <a:off x="1847850" y="5467350"/>
          <a:ext cx="895353" cy="19054"/>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314325</xdr:colOff>
      <xdr:row>25</xdr:row>
      <xdr:rowOff>171450</xdr:rowOff>
    </xdr:from>
    <xdr:to>
      <xdr:col>11</xdr:col>
      <xdr:colOff>4</xdr:colOff>
      <xdr:row>30</xdr:row>
      <xdr:rowOff>161928</xdr:rowOff>
    </xdr:to>
    <xdr:cxnSp macro="">
      <xdr:nvCxnSpPr>
        <xdr:cNvPr id="45" name="Straight Connector 44">
          <a:extLst>
            <a:ext uri="{FF2B5EF4-FFF2-40B4-BE49-F238E27FC236}">
              <a16:creationId xmlns:a16="http://schemas.microsoft.com/office/drawing/2014/main" xmlns="" id="{00000000-0008-0000-0300-00002D000000}"/>
            </a:ext>
          </a:extLst>
        </xdr:cNvPr>
        <xdr:cNvCxnSpPr/>
      </xdr:nvCxnSpPr>
      <xdr:spPr>
        <a:xfrm rot="16200000" flipH="1">
          <a:off x="3057525" y="5457825"/>
          <a:ext cx="895353" cy="19054"/>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26</xdr:row>
      <xdr:rowOff>9525</xdr:rowOff>
    </xdr:from>
    <xdr:to>
      <xdr:col>11</xdr:col>
      <xdr:colOff>38104</xdr:colOff>
      <xdr:row>31</xdr:row>
      <xdr:rowOff>3</xdr:rowOff>
    </xdr:to>
    <xdr:cxnSp macro="">
      <xdr:nvCxnSpPr>
        <xdr:cNvPr id="46" name="Straight Connector 45">
          <a:extLst>
            <a:ext uri="{FF2B5EF4-FFF2-40B4-BE49-F238E27FC236}">
              <a16:creationId xmlns:a16="http://schemas.microsoft.com/office/drawing/2014/main" xmlns="" id="{00000000-0008-0000-0300-00002E000000}"/>
            </a:ext>
          </a:extLst>
        </xdr:cNvPr>
        <xdr:cNvCxnSpPr/>
      </xdr:nvCxnSpPr>
      <xdr:spPr>
        <a:xfrm rot="16200000" flipH="1">
          <a:off x="3095625" y="5476875"/>
          <a:ext cx="895353" cy="19054"/>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285746</xdr:colOff>
      <xdr:row>25</xdr:row>
      <xdr:rowOff>180971</xdr:rowOff>
    </xdr:from>
    <xdr:to>
      <xdr:col>2</xdr:col>
      <xdr:colOff>45715</xdr:colOff>
      <xdr:row>27</xdr:row>
      <xdr:rowOff>133349</xdr:rowOff>
    </xdr:to>
    <xdr:sp macro="" textlink="">
      <xdr:nvSpPr>
        <xdr:cNvPr id="47" name="line">
          <a:extLst>
            <a:ext uri="{FF2B5EF4-FFF2-40B4-BE49-F238E27FC236}">
              <a16:creationId xmlns:a16="http://schemas.microsoft.com/office/drawing/2014/main" xmlns="" id="{00000000-0008-0000-0300-00002F000000}"/>
            </a:ext>
          </a:extLst>
        </xdr:cNvPr>
        <xdr:cNvSpPr/>
      </xdr:nvSpPr>
      <xdr:spPr>
        <a:xfrm flipH="1" flipV="1">
          <a:off x="590546" y="5029196"/>
          <a:ext cx="45719" cy="314328"/>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2</xdr:col>
      <xdr:colOff>9525</xdr:colOff>
      <xdr:row>29</xdr:row>
      <xdr:rowOff>123825</xdr:rowOff>
    </xdr:from>
    <xdr:to>
      <xdr:col>2</xdr:col>
      <xdr:colOff>55244</xdr:colOff>
      <xdr:row>31</xdr:row>
      <xdr:rowOff>51316</xdr:rowOff>
    </xdr:to>
    <xdr:sp macro="" textlink="">
      <xdr:nvSpPr>
        <xdr:cNvPr id="48" name="line">
          <a:extLst>
            <a:ext uri="{FF2B5EF4-FFF2-40B4-BE49-F238E27FC236}">
              <a16:creationId xmlns:a16="http://schemas.microsoft.com/office/drawing/2014/main" xmlns="" id="{00000000-0008-0000-0300-000030000000}"/>
            </a:ext>
          </a:extLst>
        </xdr:cNvPr>
        <xdr:cNvSpPr/>
      </xdr:nvSpPr>
      <xdr:spPr>
        <a:xfrm flipH="1">
          <a:off x="600075" y="5695950"/>
          <a:ext cx="45719" cy="289441"/>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11</xdr:col>
      <xdr:colOff>0</xdr:colOff>
      <xdr:row>24</xdr:row>
      <xdr:rowOff>95250</xdr:rowOff>
    </xdr:from>
    <xdr:to>
      <xdr:col>13</xdr:col>
      <xdr:colOff>0</xdr:colOff>
      <xdr:row>26</xdr:row>
      <xdr:rowOff>28992</xdr:rowOff>
    </xdr:to>
    <xdr:sp macro="" textlink="">
      <xdr:nvSpPr>
        <xdr:cNvPr id="49" name="line">
          <a:extLst>
            <a:ext uri="{FF2B5EF4-FFF2-40B4-BE49-F238E27FC236}">
              <a16:creationId xmlns:a16="http://schemas.microsoft.com/office/drawing/2014/main" xmlns="" id="{00000000-0008-0000-0300-000031000000}"/>
            </a:ext>
          </a:extLst>
        </xdr:cNvPr>
        <xdr:cNvSpPr/>
      </xdr:nvSpPr>
      <xdr:spPr>
        <a:xfrm flipV="1">
          <a:off x="3390900" y="4762500"/>
          <a:ext cx="609600" cy="295692"/>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4</xdr:col>
      <xdr:colOff>304006</xdr:colOff>
      <xdr:row>25</xdr:row>
      <xdr:rowOff>10319</xdr:rowOff>
    </xdr:from>
    <xdr:to>
      <xdr:col>4</xdr:col>
      <xdr:colOff>305594</xdr:colOff>
      <xdr:row>32</xdr:row>
      <xdr:rowOff>794</xdr:rowOff>
    </xdr:to>
    <xdr:cxnSp macro="">
      <xdr:nvCxnSpPr>
        <xdr:cNvPr id="51" name="Straight Connector 50">
          <a:extLst>
            <a:ext uri="{FF2B5EF4-FFF2-40B4-BE49-F238E27FC236}">
              <a16:creationId xmlns:a16="http://schemas.microsoft.com/office/drawing/2014/main" xmlns="" id="{00000000-0008-0000-0300-000033000000}"/>
            </a:ext>
          </a:extLst>
        </xdr:cNvPr>
        <xdr:cNvCxnSpPr/>
      </xdr:nvCxnSpPr>
      <xdr:spPr>
        <a:xfrm rot="5400000" flipH="1" flipV="1">
          <a:off x="866775" y="5486400"/>
          <a:ext cx="1257300"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25</xdr:row>
      <xdr:rowOff>0</xdr:rowOff>
    </xdr:from>
    <xdr:to>
      <xdr:col>5</xdr:col>
      <xdr:colOff>296863</xdr:colOff>
      <xdr:row>31</xdr:row>
      <xdr:rowOff>171450</xdr:rowOff>
    </xdr:to>
    <xdr:cxnSp macro="">
      <xdr:nvCxnSpPr>
        <xdr:cNvPr id="54" name="Straight Connector 53">
          <a:extLst>
            <a:ext uri="{FF2B5EF4-FFF2-40B4-BE49-F238E27FC236}">
              <a16:creationId xmlns:a16="http://schemas.microsoft.com/office/drawing/2014/main" xmlns="" id="{00000000-0008-0000-0300-000036000000}"/>
            </a:ext>
          </a:extLst>
        </xdr:cNvPr>
        <xdr:cNvCxnSpPr/>
      </xdr:nvCxnSpPr>
      <xdr:spPr>
        <a:xfrm rot="5400000" flipH="1" flipV="1">
          <a:off x="1172369" y="5476081"/>
          <a:ext cx="1257300"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247650</xdr:colOff>
      <xdr:row>24</xdr:row>
      <xdr:rowOff>171450</xdr:rowOff>
    </xdr:from>
    <xdr:to>
      <xdr:col>8</xdr:col>
      <xdr:colOff>249238</xdr:colOff>
      <xdr:row>31</xdr:row>
      <xdr:rowOff>161925</xdr:rowOff>
    </xdr:to>
    <xdr:cxnSp macro="">
      <xdr:nvCxnSpPr>
        <xdr:cNvPr id="55" name="Straight Connector 54">
          <a:extLst>
            <a:ext uri="{FF2B5EF4-FFF2-40B4-BE49-F238E27FC236}">
              <a16:creationId xmlns:a16="http://schemas.microsoft.com/office/drawing/2014/main" xmlns="" id="{00000000-0008-0000-0300-000037000000}"/>
            </a:ext>
          </a:extLst>
        </xdr:cNvPr>
        <xdr:cNvCxnSpPr/>
      </xdr:nvCxnSpPr>
      <xdr:spPr>
        <a:xfrm rot="5400000" flipH="1" flipV="1">
          <a:off x="2172494" y="5466556"/>
          <a:ext cx="1257300"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24</xdr:row>
      <xdr:rowOff>161925</xdr:rowOff>
    </xdr:from>
    <xdr:to>
      <xdr:col>10</xdr:col>
      <xdr:colOff>1588</xdr:colOff>
      <xdr:row>31</xdr:row>
      <xdr:rowOff>152400</xdr:rowOff>
    </xdr:to>
    <xdr:cxnSp macro="">
      <xdr:nvCxnSpPr>
        <xdr:cNvPr id="56" name="Straight Connector 55">
          <a:extLst>
            <a:ext uri="{FF2B5EF4-FFF2-40B4-BE49-F238E27FC236}">
              <a16:creationId xmlns:a16="http://schemas.microsoft.com/office/drawing/2014/main" xmlns="" id="{00000000-0008-0000-0300-000038000000}"/>
            </a:ext>
          </a:extLst>
        </xdr:cNvPr>
        <xdr:cNvCxnSpPr/>
      </xdr:nvCxnSpPr>
      <xdr:spPr>
        <a:xfrm rot="5400000" flipH="1" flipV="1">
          <a:off x="2429669" y="5457031"/>
          <a:ext cx="1257300"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xdr:colOff>
      <xdr:row>25</xdr:row>
      <xdr:rowOff>9525</xdr:rowOff>
    </xdr:from>
    <xdr:to>
      <xdr:col>11</xdr:col>
      <xdr:colOff>20638</xdr:colOff>
      <xdr:row>32</xdr:row>
      <xdr:rowOff>0</xdr:rowOff>
    </xdr:to>
    <xdr:cxnSp macro="">
      <xdr:nvCxnSpPr>
        <xdr:cNvPr id="58" name="Straight Connector 57">
          <a:extLst>
            <a:ext uri="{FF2B5EF4-FFF2-40B4-BE49-F238E27FC236}">
              <a16:creationId xmlns:a16="http://schemas.microsoft.com/office/drawing/2014/main" xmlns="" id="{00000000-0008-0000-0300-00003A000000}"/>
            </a:ext>
          </a:extLst>
        </xdr:cNvPr>
        <xdr:cNvCxnSpPr/>
      </xdr:nvCxnSpPr>
      <xdr:spPr>
        <a:xfrm rot="5400000" flipH="1" flipV="1">
          <a:off x="2782094" y="5485606"/>
          <a:ext cx="1257300"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25</xdr:row>
      <xdr:rowOff>19050</xdr:rowOff>
    </xdr:from>
    <xdr:to>
      <xdr:col>6</xdr:col>
      <xdr:colOff>296863</xdr:colOff>
      <xdr:row>32</xdr:row>
      <xdr:rowOff>9525</xdr:rowOff>
    </xdr:to>
    <xdr:cxnSp macro="">
      <xdr:nvCxnSpPr>
        <xdr:cNvPr id="59" name="Straight Connector 58">
          <a:extLst>
            <a:ext uri="{FF2B5EF4-FFF2-40B4-BE49-F238E27FC236}">
              <a16:creationId xmlns:a16="http://schemas.microsoft.com/office/drawing/2014/main" xmlns="" id="{00000000-0008-0000-0300-00003B000000}"/>
            </a:ext>
          </a:extLst>
        </xdr:cNvPr>
        <xdr:cNvCxnSpPr/>
      </xdr:nvCxnSpPr>
      <xdr:spPr>
        <a:xfrm rot="5400000" flipH="1" flipV="1">
          <a:off x="1486694" y="5495131"/>
          <a:ext cx="1257300"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409575</xdr:colOff>
      <xdr:row>25</xdr:row>
      <xdr:rowOff>28575</xdr:rowOff>
    </xdr:from>
    <xdr:to>
      <xdr:col>7</xdr:col>
      <xdr:colOff>411163</xdr:colOff>
      <xdr:row>32</xdr:row>
      <xdr:rowOff>19050</xdr:rowOff>
    </xdr:to>
    <xdr:cxnSp macro="">
      <xdr:nvCxnSpPr>
        <xdr:cNvPr id="60" name="Straight Connector 59">
          <a:extLst>
            <a:ext uri="{FF2B5EF4-FFF2-40B4-BE49-F238E27FC236}">
              <a16:creationId xmlns:a16="http://schemas.microsoft.com/office/drawing/2014/main" xmlns="" id="{00000000-0008-0000-0300-00003C000000}"/>
            </a:ext>
          </a:extLst>
        </xdr:cNvPr>
        <xdr:cNvCxnSpPr/>
      </xdr:nvCxnSpPr>
      <xdr:spPr>
        <a:xfrm rot="5400000" flipH="1" flipV="1">
          <a:off x="1915319" y="5504656"/>
          <a:ext cx="1257300"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304800</xdr:colOff>
      <xdr:row>25</xdr:row>
      <xdr:rowOff>0</xdr:rowOff>
    </xdr:from>
    <xdr:to>
      <xdr:col>3</xdr:col>
      <xdr:colOff>306388</xdr:colOff>
      <xdr:row>31</xdr:row>
      <xdr:rowOff>171450</xdr:rowOff>
    </xdr:to>
    <xdr:cxnSp macro="">
      <xdr:nvCxnSpPr>
        <xdr:cNvPr id="61" name="Straight Connector 60">
          <a:extLst>
            <a:ext uri="{FF2B5EF4-FFF2-40B4-BE49-F238E27FC236}">
              <a16:creationId xmlns:a16="http://schemas.microsoft.com/office/drawing/2014/main" xmlns="" id="{00000000-0008-0000-0300-00003D000000}"/>
            </a:ext>
          </a:extLst>
        </xdr:cNvPr>
        <xdr:cNvCxnSpPr/>
      </xdr:nvCxnSpPr>
      <xdr:spPr>
        <a:xfrm rot="5400000" flipH="1" flipV="1">
          <a:off x="553244" y="5476081"/>
          <a:ext cx="1257300"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1589</xdr:colOff>
      <xdr:row>26</xdr:row>
      <xdr:rowOff>133350</xdr:rowOff>
    </xdr:from>
    <xdr:to>
      <xdr:col>12</xdr:col>
      <xdr:colOff>19051</xdr:colOff>
      <xdr:row>26</xdr:row>
      <xdr:rowOff>134938</xdr:rowOff>
    </xdr:to>
    <xdr:cxnSp macro="">
      <xdr:nvCxnSpPr>
        <xdr:cNvPr id="62" name="Straight Connector 61">
          <a:extLst>
            <a:ext uri="{FF2B5EF4-FFF2-40B4-BE49-F238E27FC236}">
              <a16:creationId xmlns:a16="http://schemas.microsoft.com/office/drawing/2014/main" xmlns="" id="{00000000-0008-0000-0300-00003E000000}"/>
            </a:ext>
          </a:extLst>
        </xdr:cNvPr>
        <xdr:cNvCxnSpPr/>
      </xdr:nvCxnSpPr>
      <xdr:spPr>
        <a:xfrm rot="10800000">
          <a:off x="877889" y="5162550"/>
          <a:ext cx="2846387"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27</xdr:row>
      <xdr:rowOff>104775</xdr:rowOff>
    </xdr:from>
    <xdr:to>
      <xdr:col>12</xdr:col>
      <xdr:colOff>7937</xdr:colOff>
      <xdr:row>27</xdr:row>
      <xdr:rowOff>106363</xdr:rowOff>
    </xdr:to>
    <xdr:cxnSp macro="">
      <xdr:nvCxnSpPr>
        <xdr:cNvPr id="64" name="Straight Connector 63">
          <a:extLst>
            <a:ext uri="{FF2B5EF4-FFF2-40B4-BE49-F238E27FC236}">
              <a16:creationId xmlns:a16="http://schemas.microsoft.com/office/drawing/2014/main" xmlns="" id="{00000000-0008-0000-0300-000040000000}"/>
            </a:ext>
          </a:extLst>
        </xdr:cNvPr>
        <xdr:cNvCxnSpPr/>
      </xdr:nvCxnSpPr>
      <xdr:spPr>
        <a:xfrm rot="10800000">
          <a:off x="866775" y="5314950"/>
          <a:ext cx="2846387"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29</xdr:row>
      <xdr:rowOff>47625</xdr:rowOff>
    </xdr:from>
    <xdr:to>
      <xdr:col>12</xdr:col>
      <xdr:colOff>26987</xdr:colOff>
      <xdr:row>29</xdr:row>
      <xdr:rowOff>49213</xdr:rowOff>
    </xdr:to>
    <xdr:cxnSp macro="">
      <xdr:nvCxnSpPr>
        <xdr:cNvPr id="65" name="Straight Connector 64">
          <a:extLst>
            <a:ext uri="{FF2B5EF4-FFF2-40B4-BE49-F238E27FC236}">
              <a16:creationId xmlns:a16="http://schemas.microsoft.com/office/drawing/2014/main" xmlns="" id="{00000000-0008-0000-0300-000041000000}"/>
            </a:ext>
          </a:extLst>
        </xdr:cNvPr>
        <xdr:cNvCxnSpPr/>
      </xdr:nvCxnSpPr>
      <xdr:spPr>
        <a:xfrm rot="10800000">
          <a:off x="885825" y="5619750"/>
          <a:ext cx="2846387"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30</xdr:row>
      <xdr:rowOff>19050</xdr:rowOff>
    </xdr:from>
    <xdr:to>
      <xdr:col>12</xdr:col>
      <xdr:colOff>17462</xdr:colOff>
      <xdr:row>30</xdr:row>
      <xdr:rowOff>20638</xdr:rowOff>
    </xdr:to>
    <xdr:cxnSp macro="">
      <xdr:nvCxnSpPr>
        <xdr:cNvPr id="66" name="Straight Connector 65">
          <a:extLst>
            <a:ext uri="{FF2B5EF4-FFF2-40B4-BE49-F238E27FC236}">
              <a16:creationId xmlns:a16="http://schemas.microsoft.com/office/drawing/2014/main" xmlns="" id="{00000000-0008-0000-0300-000042000000}"/>
            </a:ext>
          </a:extLst>
        </xdr:cNvPr>
        <xdr:cNvCxnSpPr/>
      </xdr:nvCxnSpPr>
      <xdr:spPr>
        <a:xfrm rot="10800000">
          <a:off x="876300" y="5772150"/>
          <a:ext cx="2846387"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409575</xdr:colOff>
      <xdr:row>23</xdr:row>
      <xdr:rowOff>180974</xdr:rowOff>
    </xdr:from>
    <xdr:to>
      <xdr:col>9</xdr:col>
      <xdr:colOff>228584</xdr:colOff>
      <xdr:row>25</xdr:row>
      <xdr:rowOff>114299</xdr:rowOff>
    </xdr:to>
    <xdr:sp macro="" textlink="">
      <xdr:nvSpPr>
        <xdr:cNvPr id="67" name="line">
          <a:extLst>
            <a:ext uri="{FF2B5EF4-FFF2-40B4-BE49-F238E27FC236}">
              <a16:creationId xmlns:a16="http://schemas.microsoft.com/office/drawing/2014/main" xmlns="" id="{00000000-0008-0000-0300-000043000000}"/>
            </a:ext>
          </a:extLst>
        </xdr:cNvPr>
        <xdr:cNvSpPr/>
      </xdr:nvSpPr>
      <xdr:spPr>
        <a:xfrm flipV="1">
          <a:off x="2543175" y="4667249"/>
          <a:ext cx="504809" cy="295275"/>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10</xdr:col>
      <xdr:colOff>114300</xdr:colOff>
      <xdr:row>24</xdr:row>
      <xdr:rowOff>19049</xdr:rowOff>
    </xdr:from>
    <xdr:to>
      <xdr:col>10</xdr:col>
      <xdr:colOff>180975</xdr:colOff>
      <xdr:row>27</xdr:row>
      <xdr:rowOff>114298</xdr:rowOff>
    </xdr:to>
    <xdr:sp macro="" textlink="">
      <xdr:nvSpPr>
        <xdr:cNvPr id="68" name="line">
          <a:extLst>
            <a:ext uri="{FF2B5EF4-FFF2-40B4-BE49-F238E27FC236}">
              <a16:creationId xmlns:a16="http://schemas.microsoft.com/office/drawing/2014/main" xmlns="" id="{00000000-0008-0000-0300-000044000000}"/>
            </a:ext>
          </a:extLst>
        </xdr:cNvPr>
        <xdr:cNvSpPr/>
      </xdr:nvSpPr>
      <xdr:spPr>
        <a:xfrm flipH="1" flipV="1">
          <a:off x="3171825" y="4686299"/>
          <a:ext cx="66675" cy="638174"/>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7</xdr:col>
      <xdr:colOff>390525</xdr:colOff>
      <xdr:row>33</xdr:row>
      <xdr:rowOff>123825</xdr:rowOff>
    </xdr:from>
    <xdr:to>
      <xdr:col>10</xdr:col>
      <xdr:colOff>324186</xdr:colOff>
      <xdr:row>33</xdr:row>
      <xdr:rowOff>123825</xdr:rowOff>
    </xdr:to>
    <xdr:sp macro="" textlink="">
      <xdr:nvSpPr>
        <xdr:cNvPr id="70" name="line">
          <a:extLst>
            <a:ext uri="{FF2B5EF4-FFF2-40B4-BE49-F238E27FC236}">
              <a16:creationId xmlns:a16="http://schemas.microsoft.com/office/drawing/2014/main" xmlns="" id="{00000000-0008-0000-0300-000046000000}"/>
            </a:ext>
          </a:extLst>
        </xdr:cNvPr>
        <xdr:cNvSpPr/>
      </xdr:nvSpPr>
      <xdr:spPr>
        <a:xfrm>
          <a:off x="2524125" y="6419850"/>
          <a:ext cx="857586" cy="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3</xdr:col>
      <xdr:colOff>0</xdr:colOff>
      <xdr:row>33</xdr:row>
      <xdr:rowOff>152400</xdr:rowOff>
    </xdr:from>
    <xdr:to>
      <xdr:col>6</xdr:col>
      <xdr:colOff>152561</xdr:colOff>
      <xdr:row>33</xdr:row>
      <xdr:rowOff>152400</xdr:rowOff>
    </xdr:to>
    <xdr:sp macro="" textlink="">
      <xdr:nvSpPr>
        <xdr:cNvPr id="71" name="line">
          <a:extLst>
            <a:ext uri="{FF2B5EF4-FFF2-40B4-BE49-F238E27FC236}">
              <a16:creationId xmlns:a16="http://schemas.microsoft.com/office/drawing/2014/main" xmlns="" id="{00000000-0008-0000-0300-000047000000}"/>
            </a:ext>
          </a:extLst>
        </xdr:cNvPr>
        <xdr:cNvSpPr/>
      </xdr:nvSpPr>
      <xdr:spPr>
        <a:xfrm flipH="1">
          <a:off x="876300" y="6448425"/>
          <a:ext cx="1095536" cy="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11</xdr:col>
      <xdr:colOff>161925</xdr:colOff>
      <xdr:row>10</xdr:row>
      <xdr:rowOff>180974</xdr:rowOff>
    </xdr:from>
    <xdr:to>
      <xdr:col>12</xdr:col>
      <xdr:colOff>190484</xdr:colOff>
      <xdr:row>12</xdr:row>
      <xdr:rowOff>142874</xdr:rowOff>
    </xdr:to>
    <xdr:sp macro="" textlink="">
      <xdr:nvSpPr>
        <xdr:cNvPr id="72" name="line">
          <a:extLst>
            <a:ext uri="{FF2B5EF4-FFF2-40B4-BE49-F238E27FC236}">
              <a16:creationId xmlns:a16="http://schemas.microsoft.com/office/drawing/2014/main" xmlns="" id="{00000000-0008-0000-0300-000048000000}"/>
            </a:ext>
          </a:extLst>
        </xdr:cNvPr>
        <xdr:cNvSpPr/>
      </xdr:nvSpPr>
      <xdr:spPr>
        <a:xfrm flipV="1">
          <a:off x="3552825" y="2314574"/>
          <a:ext cx="342884" cy="32385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7</xdr:col>
      <xdr:colOff>342900</xdr:colOff>
      <xdr:row>10</xdr:row>
      <xdr:rowOff>28575</xdr:rowOff>
    </xdr:from>
    <xdr:to>
      <xdr:col>9</xdr:col>
      <xdr:colOff>38084</xdr:colOff>
      <xdr:row>11</xdr:row>
      <xdr:rowOff>95250</xdr:rowOff>
    </xdr:to>
    <xdr:sp macro="" textlink="">
      <xdr:nvSpPr>
        <xdr:cNvPr id="73" name="line">
          <a:extLst>
            <a:ext uri="{FF2B5EF4-FFF2-40B4-BE49-F238E27FC236}">
              <a16:creationId xmlns:a16="http://schemas.microsoft.com/office/drawing/2014/main" xmlns="" id="{00000000-0008-0000-0300-000049000000}"/>
            </a:ext>
          </a:extLst>
        </xdr:cNvPr>
        <xdr:cNvSpPr/>
      </xdr:nvSpPr>
      <xdr:spPr>
        <a:xfrm flipV="1">
          <a:off x="2476500" y="2162175"/>
          <a:ext cx="380984" cy="24765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256908</xdr:colOff>
      <xdr:row>25</xdr:row>
      <xdr:rowOff>0</xdr:rowOff>
    </xdr:from>
    <xdr:to>
      <xdr:col>12</xdr:col>
      <xdr:colOff>256908</xdr:colOff>
      <xdr:row>25</xdr:row>
      <xdr:rowOff>0</xdr:rowOff>
    </xdr:to>
    <xdr:sp macro="" textlink="">
      <xdr:nvSpPr>
        <xdr:cNvPr id="2" name="line">
          <a:extLst>
            <a:ext uri="{FF2B5EF4-FFF2-40B4-BE49-F238E27FC236}">
              <a16:creationId xmlns:a16="http://schemas.microsoft.com/office/drawing/2014/main" xmlns="" id="{00000000-0008-0000-0600-000002000000}"/>
            </a:ext>
          </a:extLst>
        </xdr:cNvPr>
        <xdr:cNvSpPr/>
      </xdr:nvSpPr>
      <xdr:spPr>
        <a:xfrm>
          <a:off x="3647808" y="5029200"/>
          <a:ext cx="0" cy="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3</xdr:col>
      <xdr:colOff>94999</xdr:colOff>
      <xdr:row>12</xdr:row>
      <xdr:rowOff>0</xdr:rowOff>
    </xdr:from>
    <xdr:to>
      <xdr:col>3</xdr:col>
      <xdr:colOff>180723</xdr:colOff>
      <xdr:row>16</xdr:row>
      <xdr:rowOff>0</xdr:rowOff>
    </xdr:to>
    <xdr:grpSp>
      <xdr:nvGrpSpPr>
        <xdr:cNvPr id="3" name=" ">
          <a:extLst>
            <a:ext uri="{FF2B5EF4-FFF2-40B4-BE49-F238E27FC236}">
              <a16:creationId xmlns:a16="http://schemas.microsoft.com/office/drawing/2014/main" xmlns="" id="{00000000-0008-0000-0600-000003000000}"/>
            </a:ext>
          </a:extLst>
        </xdr:cNvPr>
        <xdr:cNvGrpSpPr/>
      </xdr:nvGrpSpPr>
      <xdr:grpSpPr>
        <a:xfrm>
          <a:off x="1329439" y="2529840"/>
          <a:ext cx="85724" cy="716280"/>
          <a:chOff x="98" y="265"/>
          <a:chExt cx="8" cy="88"/>
        </a:xfrm>
      </xdr:grpSpPr>
      <xdr:sp macro="" textlink="">
        <xdr:nvSpPr>
          <xdr:cNvPr id="4" name="rect">
            <a:extLst>
              <a:ext uri="{FF2B5EF4-FFF2-40B4-BE49-F238E27FC236}">
                <a16:creationId xmlns:a16="http://schemas.microsoft.com/office/drawing/2014/main" xmlns="" id="{00000000-0008-0000-0600-000004000000}"/>
              </a:ext>
            </a:extLst>
          </xdr:cNvPr>
          <xdr:cNvSpPr/>
        </xdr:nvSpPr>
        <xdr:spPr>
          <a:xfrm>
            <a:off x="98" y="265"/>
            <a:ext cx="7" cy="88"/>
          </a:xfrm>
          <a:prstGeom prst="rect">
            <a:avLst/>
          </a:prstGeom>
          <a:solidFill>
            <a:srgbClr val="FFFFFF"/>
          </a:solidFill>
          <a:ln w="9525" cap="flat" cmpd="sng">
            <a:solidFill>
              <a:srgbClr val="000000"/>
            </a:solid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sp macro="" textlink="">
        <xdr:nvSpPr>
          <xdr:cNvPr id="5" name="ellipse">
            <a:extLst>
              <a:ext uri="{FF2B5EF4-FFF2-40B4-BE49-F238E27FC236}">
                <a16:creationId xmlns:a16="http://schemas.microsoft.com/office/drawing/2014/main" xmlns="" id="{00000000-0008-0000-0600-000005000000}"/>
              </a:ext>
            </a:extLst>
          </xdr:cNvPr>
          <xdr:cNvSpPr/>
        </xdr:nvSpPr>
        <xdr:spPr>
          <a:xfrm>
            <a:off x="98" y="275"/>
            <a:ext cx="8" cy="8"/>
          </a:xfrm>
          <a:prstGeom prst="ellipse">
            <a:avLst/>
          </a:prstGeom>
          <a:solidFill>
            <a:srgbClr val="FFFFFF"/>
          </a:solid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grpSp>
    <xdr:clientData/>
  </xdr:twoCellAnchor>
  <xdr:twoCellAnchor>
    <xdr:from>
      <xdr:col>13</xdr:col>
      <xdr:colOff>180800</xdr:colOff>
      <xdr:row>12</xdr:row>
      <xdr:rowOff>0</xdr:rowOff>
    </xdr:from>
    <xdr:to>
      <xdr:col>13</xdr:col>
      <xdr:colOff>256908</xdr:colOff>
      <xdr:row>16</xdr:row>
      <xdr:rowOff>0</xdr:rowOff>
    </xdr:to>
    <xdr:grpSp>
      <xdr:nvGrpSpPr>
        <xdr:cNvPr id="6" name=" ">
          <a:extLst>
            <a:ext uri="{FF2B5EF4-FFF2-40B4-BE49-F238E27FC236}">
              <a16:creationId xmlns:a16="http://schemas.microsoft.com/office/drawing/2014/main" xmlns="" id="{00000000-0008-0000-0600-000006000000}"/>
            </a:ext>
          </a:extLst>
        </xdr:cNvPr>
        <xdr:cNvGrpSpPr/>
      </xdr:nvGrpSpPr>
      <xdr:grpSpPr>
        <a:xfrm>
          <a:off x="4608020" y="2529840"/>
          <a:ext cx="76108" cy="716280"/>
          <a:chOff x="98" y="265"/>
          <a:chExt cx="8" cy="88"/>
        </a:xfrm>
      </xdr:grpSpPr>
      <xdr:sp macro="" textlink="">
        <xdr:nvSpPr>
          <xdr:cNvPr id="7" name="rect">
            <a:extLst>
              <a:ext uri="{FF2B5EF4-FFF2-40B4-BE49-F238E27FC236}">
                <a16:creationId xmlns:a16="http://schemas.microsoft.com/office/drawing/2014/main" xmlns="" id="{00000000-0008-0000-0600-000007000000}"/>
              </a:ext>
            </a:extLst>
          </xdr:cNvPr>
          <xdr:cNvSpPr/>
        </xdr:nvSpPr>
        <xdr:spPr>
          <a:xfrm>
            <a:off x="98" y="265"/>
            <a:ext cx="7" cy="88"/>
          </a:xfrm>
          <a:prstGeom prst="rect">
            <a:avLst/>
          </a:prstGeom>
          <a:solidFill>
            <a:srgbClr val="FFFFFF"/>
          </a:solidFill>
          <a:ln w="9525" cap="flat" cmpd="sng">
            <a:solidFill>
              <a:srgbClr val="000000"/>
            </a:solid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sp macro="" textlink="">
        <xdr:nvSpPr>
          <xdr:cNvPr id="8" name="ellipse">
            <a:extLst>
              <a:ext uri="{FF2B5EF4-FFF2-40B4-BE49-F238E27FC236}">
                <a16:creationId xmlns:a16="http://schemas.microsoft.com/office/drawing/2014/main" xmlns="" id="{00000000-0008-0000-0600-000008000000}"/>
              </a:ext>
            </a:extLst>
          </xdr:cNvPr>
          <xdr:cNvSpPr/>
        </xdr:nvSpPr>
        <xdr:spPr>
          <a:xfrm>
            <a:off x="98" y="275"/>
            <a:ext cx="8" cy="8"/>
          </a:xfrm>
          <a:prstGeom prst="ellipse">
            <a:avLst/>
          </a:prstGeom>
          <a:solidFill>
            <a:srgbClr val="FFFFFF"/>
          </a:solid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grpSp>
    <xdr:clientData/>
  </xdr:twoCellAnchor>
  <xdr:twoCellAnchor>
    <xdr:from>
      <xdr:col>4</xdr:col>
      <xdr:colOff>37881</xdr:colOff>
      <xdr:row>35</xdr:row>
      <xdr:rowOff>6191</xdr:rowOff>
    </xdr:from>
    <xdr:to>
      <xdr:col>7</xdr:col>
      <xdr:colOff>190442</xdr:colOff>
      <xdr:row>35</xdr:row>
      <xdr:rowOff>6191</xdr:rowOff>
    </xdr:to>
    <xdr:sp macro="" textlink="">
      <xdr:nvSpPr>
        <xdr:cNvPr id="9" name="line">
          <a:extLst>
            <a:ext uri="{FF2B5EF4-FFF2-40B4-BE49-F238E27FC236}">
              <a16:creationId xmlns:a16="http://schemas.microsoft.com/office/drawing/2014/main" xmlns="" id="{00000000-0008-0000-0600-000009000000}"/>
            </a:ext>
          </a:extLst>
        </xdr:cNvPr>
        <xdr:cNvSpPr/>
      </xdr:nvSpPr>
      <xdr:spPr>
        <a:xfrm flipH="1">
          <a:off x="914181" y="6873716"/>
          <a:ext cx="1095536" cy="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10</xdr:col>
      <xdr:colOff>28239</xdr:colOff>
      <xdr:row>35</xdr:row>
      <xdr:rowOff>6191</xdr:rowOff>
    </xdr:from>
    <xdr:to>
      <xdr:col>13</xdr:col>
      <xdr:colOff>0</xdr:colOff>
      <xdr:row>35</xdr:row>
      <xdr:rowOff>6191</xdr:rowOff>
    </xdr:to>
    <xdr:sp macro="" textlink="">
      <xdr:nvSpPr>
        <xdr:cNvPr id="10" name="line">
          <a:extLst>
            <a:ext uri="{FF2B5EF4-FFF2-40B4-BE49-F238E27FC236}">
              <a16:creationId xmlns:a16="http://schemas.microsoft.com/office/drawing/2014/main" xmlns="" id="{00000000-0008-0000-0600-00000A000000}"/>
            </a:ext>
          </a:extLst>
        </xdr:cNvPr>
        <xdr:cNvSpPr/>
      </xdr:nvSpPr>
      <xdr:spPr>
        <a:xfrm>
          <a:off x="2847639" y="6873716"/>
          <a:ext cx="857586" cy="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13</xdr:col>
      <xdr:colOff>228324</xdr:colOff>
      <xdr:row>25</xdr:row>
      <xdr:rowOff>0</xdr:rowOff>
    </xdr:from>
    <xdr:to>
      <xdr:col>13</xdr:col>
      <xdr:colOff>228324</xdr:colOff>
      <xdr:row>28</xdr:row>
      <xdr:rowOff>25330</xdr:rowOff>
    </xdr:to>
    <xdr:sp macro="" textlink="">
      <xdr:nvSpPr>
        <xdr:cNvPr id="11" name="line">
          <a:extLst>
            <a:ext uri="{FF2B5EF4-FFF2-40B4-BE49-F238E27FC236}">
              <a16:creationId xmlns:a16="http://schemas.microsoft.com/office/drawing/2014/main" xmlns="" id="{00000000-0008-0000-0600-00000B000000}"/>
            </a:ext>
          </a:extLst>
        </xdr:cNvPr>
        <xdr:cNvSpPr/>
      </xdr:nvSpPr>
      <xdr:spPr>
        <a:xfrm flipV="1">
          <a:off x="3933549" y="5029200"/>
          <a:ext cx="0" cy="57778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13</xdr:col>
      <xdr:colOff>228324</xdr:colOff>
      <xdr:row>29</xdr:row>
      <xdr:rowOff>62984</xdr:rowOff>
    </xdr:from>
    <xdr:to>
      <xdr:col>13</xdr:col>
      <xdr:colOff>228324</xdr:colOff>
      <xdr:row>32</xdr:row>
      <xdr:rowOff>0</xdr:rowOff>
    </xdr:to>
    <xdr:sp macro="" textlink="">
      <xdr:nvSpPr>
        <xdr:cNvPr id="12" name="line">
          <a:extLst>
            <a:ext uri="{FF2B5EF4-FFF2-40B4-BE49-F238E27FC236}">
              <a16:creationId xmlns:a16="http://schemas.microsoft.com/office/drawing/2014/main" xmlns="" id="{00000000-0008-0000-0600-00000C000000}"/>
            </a:ext>
          </a:extLst>
        </xdr:cNvPr>
        <xdr:cNvSpPr/>
      </xdr:nvSpPr>
      <xdr:spPr>
        <a:xfrm>
          <a:off x="3933549" y="5825609"/>
          <a:ext cx="0" cy="489466"/>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8</xdr:col>
      <xdr:colOff>133248</xdr:colOff>
      <xdr:row>7</xdr:row>
      <xdr:rowOff>75991</xdr:rowOff>
    </xdr:from>
    <xdr:to>
      <xdr:col>8</xdr:col>
      <xdr:colOff>199639</xdr:colOff>
      <xdr:row>25</xdr:row>
      <xdr:rowOff>0</xdr:rowOff>
    </xdr:to>
    <xdr:sp macro="" textlink="">
      <xdr:nvSpPr>
        <xdr:cNvPr id="13" name="rect">
          <a:extLst>
            <a:ext uri="{FF2B5EF4-FFF2-40B4-BE49-F238E27FC236}">
              <a16:creationId xmlns:a16="http://schemas.microsoft.com/office/drawing/2014/main" xmlns="" id="{00000000-0008-0000-0600-00000D000000}"/>
            </a:ext>
          </a:extLst>
        </xdr:cNvPr>
        <xdr:cNvSpPr/>
      </xdr:nvSpPr>
      <xdr:spPr>
        <a:xfrm>
          <a:off x="2266848" y="1800016"/>
          <a:ext cx="66391" cy="3229184"/>
        </a:xfrm>
        <a:prstGeom prst="rect">
          <a:avLst/>
        </a:prstGeom>
        <a:solidFill>
          <a:srgbClr val="FFFFFF"/>
        </a:solidFill>
        <a:ln w="19050" cap="flat" cmpd="sng">
          <a:solidFill>
            <a:srgbClr val="000000"/>
          </a:solid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10</xdr:col>
      <xdr:colOff>190442</xdr:colOff>
      <xdr:row>23</xdr:row>
      <xdr:rowOff>142875</xdr:rowOff>
    </xdr:from>
    <xdr:to>
      <xdr:col>11</xdr:col>
      <xdr:colOff>76200</xdr:colOff>
      <xdr:row>24</xdr:row>
      <xdr:rowOff>180974</xdr:rowOff>
    </xdr:to>
    <xdr:sp macro="" textlink="">
      <xdr:nvSpPr>
        <xdr:cNvPr id="14" name="line">
          <a:extLst>
            <a:ext uri="{FF2B5EF4-FFF2-40B4-BE49-F238E27FC236}">
              <a16:creationId xmlns:a16="http://schemas.microsoft.com/office/drawing/2014/main" xmlns="" id="{00000000-0008-0000-0600-00000E000000}"/>
            </a:ext>
          </a:extLst>
        </xdr:cNvPr>
        <xdr:cNvSpPr/>
      </xdr:nvSpPr>
      <xdr:spPr>
        <a:xfrm flipV="1">
          <a:off x="3009842" y="4800600"/>
          <a:ext cx="123883" cy="219074"/>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4</xdr:col>
      <xdr:colOff>142573</xdr:colOff>
      <xdr:row>23</xdr:row>
      <xdr:rowOff>151983</xdr:rowOff>
    </xdr:from>
    <xdr:to>
      <xdr:col>5</xdr:col>
      <xdr:colOff>28239</xdr:colOff>
      <xdr:row>25</xdr:row>
      <xdr:rowOff>126444</xdr:rowOff>
    </xdr:to>
    <xdr:sp macro="" textlink="">
      <xdr:nvSpPr>
        <xdr:cNvPr id="15" name="line">
          <a:extLst>
            <a:ext uri="{FF2B5EF4-FFF2-40B4-BE49-F238E27FC236}">
              <a16:creationId xmlns:a16="http://schemas.microsoft.com/office/drawing/2014/main" xmlns="" id="{00000000-0008-0000-0600-00000F000000}"/>
            </a:ext>
          </a:extLst>
        </xdr:cNvPr>
        <xdr:cNvSpPr/>
      </xdr:nvSpPr>
      <xdr:spPr>
        <a:xfrm flipV="1">
          <a:off x="1018873" y="4809708"/>
          <a:ext cx="199991" cy="345936"/>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8</xdr:col>
      <xdr:colOff>218809</xdr:colOff>
      <xdr:row>23</xdr:row>
      <xdr:rowOff>95249</xdr:rowOff>
    </xdr:from>
    <xdr:to>
      <xdr:col>9</xdr:col>
      <xdr:colOff>95250</xdr:colOff>
      <xdr:row>25</xdr:row>
      <xdr:rowOff>12620</xdr:rowOff>
    </xdr:to>
    <xdr:grpSp>
      <xdr:nvGrpSpPr>
        <xdr:cNvPr id="16" name=" ">
          <a:extLst>
            <a:ext uri="{FF2B5EF4-FFF2-40B4-BE49-F238E27FC236}">
              <a16:creationId xmlns:a16="http://schemas.microsoft.com/office/drawing/2014/main" xmlns="" id="{00000000-0008-0000-0600-000010000000}"/>
            </a:ext>
          </a:extLst>
        </xdr:cNvPr>
        <xdr:cNvGrpSpPr/>
      </xdr:nvGrpSpPr>
      <xdr:grpSpPr>
        <a:xfrm>
          <a:off x="3030589" y="4568189"/>
          <a:ext cx="310781" cy="275511"/>
          <a:chOff x="526" y="644"/>
          <a:chExt cx="26" cy="30"/>
        </a:xfrm>
      </xdr:grpSpPr>
      <xdr:sp macro="" textlink="">
        <xdr:nvSpPr>
          <xdr:cNvPr id="17" name="line">
            <a:extLst>
              <a:ext uri="{FF2B5EF4-FFF2-40B4-BE49-F238E27FC236}">
                <a16:creationId xmlns:a16="http://schemas.microsoft.com/office/drawing/2014/main" xmlns="" id="{00000000-0008-0000-0600-000011000000}"/>
              </a:ext>
            </a:extLst>
          </xdr:cNvPr>
          <xdr:cNvSpPr/>
        </xdr:nvSpPr>
        <xdr:spPr>
          <a:xfrm>
            <a:off x="526" y="644"/>
            <a:ext cx="0" cy="30"/>
          </a:xfrm>
          <a:prstGeom prst="line">
            <a:avLst/>
          </a:prstGeom>
          <a:noFill/>
          <a:ln w="1587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sp macro="" textlink="">
        <xdr:nvSpPr>
          <xdr:cNvPr id="18" name="line">
            <a:extLst>
              <a:ext uri="{FF2B5EF4-FFF2-40B4-BE49-F238E27FC236}">
                <a16:creationId xmlns:a16="http://schemas.microsoft.com/office/drawing/2014/main" xmlns="" id="{00000000-0008-0000-0600-000012000000}"/>
              </a:ext>
            </a:extLst>
          </xdr:cNvPr>
          <xdr:cNvSpPr/>
        </xdr:nvSpPr>
        <xdr:spPr>
          <a:xfrm>
            <a:off x="526" y="674"/>
            <a:ext cx="26" cy="0"/>
          </a:xfrm>
          <a:prstGeom prst="line">
            <a:avLst/>
          </a:prstGeom>
          <a:noFill/>
          <a:ln w="1587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grpSp>
    <xdr:clientData/>
  </xdr:twoCellAnchor>
  <xdr:twoCellAnchor>
    <xdr:from>
      <xdr:col>7</xdr:col>
      <xdr:colOff>180800</xdr:colOff>
      <xdr:row>23</xdr:row>
      <xdr:rowOff>82034</xdr:rowOff>
    </xdr:from>
    <xdr:to>
      <xdr:col>8</xdr:col>
      <xdr:colOff>114079</xdr:colOff>
      <xdr:row>25</xdr:row>
      <xdr:rowOff>3095</xdr:rowOff>
    </xdr:to>
    <xdr:grpSp>
      <xdr:nvGrpSpPr>
        <xdr:cNvPr id="19" name=" ">
          <a:extLst>
            <a:ext uri="{FF2B5EF4-FFF2-40B4-BE49-F238E27FC236}">
              <a16:creationId xmlns:a16="http://schemas.microsoft.com/office/drawing/2014/main" xmlns="" id="{00000000-0008-0000-0600-000013000000}"/>
            </a:ext>
          </a:extLst>
        </xdr:cNvPr>
        <xdr:cNvGrpSpPr/>
      </xdr:nvGrpSpPr>
      <xdr:grpSpPr>
        <a:xfrm flipH="1">
          <a:off x="2672540" y="4554974"/>
          <a:ext cx="253319" cy="279201"/>
          <a:chOff x="526" y="644"/>
          <a:chExt cx="26" cy="30"/>
        </a:xfrm>
      </xdr:grpSpPr>
      <xdr:sp macro="" textlink="">
        <xdr:nvSpPr>
          <xdr:cNvPr id="20" name="line">
            <a:extLst>
              <a:ext uri="{FF2B5EF4-FFF2-40B4-BE49-F238E27FC236}">
                <a16:creationId xmlns:a16="http://schemas.microsoft.com/office/drawing/2014/main" xmlns="" id="{00000000-0008-0000-0600-000014000000}"/>
              </a:ext>
            </a:extLst>
          </xdr:cNvPr>
          <xdr:cNvSpPr/>
        </xdr:nvSpPr>
        <xdr:spPr>
          <a:xfrm>
            <a:off x="526" y="644"/>
            <a:ext cx="0" cy="30"/>
          </a:xfrm>
          <a:prstGeom prst="line">
            <a:avLst/>
          </a:prstGeom>
          <a:noFill/>
          <a:ln w="1587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sp macro="" textlink="">
        <xdr:nvSpPr>
          <xdr:cNvPr id="21" name="line">
            <a:extLst>
              <a:ext uri="{FF2B5EF4-FFF2-40B4-BE49-F238E27FC236}">
                <a16:creationId xmlns:a16="http://schemas.microsoft.com/office/drawing/2014/main" xmlns="" id="{00000000-0008-0000-0600-000015000000}"/>
              </a:ext>
            </a:extLst>
          </xdr:cNvPr>
          <xdr:cNvSpPr/>
        </xdr:nvSpPr>
        <xdr:spPr>
          <a:xfrm>
            <a:off x="526" y="674"/>
            <a:ext cx="26" cy="0"/>
          </a:xfrm>
          <a:prstGeom prst="line">
            <a:avLst/>
          </a:prstGeom>
          <a:noFill/>
          <a:ln w="1587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grpSp>
    <xdr:clientData/>
  </xdr:twoCellAnchor>
  <xdr:twoCellAnchor>
    <xdr:from>
      <xdr:col>8</xdr:col>
      <xdr:colOff>352167</xdr:colOff>
      <xdr:row>8</xdr:row>
      <xdr:rowOff>130135</xdr:rowOff>
    </xdr:from>
    <xdr:to>
      <xdr:col>10</xdr:col>
      <xdr:colOff>56774</xdr:colOff>
      <xdr:row>10</xdr:row>
      <xdr:rowOff>142636</xdr:rowOff>
    </xdr:to>
    <xdr:sp macro="" textlink="">
      <xdr:nvSpPr>
        <xdr:cNvPr id="22" name="line">
          <a:extLst>
            <a:ext uri="{FF2B5EF4-FFF2-40B4-BE49-F238E27FC236}">
              <a16:creationId xmlns:a16="http://schemas.microsoft.com/office/drawing/2014/main" xmlns="" id="{00000000-0008-0000-0600-000016000000}"/>
            </a:ext>
          </a:extLst>
        </xdr:cNvPr>
        <xdr:cNvSpPr/>
      </xdr:nvSpPr>
      <xdr:spPr>
        <a:xfrm rot="5400000" flipH="1" flipV="1">
          <a:off x="2493745" y="2027157"/>
          <a:ext cx="374451" cy="390407"/>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10</xdr:col>
      <xdr:colOff>18783</xdr:colOff>
      <xdr:row>8</xdr:row>
      <xdr:rowOff>151983</xdr:rowOff>
    </xdr:from>
    <xdr:to>
      <xdr:col>11</xdr:col>
      <xdr:colOff>28426</xdr:colOff>
      <xdr:row>8</xdr:row>
      <xdr:rowOff>151983</xdr:rowOff>
    </xdr:to>
    <xdr:sp macro="" textlink="">
      <xdr:nvSpPr>
        <xdr:cNvPr id="23" name="line">
          <a:extLst>
            <a:ext uri="{FF2B5EF4-FFF2-40B4-BE49-F238E27FC236}">
              <a16:creationId xmlns:a16="http://schemas.microsoft.com/office/drawing/2014/main" xmlns="" id="{00000000-0008-0000-0600-000017000000}"/>
            </a:ext>
          </a:extLst>
        </xdr:cNvPr>
        <xdr:cNvSpPr/>
      </xdr:nvSpPr>
      <xdr:spPr>
        <a:xfrm>
          <a:off x="2838183" y="2056983"/>
          <a:ext cx="247768"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6</xdr:col>
      <xdr:colOff>304777</xdr:colOff>
      <xdr:row>8</xdr:row>
      <xdr:rowOff>151983</xdr:rowOff>
    </xdr:from>
    <xdr:to>
      <xdr:col>7</xdr:col>
      <xdr:colOff>304777</xdr:colOff>
      <xdr:row>10</xdr:row>
      <xdr:rowOff>152161</xdr:rowOff>
    </xdr:to>
    <xdr:sp macro="" textlink="">
      <xdr:nvSpPr>
        <xdr:cNvPr id="24" name="line">
          <a:extLst>
            <a:ext uri="{FF2B5EF4-FFF2-40B4-BE49-F238E27FC236}">
              <a16:creationId xmlns:a16="http://schemas.microsoft.com/office/drawing/2014/main" xmlns="" id="{00000000-0008-0000-0600-000018000000}"/>
            </a:ext>
          </a:extLst>
        </xdr:cNvPr>
        <xdr:cNvSpPr/>
      </xdr:nvSpPr>
      <xdr:spPr>
        <a:xfrm rot="16200000" flipV="1">
          <a:off x="1785826" y="2080884"/>
          <a:ext cx="362128" cy="314325"/>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6</xdr:col>
      <xdr:colOff>28239</xdr:colOff>
      <xdr:row>8</xdr:row>
      <xdr:rowOff>151983</xdr:rowOff>
    </xdr:from>
    <xdr:to>
      <xdr:col>7</xdr:col>
      <xdr:colOff>0</xdr:colOff>
      <xdr:row>8</xdr:row>
      <xdr:rowOff>151983</xdr:rowOff>
    </xdr:to>
    <xdr:sp macro="" textlink="">
      <xdr:nvSpPr>
        <xdr:cNvPr id="25" name="line">
          <a:extLst>
            <a:ext uri="{FF2B5EF4-FFF2-40B4-BE49-F238E27FC236}">
              <a16:creationId xmlns:a16="http://schemas.microsoft.com/office/drawing/2014/main" xmlns="" id="{00000000-0008-0000-0600-000019000000}"/>
            </a:ext>
          </a:extLst>
        </xdr:cNvPr>
        <xdr:cNvSpPr/>
      </xdr:nvSpPr>
      <xdr:spPr>
        <a:xfrm rot="10800000">
          <a:off x="1533189" y="2056983"/>
          <a:ext cx="286086"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8</xdr:col>
      <xdr:colOff>237977</xdr:colOff>
      <xdr:row>19</xdr:row>
      <xdr:rowOff>75991</xdr:rowOff>
    </xdr:from>
    <xdr:to>
      <xdr:col>10</xdr:col>
      <xdr:colOff>180800</xdr:colOff>
      <xdr:row>19</xdr:row>
      <xdr:rowOff>88314</xdr:rowOff>
    </xdr:to>
    <xdr:cxnSp macro="">
      <xdr:nvCxnSpPr>
        <xdr:cNvPr id="26" name="straightConnector1">
          <a:extLst>
            <a:ext uri="{FF2B5EF4-FFF2-40B4-BE49-F238E27FC236}">
              <a16:creationId xmlns:a16="http://schemas.microsoft.com/office/drawing/2014/main" xmlns="" id="{00000000-0008-0000-0600-00001A000000}"/>
            </a:ext>
          </a:extLst>
        </xdr:cNvPr>
        <xdr:cNvCxnSpPr/>
      </xdr:nvCxnSpPr>
      <xdr:spPr>
        <a:xfrm flipV="1">
          <a:off x="2371577" y="4009816"/>
          <a:ext cx="628623" cy="12323"/>
        </a:xfrm>
        <a:prstGeom prst="straightConnector1">
          <a:avLst/>
        </a:prstGeom>
        <a:noFill/>
        <a:ln w="9525" cap="flat" cmpd="sng">
          <a:solidFill>
            <a:srgbClr val="4F81BD"/>
          </a:solidFill>
          <a:prstDash val="solid"/>
          <a:miter/>
          <a:tailEnd type="arrow" w="med" len="me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6</xdr:col>
      <xdr:colOff>295275</xdr:colOff>
      <xdr:row>25</xdr:row>
      <xdr:rowOff>0</xdr:rowOff>
    </xdr:from>
    <xdr:to>
      <xdr:col>6</xdr:col>
      <xdr:colOff>296863</xdr:colOff>
      <xdr:row>31</xdr:row>
      <xdr:rowOff>171450</xdr:rowOff>
    </xdr:to>
    <xdr:cxnSp macro="">
      <xdr:nvCxnSpPr>
        <xdr:cNvPr id="27" name="Straight Connector 26">
          <a:extLst>
            <a:ext uri="{FF2B5EF4-FFF2-40B4-BE49-F238E27FC236}">
              <a16:creationId xmlns:a16="http://schemas.microsoft.com/office/drawing/2014/main" xmlns="" id="{00000000-0008-0000-0600-00001B000000}"/>
            </a:ext>
          </a:extLst>
        </xdr:cNvPr>
        <xdr:cNvCxnSpPr/>
      </xdr:nvCxnSpPr>
      <xdr:spPr>
        <a:xfrm rot="5400000" flipH="1" flipV="1">
          <a:off x="1167606" y="5661819"/>
          <a:ext cx="1266825"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247650</xdr:colOff>
      <xdr:row>24</xdr:row>
      <xdr:rowOff>171450</xdr:rowOff>
    </xdr:from>
    <xdr:to>
      <xdr:col>9</xdr:col>
      <xdr:colOff>249238</xdr:colOff>
      <xdr:row>31</xdr:row>
      <xdr:rowOff>161925</xdr:rowOff>
    </xdr:to>
    <xdr:cxnSp macro="">
      <xdr:nvCxnSpPr>
        <xdr:cNvPr id="28" name="Straight Connector 27">
          <a:extLst>
            <a:ext uri="{FF2B5EF4-FFF2-40B4-BE49-F238E27FC236}">
              <a16:creationId xmlns:a16="http://schemas.microsoft.com/office/drawing/2014/main" xmlns="" id="{00000000-0008-0000-0600-00001C000000}"/>
            </a:ext>
          </a:extLst>
        </xdr:cNvPr>
        <xdr:cNvCxnSpPr/>
      </xdr:nvCxnSpPr>
      <xdr:spPr>
        <a:xfrm rot="5400000" flipH="1" flipV="1">
          <a:off x="2162969" y="5647531"/>
          <a:ext cx="1276350"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1589</xdr:colOff>
      <xdr:row>26</xdr:row>
      <xdr:rowOff>133350</xdr:rowOff>
    </xdr:from>
    <xdr:to>
      <xdr:col>13</xdr:col>
      <xdr:colOff>19051</xdr:colOff>
      <xdr:row>26</xdr:row>
      <xdr:rowOff>134938</xdr:rowOff>
    </xdr:to>
    <xdr:cxnSp macro="">
      <xdr:nvCxnSpPr>
        <xdr:cNvPr id="29" name="Straight Connector 28">
          <a:extLst>
            <a:ext uri="{FF2B5EF4-FFF2-40B4-BE49-F238E27FC236}">
              <a16:creationId xmlns:a16="http://schemas.microsoft.com/office/drawing/2014/main" xmlns="" id="{00000000-0008-0000-0600-00001D000000}"/>
            </a:ext>
          </a:extLst>
        </xdr:cNvPr>
        <xdr:cNvCxnSpPr/>
      </xdr:nvCxnSpPr>
      <xdr:spPr>
        <a:xfrm rot="10800000">
          <a:off x="877889" y="5353050"/>
          <a:ext cx="2846387"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29</xdr:row>
      <xdr:rowOff>47625</xdr:rowOff>
    </xdr:from>
    <xdr:to>
      <xdr:col>13</xdr:col>
      <xdr:colOff>26987</xdr:colOff>
      <xdr:row>29</xdr:row>
      <xdr:rowOff>49213</xdr:rowOff>
    </xdr:to>
    <xdr:cxnSp macro="">
      <xdr:nvCxnSpPr>
        <xdr:cNvPr id="30" name="Straight Connector 29">
          <a:extLst>
            <a:ext uri="{FF2B5EF4-FFF2-40B4-BE49-F238E27FC236}">
              <a16:creationId xmlns:a16="http://schemas.microsoft.com/office/drawing/2014/main" xmlns="" id="{00000000-0008-0000-0600-00001E000000}"/>
            </a:ext>
          </a:extLst>
        </xdr:cNvPr>
        <xdr:cNvCxnSpPr/>
      </xdr:nvCxnSpPr>
      <xdr:spPr>
        <a:xfrm rot="10800000">
          <a:off x="885825" y="5810250"/>
          <a:ext cx="2846387" cy="1588"/>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171451</xdr:colOff>
      <xdr:row>23</xdr:row>
      <xdr:rowOff>180974</xdr:rowOff>
    </xdr:from>
    <xdr:to>
      <xdr:col>10</xdr:col>
      <xdr:colOff>228585</xdr:colOff>
      <xdr:row>26</xdr:row>
      <xdr:rowOff>123825</xdr:rowOff>
    </xdr:to>
    <xdr:sp macro="" textlink="">
      <xdr:nvSpPr>
        <xdr:cNvPr id="31" name="line">
          <a:extLst>
            <a:ext uri="{FF2B5EF4-FFF2-40B4-BE49-F238E27FC236}">
              <a16:creationId xmlns:a16="http://schemas.microsoft.com/office/drawing/2014/main" xmlns="" id="{00000000-0008-0000-0600-00001F000000}"/>
            </a:ext>
          </a:extLst>
        </xdr:cNvPr>
        <xdr:cNvSpPr/>
      </xdr:nvSpPr>
      <xdr:spPr>
        <a:xfrm flipV="1">
          <a:off x="2305051" y="4838699"/>
          <a:ext cx="742934" cy="504826"/>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10</xdr:col>
      <xdr:colOff>0</xdr:colOff>
      <xdr:row>24</xdr:row>
      <xdr:rowOff>19047</xdr:rowOff>
    </xdr:from>
    <xdr:to>
      <xdr:col>11</xdr:col>
      <xdr:colOff>114300</xdr:colOff>
      <xdr:row>28</xdr:row>
      <xdr:rowOff>57149</xdr:rowOff>
    </xdr:to>
    <xdr:sp macro="" textlink="">
      <xdr:nvSpPr>
        <xdr:cNvPr id="32" name="line">
          <a:extLst>
            <a:ext uri="{FF2B5EF4-FFF2-40B4-BE49-F238E27FC236}">
              <a16:creationId xmlns:a16="http://schemas.microsoft.com/office/drawing/2014/main" xmlns="" id="{00000000-0008-0000-0600-000020000000}"/>
            </a:ext>
          </a:extLst>
        </xdr:cNvPr>
        <xdr:cNvSpPr/>
      </xdr:nvSpPr>
      <xdr:spPr>
        <a:xfrm flipV="1">
          <a:off x="2819400" y="4857747"/>
          <a:ext cx="352425" cy="781052"/>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161925</xdr:colOff>
      <xdr:row>10</xdr:row>
      <xdr:rowOff>180974</xdr:rowOff>
    </xdr:from>
    <xdr:to>
      <xdr:col>13</xdr:col>
      <xdr:colOff>190484</xdr:colOff>
      <xdr:row>12</xdr:row>
      <xdr:rowOff>142874</xdr:rowOff>
    </xdr:to>
    <xdr:sp macro="" textlink="">
      <xdr:nvSpPr>
        <xdr:cNvPr id="33" name="line">
          <a:extLst>
            <a:ext uri="{FF2B5EF4-FFF2-40B4-BE49-F238E27FC236}">
              <a16:creationId xmlns:a16="http://schemas.microsoft.com/office/drawing/2014/main" xmlns="" id="{00000000-0008-0000-0600-000021000000}"/>
            </a:ext>
          </a:extLst>
        </xdr:cNvPr>
        <xdr:cNvSpPr/>
      </xdr:nvSpPr>
      <xdr:spPr>
        <a:xfrm flipV="1">
          <a:off x="3552825" y="2447924"/>
          <a:ext cx="342884" cy="342900"/>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8</xdr:col>
      <xdr:colOff>342900</xdr:colOff>
      <xdr:row>10</xdr:row>
      <xdr:rowOff>28575</xdr:rowOff>
    </xdr:from>
    <xdr:to>
      <xdr:col>10</xdr:col>
      <xdr:colOff>38084</xdr:colOff>
      <xdr:row>11</xdr:row>
      <xdr:rowOff>95250</xdr:rowOff>
    </xdr:to>
    <xdr:sp macro="" textlink="">
      <xdr:nvSpPr>
        <xdr:cNvPr id="34" name="line">
          <a:extLst>
            <a:ext uri="{FF2B5EF4-FFF2-40B4-BE49-F238E27FC236}">
              <a16:creationId xmlns:a16="http://schemas.microsoft.com/office/drawing/2014/main" xmlns="" id="{00000000-0008-0000-0600-000022000000}"/>
            </a:ext>
          </a:extLst>
        </xdr:cNvPr>
        <xdr:cNvSpPr/>
      </xdr:nvSpPr>
      <xdr:spPr>
        <a:xfrm flipV="1">
          <a:off x="2476500" y="2295525"/>
          <a:ext cx="380984" cy="257175"/>
        </a:xfrm>
        <a:prstGeom prst="line">
          <a:avLst/>
        </a:prstGeom>
        <a:noFill/>
        <a:ln w="9525" cap="flat" cmpd="sng">
          <a:solidFill>
            <a:srgbClr val="000000"/>
          </a:solidFill>
          <a:prstDash val="solid"/>
          <a:round/>
          <a:tailEnd type="triangl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pl-mg-11\slab_cul\supriya\Telugu%20Ganga\Road%20Bridge\slb_42.493\supriya\S\Katni\Earthwork\Km%20141%20to%20146\Abstract_Katni_Km_1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esign%20&amp;%20Estimate\EWE%20STAETM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1.61\ssr_final101206\Documents%20and%20Settings\rammohan\Desktop\Standard%20Data\Standared%20Data%20(PR)\ARRR-ver-11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bs - Earthwork New"/>
      <sheetName val="Mea - Earthwork"/>
      <sheetName val="Abs - Lining"/>
      <sheetName val="Mea - Lining New"/>
      <sheetName val="Lead"/>
      <sheetName val="DATA"/>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joduck_SK_1"/>
      <sheetName val="ewst"/>
      <sheetName val="bund"/>
      <sheetName val="Sheet3"/>
    </sheetNames>
    <sheetDataSet>
      <sheetData sheetId="0" refreshError="1"/>
      <sheetData sheetId="1"/>
      <sheetData sheetId="2"/>
      <sheetData sheetId="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2:K16"/>
  <sheetViews>
    <sheetView topLeftCell="A7" workbookViewId="0">
      <selection activeCell="E8" sqref="E8"/>
    </sheetView>
  </sheetViews>
  <sheetFormatPr defaultRowHeight="15"/>
  <cols>
    <col min="2" max="2" width="9.140625" style="64"/>
    <col min="3" max="3" width="28.85546875" customWidth="1"/>
    <col min="4" max="9" width="10.42578125" customWidth="1"/>
  </cols>
  <sheetData>
    <row r="2" spans="2:11" ht="29.25" customHeight="1">
      <c r="B2" s="166">
        <f>'Shutter1 Abstract'!A1:F1</f>
        <v>0</v>
      </c>
      <c r="C2" s="166"/>
      <c r="D2" s="166"/>
      <c r="E2" s="166"/>
      <c r="F2" s="166"/>
      <c r="G2" s="166"/>
      <c r="H2" s="166"/>
      <c r="I2" s="166"/>
      <c r="J2" s="166"/>
    </row>
    <row r="4" spans="2:11">
      <c r="B4" s="167" t="s">
        <v>30</v>
      </c>
      <c r="C4" s="167" t="s">
        <v>145</v>
      </c>
      <c r="D4" s="167" t="s">
        <v>146</v>
      </c>
      <c r="E4" s="167"/>
      <c r="F4" s="167"/>
      <c r="G4" s="167"/>
      <c r="H4" s="167"/>
      <c r="I4" s="167"/>
      <c r="J4" s="167" t="s">
        <v>148</v>
      </c>
      <c r="K4" s="167"/>
    </row>
    <row r="5" spans="2:11" ht="43.5" customHeight="1">
      <c r="B5" s="167"/>
      <c r="C5" s="167"/>
      <c r="D5" s="165" t="s">
        <v>147</v>
      </c>
      <c r="E5" s="165"/>
      <c r="F5" s="165" t="s">
        <v>151</v>
      </c>
      <c r="G5" s="165"/>
      <c r="H5" s="165" t="s">
        <v>150</v>
      </c>
      <c r="I5" s="165"/>
      <c r="J5" s="167"/>
      <c r="K5" s="167"/>
    </row>
    <row r="6" spans="2:11" s="64" customFormat="1">
      <c r="B6" s="167"/>
      <c r="C6" s="167"/>
      <c r="D6" s="65" t="s">
        <v>3</v>
      </c>
      <c r="E6" s="65" t="s">
        <v>20</v>
      </c>
      <c r="F6" s="65" t="s">
        <v>3</v>
      </c>
      <c r="G6" s="65" t="s">
        <v>20</v>
      </c>
      <c r="H6" s="65" t="s">
        <v>3</v>
      </c>
      <c r="I6" s="65" t="s">
        <v>20</v>
      </c>
      <c r="J6" s="167"/>
      <c r="K6" s="167"/>
    </row>
    <row r="7" spans="2:11">
      <c r="B7" s="66"/>
      <c r="C7" s="67"/>
      <c r="D7" s="67"/>
      <c r="E7" s="67"/>
      <c r="F7" s="67"/>
      <c r="G7" s="67"/>
      <c r="H7" s="67"/>
      <c r="I7" s="67"/>
      <c r="J7" s="163"/>
      <c r="K7" s="164"/>
    </row>
    <row r="8" spans="2:11" ht="63.75">
      <c r="B8" s="68">
        <v>1</v>
      </c>
      <c r="C8" s="62" t="s">
        <v>153</v>
      </c>
      <c r="D8" s="68" t="s">
        <v>149</v>
      </c>
      <c r="E8" s="69">
        <v>29000</v>
      </c>
      <c r="F8" s="68" t="s">
        <v>149</v>
      </c>
      <c r="G8" s="69">
        <v>29300</v>
      </c>
      <c r="H8" s="68" t="s">
        <v>149</v>
      </c>
      <c r="I8" s="69">
        <v>30000</v>
      </c>
      <c r="J8" s="159"/>
      <c r="K8" s="160"/>
    </row>
    <row r="9" spans="2:11">
      <c r="B9" s="68"/>
      <c r="C9" s="74"/>
      <c r="D9" s="68"/>
      <c r="E9" s="69"/>
      <c r="F9" s="68"/>
      <c r="G9" s="69"/>
      <c r="H9" s="68"/>
      <c r="I9" s="69"/>
      <c r="J9" s="159"/>
      <c r="K9" s="160"/>
    </row>
    <row r="10" spans="2:11">
      <c r="B10" s="68"/>
      <c r="C10" s="74"/>
      <c r="D10" s="68"/>
      <c r="E10" s="69"/>
      <c r="F10" s="68"/>
      <c r="G10" s="69"/>
      <c r="H10" s="68"/>
      <c r="I10" s="69"/>
      <c r="J10" s="159"/>
      <c r="K10" s="160"/>
    </row>
    <row r="11" spans="2:11">
      <c r="B11" s="68"/>
      <c r="C11" s="70"/>
      <c r="D11" s="68"/>
      <c r="E11" s="69"/>
      <c r="F11" s="68"/>
      <c r="G11" s="69"/>
      <c r="H11" s="68"/>
      <c r="I11" s="69"/>
      <c r="J11" s="159"/>
      <c r="K11" s="160"/>
    </row>
    <row r="12" spans="2:11">
      <c r="B12" s="68"/>
      <c r="C12" s="62"/>
      <c r="D12" s="68"/>
      <c r="E12" s="69"/>
      <c r="F12" s="68"/>
      <c r="G12" s="69"/>
      <c r="H12" s="68"/>
      <c r="I12" s="69"/>
      <c r="J12" s="159"/>
      <c r="K12" s="160"/>
    </row>
    <row r="13" spans="2:11">
      <c r="B13" s="71"/>
      <c r="C13" s="72"/>
      <c r="D13" s="71"/>
      <c r="E13" s="72"/>
      <c r="F13" s="71"/>
      <c r="G13" s="72"/>
      <c r="H13" s="71"/>
      <c r="I13" s="73"/>
      <c r="J13" s="161"/>
      <c r="K13" s="162"/>
    </row>
    <row r="16" spans="2:11">
      <c r="C16" s="63" t="s">
        <v>152</v>
      </c>
    </row>
  </sheetData>
  <mergeCells count="15">
    <mergeCell ref="D5:E5"/>
    <mergeCell ref="H5:I5"/>
    <mergeCell ref="F5:G5"/>
    <mergeCell ref="B2:J2"/>
    <mergeCell ref="D4:I4"/>
    <mergeCell ref="B4:B6"/>
    <mergeCell ref="C4:C6"/>
    <mergeCell ref="J4:K6"/>
    <mergeCell ref="J12:K12"/>
    <mergeCell ref="J13:K13"/>
    <mergeCell ref="J7:K7"/>
    <mergeCell ref="J8:K8"/>
    <mergeCell ref="J9:K9"/>
    <mergeCell ref="J10:K10"/>
    <mergeCell ref="J11:K1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I29"/>
  <sheetViews>
    <sheetView zoomScale="80" zoomScaleNormal="80" workbookViewId="0">
      <selection activeCell="K5" sqref="K5"/>
    </sheetView>
  </sheetViews>
  <sheetFormatPr defaultColWidth="10" defaultRowHeight="15.75"/>
  <cols>
    <col min="1" max="1" width="6.28515625" style="78" customWidth="1"/>
    <col min="2" max="2" width="16.28515625" style="78" customWidth="1"/>
    <col min="3" max="3" width="60" style="78" customWidth="1"/>
    <col min="4" max="4" width="12.42578125" style="78" customWidth="1"/>
    <col min="5" max="5" width="9.5703125" style="78" customWidth="1"/>
    <col min="6" max="6" width="9.42578125" style="88" customWidth="1"/>
    <col min="7" max="16384" width="10" style="78"/>
  </cols>
  <sheetData>
    <row r="1" spans="1:9">
      <c r="A1" s="169" t="s">
        <v>200</v>
      </c>
      <c r="B1" s="170"/>
      <c r="C1" s="170"/>
      <c r="D1" s="170"/>
      <c r="E1" s="170"/>
      <c r="F1" s="171"/>
    </row>
    <row r="2" spans="1:9">
      <c r="A2" s="168" t="s">
        <v>131</v>
      </c>
      <c r="B2" s="168"/>
      <c r="C2" s="168"/>
      <c r="D2" s="168"/>
      <c r="E2" s="168"/>
      <c r="F2" s="168"/>
    </row>
    <row r="3" spans="1:9" s="105" customFormat="1" ht="31.5">
      <c r="A3" s="111" t="s">
        <v>188</v>
      </c>
      <c r="B3" s="111" t="s">
        <v>3</v>
      </c>
      <c r="C3" s="111" t="s">
        <v>0</v>
      </c>
      <c r="D3" s="111" t="s">
        <v>20</v>
      </c>
      <c r="E3" s="111" t="s">
        <v>19</v>
      </c>
      <c r="F3" s="111" t="s">
        <v>1</v>
      </c>
    </row>
    <row r="4" spans="1:9" ht="104.25" customHeight="1">
      <c r="A4" s="108">
        <v>1</v>
      </c>
      <c r="B4" s="112">
        <f>dtls!H16</f>
        <v>1.0286284999999999</v>
      </c>
      <c r="C4" s="97" t="s">
        <v>187</v>
      </c>
      <c r="D4" s="113">
        <f>data!G62</f>
        <v>213233.4</v>
      </c>
      <c r="E4" s="113" t="s">
        <v>129</v>
      </c>
      <c r="F4" s="153">
        <f>D4*B4</f>
        <v>219337.95239189998</v>
      </c>
    </row>
    <row r="5" spans="1:9" ht="161.44999999999999" customHeight="1">
      <c r="A5" s="152">
        <v>2</v>
      </c>
      <c r="B5" s="112">
        <f>dtls!H32</f>
        <v>1.3737829000000001</v>
      </c>
      <c r="C5" s="84" t="s">
        <v>158</v>
      </c>
      <c r="D5" s="113">
        <f>data!G172</f>
        <v>135447.20253164557</v>
      </c>
      <c r="E5" s="113" t="s">
        <v>129</v>
      </c>
      <c r="F5" s="153">
        <f>B5*D5</f>
        <v>186075.05069081142</v>
      </c>
    </row>
    <row r="6" spans="1:9" ht="139.15" customHeight="1">
      <c r="A6" s="152">
        <v>3</v>
      </c>
      <c r="B6" s="112">
        <f>dtls!H41</f>
        <v>31.68</v>
      </c>
      <c r="C6" s="84" t="s">
        <v>192</v>
      </c>
      <c r="D6" s="113">
        <f>data!G102</f>
        <v>557.20000000000005</v>
      </c>
      <c r="E6" s="113" t="s">
        <v>193</v>
      </c>
      <c r="F6" s="153">
        <f>B6*D6</f>
        <v>17652.096000000001</v>
      </c>
    </row>
    <row r="7" spans="1:9">
      <c r="A7" s="93"/>
      <c r="B7" s="93"/>
      <c r="C7" s="98" t="s">
        <v>135</v>
      </c>
      <c r="D7" s="93"/>
      <c r="E7" s="93"/>
      <c r="F7" s="115">
        <f>SUM(F4:F6)</f>
        <v>423065.09908271139</v>
      </c>
    </row>
    <row r="8" spans="1:9">
      <c r="A8" s="81">
        <v>4</v>
      </c>
      <c r="B8" s="81" t="s">
        <v>23</v>
      </c>
      <c r="C8" s="93" t="s">
        <v>133</v>
      </c>
      <c r="D8" s="81"/>
      <c r="E8" s="81"/>
      <c r="F8" s="116">
        <f>F7*0.1%</f>
        <v>423.06509908271141</v>
      </c>
    </row>
    <row r="9" spans="1:9">
      <c r="A9" s="81">
        <v>5</v>
      </c>
      <c r="B9" s="81" t="s">
        <v>23</v>
      </c>
      <c r="C9" s="93" t="s">
        <v>132</v>
      </c>
      <c r="D9" s="81"/>
      <c r="E9" s="81"/>
      <c r="F9" s="116">
        <f>(F8+F7)*18%</f>
        <v>76227.869552722928</v>
      </c>
    </row>
    <row r="10" spans="1:9">
      <c r="A10" s="81">
        <v>6</v>
      </c>
      <c r="B10" s="81" t="s">
        <v>23</v>
      </c>
      <c r="C10" s="93" t="s">
        <v>195</v>
      </c>
      <c r="D10" s="93"/>
      <c r="E10" s="93"/>
      <c r="F10" s="81">
        <v>284</v>
      </c>
    </row>
    <row r="11" spans="1:9">
      <c r="A11" s="93"/>
      <c r="B11" s="93"/>
      <c r="C11" s="93" t="s">
        <v>5</v>
      </c>
      <c r="D11" s="93"/>
      <c r="E11" s="93"/>
      <c r="F11" s="116">
        <f>SUM(F7:F10)</f>
        <v>500000.03373451706</v>
      </c>
      <c r="H11" s="107">
        <f>F11-500000</f>
        <v>3.3734517055563629E-2</v>
      </c>
      <c r="I11" s="107"/>
    </row>
    <row r="29" spans="8:8">
      <c r="H29" s="106"/>
    </row>
  </sheetData>
  <mergeCells count="2">
    <mergeCell ref="A2:F2"/>
    <mergeCell ref="A1:F1"/>
  </mergeCells>
  <pageMargins left="0.7" right="0.31"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Q50"/>
  <sheetViews>
    <sheetView topLeftCell="A33" workbookViewId="0">
      <selection activeCell="Q48" sqref="Q48"/>
    </sheetView>
  </sheetViews>
  <sheetFormatPr defaultColWidth="9.140625" defaultRowHeight="14.25"/>
  <cols>
    <col min="1" max="1" width="4.5703125" style="1" customWidth="1"/>
    <col min="2" max="3" width="4.28515625" style="1" customWidth="1"/>
    <col min="4" max="7" width="4.7109375" style="1" customWidth="1"/>
    <col min="8" max="8" width="6.28515625" style="1" customWidth="1"/>
    <col min="9" max="9" width="4" style="1" customWidth="1"/>
    <col min="10" max="10" width="3.42578125" style="1" customWidth="1"/>
    <col min="11" max="11" width="5" style="1" customWidth="1"/>
    <col min="12" max="12" width="4.7109375" style="1" customWidth="1"/>
    <col min="13" max="13" width="4.42578125" style="1" customWidth="1"/>
    <col min="14" max="14" width="4.7109375" style="1" customWidth="1"/>
    <col min="15" max="15" width="9.140625" style="1"/>
    <col min="16" max="16" width="5.42578125" style="1" customWidth="1"/>
    <col min="17" max="16384" width="9.140625" style="1"/>
  </cols>
  <sheetData>
    <row r="1" spans="1:17" ht="15.75" thickBot="1">
      <c r="B1" s="2"/>
      <c r="C1" s="2"/>
    </row>
    <row r="2" spans="1:17" ht="15">
      <c r="A2" s="25"/>
      <c r="B2" s="26"/>
      <c r="C2" s="26"/>
      <c r="D2" s="27"/>
      <c r="E2" s="27"/>
      <c r="F2" s="27"/>
      <c r="G2" s="27"/>
      <c r="H2" s="27"/>
      <c r="I2" s="27"/>
      <c r="J2" s="27"/>
      <c r="K2" s="27"/>
      <c r="L2" s="27"/>
      <c r="M2" s="27"/>
      <c r="N2" s="27"/>
      <c r="O2" s="27"/>
      <c r="P2" s="27"/>
      <c r="Q2" s="28"/>
    </row>
    <row r="3" spans="1:17" s="3" customFormat="1" ht="45.75" customHeight="1">
      <c r="A3" s="31"/>
      <c r="B3" s="172" t="str">
        <f>dtls!B1</f>
        <v>OT SLUICE - SHUTTER ESTIMATE</v>
      </c>
      <c r="C3" s="172"/>
      <c r="D3" s="172"/>
      <c r="E3" s="172"/>
      <c r="F3" s="172"/>
      <c r="G3" s="172"/>
      <c r="H3" s="172"/>
      <c r="I3" s="172"/>
      <c r="J3" s="172"/>
      <c r="K3" s="172"/>
      <c r="L3" s="172"/>
      <c r="M3" s="172"/>
      <c r="N3" s="172"/>
      <c r="O3" s="172"/>
      <c r="P3" s="172"/>
      <c r="Q3" s="173"/>
    </row>
    <row r="4" spans="1:17" ht="15">
      <c r="A4" s="21"/>
      <c r="B4" s="2"/>
      <c r="C4" s="2"/>
      <c r="F4" s="1" t="s">
        <v>142</v>
      </c>
      <c r="Q4" s="22"/>
    </row>
    <row r="5" spans="1:17" ht="15">
      <c r="A5" s="21"/>
      <c r="B5" s="2"/>
      <c r="C5" s="2"/>
      <c r="Q5" s="22"/>
    </row>
    <row r="6" spans="1:17" ht="15">
      <c r="A6" s="21"/>
      <c r="B6" s="2"/>
      <c r="C6" s="2"/>
      <c r="Q6" s="22"/>
    </row>
    <row r="7" spans="1:17">
      <c r="A7" s="21"/>
      <c r="Q7" s="22"/>
    </row>
    <row r="8" spans="1:17">
      <c r="A8" s="21"/>
      <c r="Q8" s="22"/>
    </row>
    <row r="9" spans="1:17">
      <c r="A9" s="21"/>
      <c r="Q9" s="22"/>
    </row>
    <row r="10" spans="1:17">
      <c r="A10" s="21"/>
      <c r="J10" s="1" t="s">
        <v>144</v>
      </c>
      <c r="Q10" s="22"/>
    </row>
    <row r="11" spans="1:17" ht="15" thickBot="1">
      <c r="A11" s="21"/>
      <c r="J11" s="19"/>
      <c r="L11" s="29"/>
      <c r="N11" s="30" t="s">
        <v>106</v>
      </c>
      <c r="Q11" s="22"/>
    </row>
    <row r="12" spans="1:17" ht="15" thickBot="1">
      <c r="A12" s="21"/>
      <c r="H12" s="4"/>
      <c r="Q12" s="22"/>
    </row>
    <row r="13" spans="1:17" ht="15" thickBot="1">
      <c r="A13" s="21"/>
      <c r="D13" s="5"/>
      <c r="E13" s="5"/>
      <c r="F13" s="5"/>
      <c r="G13" s="6"/>
      <c r="H13" s="7"/>
      <c r="I13" s="8"/>
      <c r="J13" s="5"/>
      <c r="K13" s="5"/>
      <c r="L13" s="5"/>
      <c r="Q13" s="22"/>
    </row>
    <row r="14" spans="1:17" ht="15" thickBot="1">
      <c r="A14" s="21"/>
      <c r="B14" s="7"/>
      <c r="C14" s="7"/>
      <c r="D14" s="7"/>
      <c r="E14" s="7"/>
      <c r="F14" s="7"/>
      <c r="G14" s="7"/>
      <c r="H14" s="7"/>
      <c r="I14" s="7"/>
      <c r="J14" s="7"/>
      <c r="K14" s="5"/>
      <c r="L14" s="5"/>
      <c r="M14" s="7"/>
      <c r="N14" s="7"/>
      <c r="Q14" s="22"/>
    </row>
    <row r="15" spans="1:17">
      <c r="A15" s="21"/>
      <c r="Q15" s="22"/>
    </row>
    <row r="16" spans="1:17">
      <c r="A16" s="21"/>
      <c r="Q16" s="22"/>
    </row>
    <row r="17" spans="1:17">
      <c r="A17" s="21"/>
      <c r="K17" s="29"/>
      <c r="Q17" s="22"/>
    </row>
    <row r="18" spans="1:17">
      <c r="A18" s="21"/>
      <c r="K18" s="30"/>
      <c r="Q18" s="22"/>
    </row>
    <row r="19" spans="1:17">
      <c r="A19" s="21"/>
      <c r="Q19" s="22"/>
    </row>
    <row r="20" spans="1:17">
      <c r="A20" s="21"/>
      <c r="K20" s="1" t="s">
        <v>17</v>
      </c>
      <c r="Q20" s="22"/>
    </row>
    <row r="21" spans="1:17">
      <c r="A21" s="21"/>
      <c r="L21" s="30">
        <v>2.5</v>
      </c>
      <c r="M21" s="1" t="s">
        <v>16</v>
      </c>
      <c r="Q21" s="22"/>
    </row>
    <row r="22" spans="1:17">
      <c r="A22" s="21"/>
      <c r="Q22" s="22"/>
    </row>
    <row r="23" spans="1:17">
      <c r="A23" s="21"/>
      <c r="Q23" s="22"/>
    </row>
    <row r="24" spans="1:17">
      <c r="A24" s="21"/>
      <c r="E24" s="1" t="s">
        <v>14</v>
      </c>
      <c r="K24" s="1" t="s">
        <v>101</v>
      </c>
      <c r="Q24" s="22"/>
    </row>
    <row r="25" spans="1:17" ht="15" thickBot="1">
      <c r="A25" s="21"/>
      <c r="E25" s="1" t="s">
        <v>15</v>
      </c>
      <c r="N25" s="1" t="s">
        <v>117</v>
      </c>
      <c r="Q25" s="22"/>
    </row>
    <row r="26" spans="1:17" ht="15" thickTop="1">
      <c r="A26" s="21"/>
      <c r="B26" s="9"/>
      <c r="C26" s="20"/>
      <c r="D26" s="10"/>
      <c r="E26" s="11"/>
      <c r="F26" s="11"/>
      <c r="G26" s="11"/>
      <c r="H26" s="11"/>
      <c r="I26" s="11"/>
      <c r="J26" s="11"/>
      <c r="K26" s="11"/>
      <c r="L26" s="12"/>
      <c r="Q26" s="22"/>
    </row>
    <row r="27" spans="1:17">
      <c r="A27" s="21"/>
      <c r="D27" s="13"/>
      <c r="L27" s="14"/>
      <c r="Q27" s="22"/>
    </row>
    <row r="28" spans="1:17">
      <c r="A28" s="21"/>
      <c r="D28" s="13"/>
      <c r="L28" s="14"/>
      <c r="Q28" s="22"/>
    </row>
    <row r="29" spans="1:17">
      <c r="A29" s="21"/>
      <c r="B29" s="177" t="s">
        <v>102</v>
      </c>
      <c r="C29" s="178"/>
      <c r="D29" s="13"/>
      <c r="L29" s="14"/>
      <c r="M29" s="179" t="s">
        <v>103</v>
      </c>
      <c r="N29" s="180"/>
      <c r="Q29" s="22"/>
    </row>
    <row r="30" spans="1:17">
      <c r="A30" s="21"/>
      <c r="D30" s="13"/>
      <c r="L30" s="14"/>
      <c r="Q30" s="22"/>
    </row>
    <row r="31" spans="1:17">
      <c r="A31" s="21"/>
      <c r="B31" s="9"/>
      <c r="C31" s="20"/>
      <c r="D31" s="13"/>
      <c r="L31" s="14"/>
      <c r="Q31" s="22"/>
    </row>
    <row r="32" spans="1:17" ht="15" thickBot="1">
      <c r="A32" s="21"/>
      <c r="D32" s="15"/>
      <c r="E32" s="16"/>
      <c r="F32" s="16"/>
      <c r="G32" s="16"/>
      <c r="H32" s="16"/>
      <c r="I32" s="16"/>
      <c r="J32" s="16"/>
      <c r="K32" s="16"/>
      <c r="L32" s="17"/>
      <c r="Q32" s="22"/>
    </row>
    <row r="33" spans="1:17" ht="15" thickTop="1">
      <c r="A33" s="21"/>
      <c r="G33" s="18"/>
      <c r="H33" s="18"/>
      <c r="I33" s="19"/>
      <c r="Q33" s="22"/>
    </row>
    <row r="34" spans="1:17">
      <c r="A34" s="21"/>
      <c r="H34" s="1" t="s">
        <v>104</v>
      </c>
      <c r="Q34" s="22"/>
    </row>
    <row r="35" spans="1:17">
      <c r="A35" s="21"/>
      <c r="H35" s="1" t="s">
        <v>105</v>
      </c>
      <c r="Q35" s="22"/>
    </row>
    <row r="36" spans="1:17" ht="15" thickBot="1">
      <c r="A36" s="21"/>
      <c r="N36" s="1" t="s">
        <v>107</v>
      </c>
      <c r="Q36" s="22"/>
    </row>
    <row r="37" spans="1:17" ht="15" customHeight="1">
      <c r="A37" s="21"/>
      <c r="I37" s="184" t="s">
        <v>108</v>
      </c>
      <c r="J37" s="185"/>
      <c r="K37" s="185"/>
      <c r="L37" s="185"/>
      <c r="M37" s="185"/>
      <c r="N37" s="185"/>
      <c r="O37" s="185"/>
      <c r="P37" s="185"/>
      <c r="Q37" s="186"/>
    </row>
    <row r="38" spans="1:17" ht="15" customHeight="1">
      <c r="A38" s="21"/>
      <c r="I38" s="187" t="s">
        <v>109</v>
      </c>
      <c r="J38" s="177"/>
      <c r="K38" s="177"/>
      <c r="L38" s="177"/>
      <c r="M38" s="177"/>
      <c r="N38" s="177"/>
      <c r="O38" s="177"/>
      <c r="P38" s="177"/>
      <c r="Q38" s="188"/>
    </row>
    <row r="39" spans="1:17" ht="15" customHeight="1">
      <c r="A39" s="21"/>
      <c r="I39" s="187" t="s">
        <v>110</v>
      </c>
      <c r="J39" s="177"/>
      <c r="K39" s="177"/>
      <c r="L39" s="177"/>
      <c r="M39" s="177"/>
      <c r="N39" s="177"/>
      <c r="O39" s="177"/>
      <c r="P39" s="177"/>
      <c r="Q39" s="188"/>
    </row>
    <row r="40" spans="1:17" ht="14.25" customHeight="1">
      <c r="A40" s="21"/>
      <c r="I40" s="181" t="s">
        <v>134</v>
      </c>
      <c r="J40" s="182"/>
      <c r="K40" s="182"/>
      <c r="L40" s="182"/>
      <c r="M40" s="182"/>
      <c r="N40" s="182"/>
      <c r="O40" s="182"/>
      <c r="P40" s="182"/>
      <c r="Q40" s="183"/>
    </row>
    <row r="41" spans="1:17">
      <c r="A41" s="21"/>
      <c r="I41" s="181"/>
      <c r="J41" s="182"/>
      <c r="K41" s="182"/>
      <c r="L41" s="182"/>
      <c r="M41" s="182"/>
      <c r="N41" s="182"/>
      <c r="O41" s="182"/>
      <c r="P41" s="182"/>
      <c r="Q41" s="183"/>
    </row>
    <row r="42" spans="1:17" ht="15" thickBot="1">
      <c r="A42" s="21"/>
      <c r="I42" s="181"/>
      <c r="J42" s="182"/>
      <c r="K42" s="182"/>
      <c r="L42" s="182"/>
      <c r="M42" s="182"/>
      <c r="N42" s="182"/>
      <c r="O42" s="182"/>
      <c r="P42" s="182"/>
      <c r="Q42" s="183"/>
    </row>
    <row r="43" spans="1:17" ht="15" customHeight="1" thickBot="1">
      <c r="A43" s="21"/>
      <c r="I43" s="174" t="s">
        <v>111</v>
      </c>
      <c r="J43" s="175"/>
      <c r="K43" s="175"/>
      <c r="L43" s="175"/>
      <c r="M43" s="176"/>
      <c r="N43" s="174" t="s">
        <v>112</v>
      </c>
      <c r="O43" s="175"/>
      <c r="P43" s="175"/>
      <c r="Q43" s="176"/>
    </row>
    <row r="44" spans="1:17">
      <c r="A44" s="21"/>
      <c r="I44" s="21"/>
      <c r="M44" s="22"/>
      <c r="Q44" s="22"/>
    </row>
    <row r="45" spans="1:17">
      <c r="A45" s="21"/>
      <c r="I45" s="21"/>
      <c r="M45" s="22"/>
      <c r="Q45" s="22"/>
    </row>
    <row r="46" spans="1:17">
      <c r="A46" s="21"/>
      <c r="I46" s="21"/>
      <c r="M46" s="22"/>
      <c r="Q46" s="22"/>
    </row>
    <row r="47" spans="1:17">
      <c r="A47" s="21"/>
      <c r="I47" s="21"/>
      <c r="M47" s="22"/>
      <c r="Q47" s="22"/>
    </row>
    <row r="48" spans="1:17">
      <c r="A48" s="21"/>
      <c r="I48" s="21"/>
      <c r="M48" s="22"/>
      <c r="Q48" s="22"/>
    </row>
    <row r="49" spans="1:17">
      <c r="A49" s="21"/>
      <c r="I49" s="21"/>
      <c r="M49" s="22"/>
      <c r="Q49" s="22"/>
    </row>
    <row r="50" spans="1:17" ht="15" thickBot="1">
      <c r="A50" s="23"/>
      <c r="B50" s="5"/>
      <c r="C50" s="5"/>
      <c r="D50" s="5"/>
      <c r="E50" s="5"/>
      <c r="F50" s="5"/>
      <c r="G50" s="5"/>
      <c r="H50" s="5"/>
      <c r="I50" s="23"/>
      <c r="J50" s="5"/>
      <c r="K50" s="5"/>
      <c r="L50" s="5"/>
      <c r="M50" s="24"/>
      <c r="N50" s="5"/>
      <c r="O50" s="5"/>
      <c r="P50" s="5"/>
      <c r="Q50" s="24"/>
    </row>
  </sheetData>
  <mergeCells count="9">
    <mergeCell ref="B3:Q3"/>
    <mergeCell ref="I43:M43"/>
    <mergeCell ref="N43:Q43"/>
    <mergeCell ref="B29:C29"/>
    <mergeCell ref="M29:N29"/>
    <mergeCell ref="I40:Q42"/>
    <mergeCell ref="I37:Q37"/>
    <mergeCell ref="I38:Q38"/>
    <mergeCell ref="I39:Q39"/>
  </mergeCells>
  <pageMargins left="0.70866141732283472" right="0.19685039370078741" top="0.43307086614173229"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J44"/>
  <sheetViews>
    <sheetView zoomScale="80" zoomScaleNormal="80" workbookViewId="0">
      <selection activeCell="N7" sqref="N7"/>
    </sheetView>
  </sheetViews>
  <sheetFormatPr defaultColWidth="9.140625" defaultRowHeight="15.75"/>
  <cols>
    <col min="1" max="1" width="4.7109375" style="78" customWidth="1"/>
    <col min="2" max="2" width="46.7109375" style="76" customWidth="1"/>
    <col min="3" max="3" width="7.140625" style="79" customWidth="1"/>
    <col min="4" max="4" width="9.28515625" style="79" customWidth="1"/>
    <col min="5" max="5" width="7" style="79" customWidth="1"/>
    <col min="6" max="6" width="5" style="79" customWidth="1"/>
    <col min="7" max="7" width="11.42578125" style="79" customWidth="1"/>
    <col min="8" max="8" width="12.42578125" style="79" customWidth="1"/>
    <col min="9" max="9" width="10.5703125" style="79" customWidth="1"/>
    <col min="10" max="10" width="9.140625" style="79"/>
    <col min="11" max="11" width="9.140625" style="76"/>
    <col min="12" max="12" width="12" style="76" bestFit="1" customWidth="1"/>
    <col min="13" max="16384" width="9.140625" style="76"/>
  </cols>
  <sheetData>
    <row r="1" spans="1:10" ht="35.25" customHeight="1">
      <c r="A1" s="98"/>
      <c r="B1" s="200" t="str">
        <f>+'Shutter1 Abstract'!A1</f>
        <v>OT SLUICE - SHUTTER ESTIMATE</v>
      </c>
      <c r="C1" s="200"/>
      <c r="D1" s="200"/>
      <c r="E1" s="200"/>
      <c r="F1" s="200"/>
      <c r="G1" s="200"/>
      <c r="H1" s="200"/>
      <c r="I1" s="200"/>
    </row>
    <row r="2" spans="1:10">
      <c r="A2" s="98"/>
      <c r="B2" s="201" t="s">
        <v>130</v>
      </c>
      <c r="C2" s="201"/>
      <c r="D2" s="201"/>
      <c r="E2" s="201"/>
      <c r="F2" s="201"/>
      <c r="G2" s="201"/>
      <c r="H2" s="201"/>
      <c r="I2" s="89"/>
    </row>
    <row r="3" spans="1:10" s="91" customFormat="1" ht="48.75" customHeight="1">
      <c r="A3" s="103" t="s">
        <v>2</v>
      </c>
      <c r="B3" s="90" t="s">
        <v>6</v>
      </c>
      <c r="C3" s="90" t="s">
        <v>40</v>
      </c>
      <c r="D3" s="90" t="s">
        <v>115</v>
      </c>
      <c r="E3" s="90" t="s">
        <v>116</v>
      </c>
      <c r="F3" s="205" t="s">
        <v>7</v>
      </c>
      <c r="G3" s="206"/>
      <c r="H3" s="90" t="s">
        <v>8</v>
      </c>
      <c r="I3" s="90"/>
    </row>
    <row r="4" spans="1:10" s="75" customFormat="1" ht="45.6" customHeight="1">
      <c r="A4" s="77">
        <v>1</v>
      </c>
      <c r="B4" s="203" t="str">
        <f>'Shutter1 Abstract'!C4</f>
        <v>Fabrication, supply, erection, testing and commissioning of Sluice Shutters consisting of skin plate, horizontal and vertical angles, stiffeners, rubber seals, clamps with all accessories for sluice shutters including cost of all materials, machinery, labour  etc., complete as per specifications and approved drawings IRR- GAW -2-14.</v>
      </c>
      <c r="C4" s="203"/>
      <c r="D4" s="203"/>
      <c r="E4" s="203"/>
      <c r="F4" s="203"/>
      <c r="G4" s="203"/>
      <c r="H4" s="203"/>
      <c r="I4" s="203"/>
    </row>
    <row r="5" spans="1:10" s="78" customFormat="1" ht="18" customHeight="1">
      <c r="A5" s="94" t="s">
        <v>9</v>
      </c>
      <c r="B5" s="98" t="s">
        <v>186</v>
      </c>
      <c r="C5" s="168"/>
      <c r="D5" s="168"/>
      <c r="E5" s="168"/>
      <c r="F5" s="168"/>
      <c r="G5" s="168"/>
      <c r="H5" s="81"/>
      <c r="I5" s="81"/>
      <c r="J5" s="88"/>
    </row>
    <row r="6" spans="1:10" s="78" customFormat="1" ht="20.100000000000001" customHeight="1">
      <c r="A6" s="81">
        <v>1</v>
      </c>
      <c r="B6" s="93" t="s">
        <v>155</v>
      </c>
      <c r="C6" s="99">
        <v>1</v>
      </c>
      <c r="D6" s="100">
        <v>2.2000000000000002</v>
      </c>
      <c r="E6" s="99">
        <v>1.5</v>
      </c>
      <c r="F6" s="202">
        <v>78.5</v>
      </c>
      <c r="G6" s="202"/>
      <c r="H6" s="82">
        <f>D6*E6*F6*C6</f>
        <v>259.05</v>
      </c>
      <c r="I6" s="82"/>
      <c r="J6" s="88"/>
    </row>
    <row r="7" spans="1:10" s="78" customFormat="1" ht="20.100000000000001" customHeight="1">
      <c r="A7" s="81">
        <v>2</v>
      </c>
      <c r="B7" s="93" t="s">
        <v>177</v>
      </c>
      <c r="C7" s="99">
        <v>2</v>
      </c>
      <c r="D7" s="100">
        <v>2.2000000000000002</v>
      </c>
      <c r="E7" s="101"/>
      <c r="F7" s="202">
        <v>16.399999999999999</v>
      </c>
      <c r="G7" s="202"/>
      <c r="H7" s="82">
        <f>C7*D7*F7</f>
        <v>72.16</v>
      </c>
      <c r="I7" s="102"/>
      <c r="J7" s="88"/>
    </row>
    <row r="8" spans="1:10" s="78" customFormat="1" ht="20.100000000000001" customHeight="1">
      <c r="A8" s="81">
        <v>3</v>
      </c>
      <c r="B8" s="93" t="s">
        <v>178</v>
      </c>
      <c r="C8" s="99">
        <v>2</v>
      </c>
      <c r="D8" s="100">
        <v>1.5</v>
      </c>
      <c r="E8" s="101"/>
      <c r="F8" s="202">
        <v>16.399999999999999</v>
      </c>
      <c r="G8" s="202"/>
      <c r="H8" s="82">
        <f t="shared" ref="H8:H11" si="0">C8*D8*F8</f>
        <v>49.199999999999996</v>
      </c>
      <c r="I8" s="102"/>
      <c r="J8" s="88"/>
    </row>
    <row r="9" spans="1:10" s="78" customFormat="1" ht="20.100000000000001" customHeight="1">
      <c r="A9" s="81">
        <v>4</v>
      </c>
      <c r="B9" s="93" t="s">
        <v>179</v>
      </c>
      <c r="C9" s="99">
        <v>2</v>
      </c>
      <c r="D9" s="99">
        <v>2.2000000000000002</v>
      </c>
      <c r="E9" s="99"/>
      <c r="F9" s="202">
        <v>16.399999999999999</v>
      </c>
      <c r="G9" s="202"/>
      <c r="H9" s="82">
        <f t="shared" si="0"/>
        <v>72.16</v>
      </c>
      <c r="I9" s="82"/>
      <c r="J9" s="88"/>
    </row>
    <row r="10" spans="1:10" s="78" customFormat="1" ht="20.100000000000001" customHeight="1">
      <c r="A10" s="81">
        <v>5</v>
      </c>
      <c r="B10" s="93" t="s">
        <v>180</v>
      </c>
      <c r="C10" s="99">
        <v>2</v>
      </c>
      <c r="D10" s="99">
        <v>1.5</v>
      </c>
      <c r="E10" s="99"/>
      <c r="F10" s="202">
        <v>16.399999999999999</v>
      </c>
      <c r="G10" s="202"/>
      <c r="H10" s="82">
        <f t="shared" si="0"/>
        <v>49.199999999999996</v>
      </c>
      <c r="I10" s="82"/>
      <c r="J10" s="88"/>
    </row>
    <row r="11" spans="1:10" s="78" customFormat="1" ht="33" hidden="1" customHeight="1">
      <c r="A11" s="114"/>
      <c r="B11" s="80"/>
      <c r="C11" s="81"/>
      <c r="D11" s="81"/>
      <c r="E11" s="82"/>
      <c r="F11" s="82"/>
      <c r="G11" s="82"/>
      <c r="H11" s="82">
        <f t="shared" si="0"/>
        <v>0</v>
      </c>
      <c r="I11" s="81"/>
      <c r="J11" s="88"/>
    </row>
    <row r="12" spans="1:10" s="78" customFormat="1" ht="20.100000000000001" customHeight="1">
      <c r="A12" s="93"/>
      <c r="B12" s="94" t="s">
        <v>5</v>
      </c>
      <c r="C12" s="81"/>
      <c r="D12" s="94"/>
      <c r="E12" s="81"/>
      <c r="F12" s="194"/>
      <c r="G12" s="194"/>
      <c r="H12" s="95">
        <f>SUM(H6:H10)</f>
        <v>501.77000000000004</v>
      </c>
      <c r="I12" s="81"/>
      <c r="J12" s="88"/>
    </row>
    <row r="13" spans="1:10" s="78" customFormat="1" ht="24.95" customHeight="1">
      <c r="A13" s="93"/>
      <c r="B13" s="93" t="s">
        <v>12</v>
      </c>
      <c r="C13" s="81"/>
      <c r="D13" s="81"/>
      <c r="E13" s="81"/>
      <c r="F13" s="194"/>
      <c r="G13" s="194"/>
      <c r="H13" s="95">
        <f>H12*2.5%</f>
        <v>12.544250000000002</v>
      </c>
      <c r="I13" s="81"/>
      <c r="J13" s="88"/>
    </row>
    <row r="14" spans="1:10" s="78" customFormat="1">
      <c r="A14" s="93"/>
      <c r="B14" s="93"/>
      <c r="C14" s="81"/>
      <c r="D14" s="81"/>
      <c r="E14" s="82"/>
      <c r="F14" s="195"/>
      <c r="G14" s="195"/>
      <c r="H14" s="95">
        <f>SUM(H12:H13)</f>
        <v>514.31425000000002</v>
      </c>
      <c r="I14" s="94" t="s">
        <v>10</v>
      </c>
      <c r="J14" s="88"/>
    </row>
    <row r="15" spans="1:10" s="78" customFormat="1">
      <c r="A15" s="93"/>
      <c r="B15" s="93"/>
      <c r="C15" s="81"/>
      <c r="D15" s="81"/>
      <c r="E15" s="82"/>
      <c r="F15" s="195" t="s">
        <v>181</v>
      </c>
      <c r="G15" s="195"/>
      <c r="H15" s="83">
        <f>H14/1000</f>
        <v>0.51431424999999997</v>
      </c>
      <c r="I15" s="94" t="s">
        <v>114</v>
      </c>
      <c r="J15" s="88"/>
    </row>
    <row r="16" spans="1:10" s="105" customFormat="1">
      <c r="A16" s="98"/>
      <c r="B16" s="98" t="s">
        <v>183</v>
      </c>
      <c r="C16" s="94">
        <v>2</v>
      </c>
      <c r="D16" s="94"/>
      <c r="E16" s="95"/>
      <c r="F16" s="196"/>
      <c r="G16" s="196"/>
      <c r="H16" s="83">
        <f>H15*C16</f>
        <v>1.0286284999999999</v>
      </c>
      <c r="I16" s="94" t="s">
        <v>114</v>
      </c>
      <c r="J16" s="104"/>
    </row>
    <row r="17" spans="1:10" s="78" customFormat="1" ht="94.15" customHeight="1">
      <c r="A17" s="81">
        <v>2</v>
      </c>
      <c r="B17" s="204" t="s">
        <v>158</v>
      </c>
      <c r="C17" s="204"/>
      <c r="D17" s="204"/>
      <c r="E17" s="204"/>
      <c r="F17" s="204"/>
      <c r="G17" s="204"/>
      <c r="H17" s="204"/>
      <c r="I17" s="204"/>
      <c r="J17" s="88"/>
    </row>
    <row r="18" spans="1:10" s="78" customFormat="1" ht="23.25" customHeight="1">
      <c r="A18" s="81">
        <v>1</v>
      </c>
      <c r="B18" s="86" t="s">
        <v>182</v>
      </c>
      <c r="C18" s="96">
        <v>2</v>
      </c>
      <c r="D18" s="96">
        <v>3</v>
      </c>
      <c r="E18" s="92"/>
      <c r="F18" s="197">
        <v>46.1</v>
      </c>
      <c r="G18" s="197"/>
      <c r="H18" s="85">
        <f>D18*F18*C18</f>
        <v>276.60000000000002</v>
      </c>
      <c r="I18" s="81"/>
      <c r="J18" s="88"/>
    </row>
    <row r="19" spans="1:10" s="78" customFormat="1">
      <c r="A19" s="81">
        <v>2</v>
      </c>
      <c r="B19" s="93" t="s">
        <v>185</v>
      </c>
      <c r="C19" s="96">
        <v>1</v>
      </c>
      <c r="D19" s="96">
        <v>3.4</v>
      </c>
      <c r="E19" s="92"/>
      <c r="F19" s="197">
        <v>26</v>
      </c>
      <c r="G19" s="197"/>
      <c r="H19" s="85">
        <f>D19*F19*C19</f>
        <v>88.399999999999991</v>
      </c>
      <c r="I19" s="81"/>
      <c r="J19" s="88"/>
    </row>
    <row r="20" spans="1:10" s="78" customFormat="1" ht="31.5">
      <c r="A20" s="81">
        <v>3</v>
      </c>
      <c r="B20" s="84" t="s">
        <v>159</v>
      </c>
      <c r="C20" s="81">
        <v>1</v>
      </c>
      <c r="D20" s="81">
        <v>1</v>
      </c>
      <c r="E20" s="92"/>
      <c r="F20" s="195">
        <v>40</v>
      </c>
      <c r="G20" s="195"/>
      <c r="H20" s="85">
        <f>D20*F20*C20</f>
        <v>40</v>
      </c>
      <c r="I20" s="81"/>
      <c r="J20" s="88"/>
    </row>
    <row r="21" spans="1:10" s="78" customFormat="1" ht="31.5">
      <c r="A21" s="81">
        <v>4</v>
      </c>
      <c r="B21" s="84" t="s">
        <v>194</v>
      </c>
      <c r="C21" s="81">
        <v>4</v>
      </c>
      <c r="D21" s="81"/>
      <c r="E21" s="92"/>
      <c r="F21" s="191">
        <v>2.1999999999999999E-2</v>
      </c>
      <c r="G21" s="192"/>
      <c r="H21" s="85">
        <f>F21*C21</f>
        <v>8.7999999999999995E-2</v>
      </c>
      <c r="I21" s="81"/>
      <c r="J21" s="88"/>
    </row>
    <row r="22" spans="1:10" s="78" customFormat="1">
      <c r="A22" s="81"/>
      <c r="B22" s="84"/>
      <c r="C22" s="81"/>
      <c r="D22" s="81"/>
      <c r="E22" s="92"/>
      <c r="F22" s="154"/>
      <c r="G22" s="155"/>
      <c r="H22" s="83">
        <f>SUM(H18:H21)</f>
        <v>405.08800000000002</v>
      </c>
      <c r="I22" s="81"/>
      <c r="J22" s="88"/>
    </row>
    <row r="23" spans="1:10" s="78" customFormat="1">
      <c r="A23" s="81"/>
      <c r="B23" s="93" t="s">
        <v>12</v>
      </c>
      <c r="C23" s="81"/>
      <c r="D23" s="81"/>
      <c r="E23" s="81"/>
      <c r="F23" s="194"/>
      <c r="G23" s="194"/>
      <c r="H23" s="95">
        <f>H22*2.5%</f>
        <v>10.127200000000002</v>
      </c>
      <c r="I23" s="81"/>
      <c r="J23" s="88"/>
    </row>
    <row r="24" spans="1:10" s="78" customFormat="1">
      <c r="A24" s="81"/>
      <c r="B24" s="93"/>
      <c r="C24" s="81"/>
      <c r="D24" s="81"/>
      <c r="E24" s="81"/>
      <c r="F24" s="156"/>
      <c r="G24" s="157"/>
      <c r="H24" s="95">
        <f>SUM(H22:H23)</f>
        <v>415.21520000000004</v>
      </c>
      <c r="I24" s="81"/>
      <c r="J24" s="88"/>
    </row>
    <row r="25" spans="1:10" s="78" customFormat="1">
      <c r="A25" s="81"/>
      <c r="B25" s="103" t="s">
        <v>184</v>
      </c>
      <c r="C25" s="94">
        <v>2</v>
      </c>
      <c r="D25" s="95"/>
      <c r="E25" s="95"/>
      <c r="F25" s="198"/>
      <c r="G25" s="199"/>
      <c r="H25" s="83">
        <f>(H24*C25)/1000</f>
        <v>0.83043040000000012</v>
      </c>
      <c r="I25" s="81"/>
      <c r="J25" s="88"/>
    </row>
    <row r="26" spans="1:10" s="78" customFormat="1">
      <c r="A26" s="81">
        <v>5</v>
      </c>
      <c r="B26" s="84" t="s">
        <v>196</v>
      </c>
      <c r="C26" s="81">
        <v>5</v>
      </c>
      <c r="D26" s="81">
        <v>1</v>
      </c>
      <c r="E26" s="92"/>
      <c r="F26" s="191">
        <v>4.5</v>
      </c>
      <c r="G26" s="192"/>
      <c r="H26" s="85">
        <f>D26*F26*C26</f>
        <v>22.5</v>
      </c>
      <c r="I26" s="81"/>
      <c r="J26" s="88"/>
    </row>
    <row r="27" spans="1:10" s="78" customFormat="1">
      <c r="A27" s="81">
        <v>6</v>
      </c>
      <c r="B27" s="84" t="s">
        <v>198</v>
      </c>
      <c r="C27" s="81">
        <v>1</v>
      </c>
      <c r="D27" s="81">
        <v>9</v>
      </c>
      <c r="E27" s="92">
        <v>1.2</v>
      </c>
      <c r="F27" s="191">
        <v>47</v>
      </c>
      <c r="G27" s="192"/>
      <c r="H27" s="85">
        <f>D27*F27*C27*E27</f>
        <v>507.59999999999997</v>
      </c>
      <c r="I27" s="81"/>
      <c r="J27" s="88"/>
    </row>
    <row r="28" spans="1:10" s="78" customFormat="1" ht="20.100000000000001" customHeight="1">
      <c r="A28" s="93"/>
      <c r="B28" s="94" t="s">
        <v>5</v>
      </c>
      <c r="C28" s="81"/>
      <c r="D28" s="94"/>
      <c r="E28" s="81"/>
      <c r="F28" s="194"/>
      <c r="G28" s="194"/>
      <c r="H28" s="95">
        <f>SUM(H26:H27)</f>
        <v>530.09999999999991</v>
      </c>
      <c r="I28" s="81" t="s">
        <v>10</v>
      </c>
      <c r="J28" s="88"/>
    </row>
    <row r="29" spans="1:10" s="78" customFormat="1" ht="24.95" customHeight="1">
      <c r="A29" s="93"/>
      <c r="B29" s="93" t="s">
        <v>12</v>
      </c>
      <c r="C29" s="81"/>
      <c r="D29" s="81"/>
      <c r="E29" s="81"/>
      <c r="F29" s="194"/>
      <c r="G29" s="194"/>
      <c r="H29" s="95">
        <f>H28*2.5%</f>
        <v>13.252499999999998</v>
      </c>
      <c r="I29" s="81"/>
      <c r="J29" s="88"/>
    </row>
    <row r="30" spans="1:10" s="78" customFormat="1">
      <c r="A30" s="93"/>
      <c r="B30" s="93"/>
      <c r="C30" s="81"/>
      <c r="D30" s="81"/>
      <c r="E30" s="82"/>
      <c r="F30" s="195"/>
      <c r="G30" s="195"/>
      <c r="H30" s="95">
        <f>SUM(H28:H29)</f>
        <v>543.35249999999996</v>
      </c>
      <c r="I30" s="81" t="s">
        <v>10</v>
      </c>
      <c r="J30" s="88"/>
    </row>
    <row r="31" spans="1:10" s="78" customFormat="1">
      <c r="A31" s="93"/>
      <c r="B31" s="93"/>
      <c r="C31" s="81"/>
      <c r="D31" s="81"/>
      <c r="E31" s="82"/>
      <c r="F31" s="195" t="s">
        <v>181</v>
      </c>
      <c r="G31" s="195"/>
      <c r="H31" s="83">
        <f>H30/1000</f>
        <v>0.54335250000000002</v>
      </c>
      <c r="I31" s="81" t="s">
        <v>114</v>
      </c>
      <c r="J31" s="88"/>
    </row>
    <row r="32" spans="1:10" s="105" customFormat="1">
      <c r="A32" s="98"/>
      <c r="B32" s="189" t="s">
        <v>5</v>
      </c>
      <c r="C32" s="190"/>
      <c r="D32" s="190"/>
      <c r="E32" s="190"/>
      <c r="F32" s="190"/>
      <c r="G32" s="190"/>
      <c r="H32" s="158">
        <f>H31+H25</f>
        <v>1.3737829000000001</v>
      </c>
      <c r="I32" s="94" t="s">
        <v>114</v>
      </c>
      <c r="J32" s="104"/>
    </row>
    <row r="33" spans="1:10" ht="64.900000000000006" customHeight="1">
      <c r="A33" s="81">
        <v>3</v>
      </c>
      <c r="B33" s="193" t="s">
        <v>157</v>
      </c>
      <c r="C33" s="193"/>
      <c r="D33" s="193"/>
      <c r="E33" s="193"/>
      <c r="F33" s="193"/>
      <c r="G33" s="193"/>
      <c r="H33" s="193"/>
      <c r="I33" s="193"/>
      <c r="J33" s="88"/>
    </row>
    <row r="34" spans="1:10" ht="15" customHeight="1">
      <c r="A34" s="81" t="s">
        <v>11</v>
      </c>
      <c r="B34" s="93" t="str">
        <f>B6</f>
        <v>Skin plate  10 mm thcik</v>
      </c>
      <c r="C34" s="81" t="s">
        <v>113</v>
      </c>
      <c r="D34" s="82">
        <v>2.2000000000000002</v>
      </c>
      <c r="E34" s="82">
        <v>1.5</v>
      </c>
      <c r="F34" s="82"/>
      <c r="G34" s="82"/>
      <c r="H34" s="82">
        <f>D34*E34*2*2</f>
        <v>13.200000000000001</v>
      </c>
      <c r="I34" s="81"/>
    </row>
    <row r="35" spans="1:10" ht="15" customHeight="1">
      <c r="A35" s="81"/>
      <c r="B35" s="93" t="s">
        <v>177</v>
      </c>
      <c r="C35" s="81" t="s">
        <v>113</v>
      </c>
      <c r="D35" s="82">
        <v>2.2000000000000002</v>
      </c>
      <c r="E35" s="85">
        <v>0.3</v>
      </c>
      <c r="F35" s="82"/>
      <c r="G35" s="82"/>
      <c r="H35" s="82">
        <f>D35*E35*4</f>
        <v>2.64</v>
      </c>
      <c r="I35" s="81"/>
    </row>
    <row r="36" spans="1:10" ht="15" customHeight="1">
      <c r="A36" s="81"/>
      <c r="B36" s="93" t="s">
        <v>178</v>
      </c>
      <c r="C36" s="81" t="s">
        <v>113</v>
      </c>
      <c r="D36" s="82">
        <v>1.5</v>
      </c>
      <c r="E36" s="85">
        <v>0.3</v>
      </c>
      <c r="F36" s="82"/>
      <c r="G36" s="82"/>
      <c r="H36" s="82">
        <f>D36*E36*4</f>
        <v>1.7999999999999998</v>
      </c>
      <c r="I36" s="81"/>
    </row>
    <row r="37" spans="1:10" ht="15" customHeight="1">
      <c r="A37" s="81"/>
      <c r="B37" s="93" t="s">
        <v>179</v>
      </c>
      <c r="C37" s="81" t="s">
        <v>113</v>
      </c>
      <c r="D37" s="82">
        <v>2.2000000000000002</v>
      </c>
      <c r="E37" s="85">
        <v>0.3</v>
      </c>
      <c r="F37" s="82"/>
      <c r="G37" s="82"/>
      <c r="H37" s="82">
        <f>D37*E37*4</f>
        <v>2.64</v>
      </c>
      <c r="I37" s="81"/>
    </row>
    <row r="38" spans="1:10" ht="15" customHeight="1">
      <c r="A38" s="81"/>
      <c r="B38" s="93" t="s">
        <v>180</v>
      </c>
      <c r="C38" s="81" t="s">
        <v>113</v>
      </c>
      <c r="D38" s="82">
        <v>1.5</v>
      </c>
      <c r="E38" s="85">
        <v>0.3</v>
      </c>
      <c r="F38" s="82"/>
      <c r="G38" s="82"/>
      <c r="H38" s="82">
        <f>D38*E38*4</f>
        <v>1.7999999999999998</v>
      </c>
      <c r="I38" s="81"/>
    </row>
    <row r="39" spans="1:10" ht="15" customHeight="1">
      <c r="A39" s="81"/>
      <c r="B39" s="93" t="s">
        <v>196</v>
      </c>
      <c r="C39" s="81" t="s">
        <v>197</v>
      </c>
      <c r="D39" s="82">
        <v>1</v>
      </c>
      <c r="E39" s="82">
        <v>0.12</v>
      </c>
      <c r="F39" s="82"/>
      <c r="G39" s="82"/>
      <c r="H39" s="82">
        <f>D39*E39*10</f>
        <v>1.2</v>
      </c>
      <c r="I39" s="81"/>
    </row>
    <row r="40" spans="1:10" ht="15" customHeight="1">
      <c r="A40" s="81"/>
      <c r="B40" s="93" t="s">
        <v>198</v>
      </c>
      <c r="C40" s="81" t="s">
        <v>199</v>
      </c>
      <c r="D40" s="82">
        <v>7</v>
      </c>
      <c r="E40" s="82">
        <v>1.2</v>
      </c>
      <c r="F40" s="82"/>
      <c r="G40" s="82"/>
      <c r="H40" s="82">
        <f>D40*E40*1</f>
        <v>8.4</v>
      </c>
      <c r="I40" s="81"/>
    </row>
    <row r="41" spans="1:10">
      <c r="A41" s="81"/>
      <c r="B41" s="94" t="s">
        <v>5</v>
      </c>
      <c r="C41" s="81"/>
      <c r="D41" s="94"/>
      <c r="E41" s="81"/>
      <c r="F41" s="81"/>
      <c r="G41" s="81"/>
      <c r="H41" s="95">
        <f>SUM(H34:H40)</f>
        <v>31.68</v>
      </c>
      <c r="I41" s="81" t="s">
        <v>13</v>
      </c>
    </row>
    <row r="42" spans="1:10" ht="15" customHeight="1">
      <c r="A42" s="81">
        <v>4</v>
      </c>
      <c r="B42" s="93" t="s">
        <v>133</v>
      </c>
      <c r="C42" s="96"/>
      <c r="D42" s="96"/>
      <c r="E42" s="96"/>
      <c r="F42" s="81"/>
      <c r="G42" s="81"/>
      <c r="H42" s="96"/>
      <c r="I42" s="96"/>
    </row>
    <row r="43" spans="1:10" ht="15" customHeight="1">
      <c r="A43" s="81">
        <v>5</v>
      </c>
      <c r="B43" s="93" t="s">
        <v>132</v>
      </c>
      <c r="C43" s="96"/>
      <c r="D43" s="96"/>
      <c r="E43" s="96"/>
      <c r="F43" s="81"/>
      <c r="G43" s="81"/>
      <c r="H43" s="96"/>
      <c r="I43" s="96"/>
    </row>
    <row r="44" spans="1:10" ht="32.25" customHeight="1">
      <c r="A44" s="81">
        <v>6</v>
      </c>
      <c r="B44" s="84" t="s">
        <v>154</v>
      </c>
      <c r="C44" s="96"/>
      <c r="D44" s="96"/>
      <c r="E44" s="96"/>
      <c r="F44" s="81"/>
      <c r="G44" s="81"/>
      <c r="H44" s="96"/>
      <c r="I44" s="96"/>
    </row>
  </sheetData>
  <mergeCells count="30">
    <mergeCell ref="F27:G27"/>
    <mergeCell ref="F23:G23"/>
    <mergeCell ref="B17:I17"/>
    <mergeCell ref="F21:G21"/>
    <mergeCell ref="F3:G3"/>
    <mergeCell ref="B1:I1"/>
    <mergeCell ref="B2:H2"/>
    <mergeCell ref="F7:G7"/>
    <mergeCell ref="F10:G10"/>
    <mergeCell ref="B4:I4"/>
    <mergeCell ref="F6:G6"/>
    <mergeCell ref="C5:G5"/>
    <mergeCell ref="F9:G9"/>
    <mergeCell ref="F8:G8"/>
    <mergeCell ref="B32:G32"/>
    <mergeCell ref="F26:G26"/>
    <mergeCell ref="B33:I33"/>
    <mergeCell ref="F12:G12"/>
    <mergeCell ref="F13:G13"/>
    <mergeCell ref="F14:G14"/>
    <mergeCell ref="F15:G15"/>
    <mergeCell ref="F16:G16"/>
    <mergeCell ref="F19:G19"/>
    <mergeCell ref="F18:G18"/>
    <mergeCell ref="F20:G20"/>
    <mergeCell ref="F30:G30"/>
    <mergeCell ref="F31:G31"/>
    <mergeCell ref="F28:G28"/>
    <mergeCell ref="F29:G29"/>
    <mergeCell ref="F25:G25"/>
  </mergeCells>
  <pageMargins left="0.7" right="0.28000000000000003"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H173"/>
  <sheetViews>
    <sheetView tabSelected="1" zoomScale="80" zoomScaleNormal="80" workbookViewId="0">
      <selection activeCell="J3" sqref="J3"/>
    </sheetView>
  </sheetViews>
  <sheetFormatPr defaultColWidth="9.140625" defaultRowHeight="15.75"/>
  <cols>
    <col min="1" max="1" width="5.140625" style="88" customWidth="1"/>
    <col min="2" max="2" width="9.28515625" style="78" bestFit="1" customWidth="1"/>
    <col min="3" max="3" width="42.140625" style="78" customWidth="1"/>
    <col min="4" max="4" width="10.85546875" style="88" customWidth="1"/>
    <col min="5" max="5" width="11.7109375" style="88" customWidth="1"/>
    <col min="6" max="6" width="10.5703125" style="88" customWidth="1"/>
    <col min="7" max="7" width="14.140625" style="88" customWidth="1"/>
    <col min="8" max="16384" width="9.140625" style="78"/>
  </cols>
  <sheetData>
    <row r="1" spans="1:7" ht="42" customHeight="1">
      <c r="A1" s="81"/>
      <c r="B1" s="200" t="str">
        <f>+'Shutter1 Abstract'!A1</f>
        <v>OT SLUICE - SHUTTER ESTIMATE</v>
      </c>
      <c r="C1" s="200"/>
      <c r="D1" s="200"/>
      <c r="E1" s="200"/>
      <c r="F1" s="200"/>
      <c r="G1" s="200"/>
    </row>
    <row r="2" spans="1:7">
      <c r="A2" s="81"/>
      <c r="B2" s="168" t="s">
        <v>18</v>
      </c>
      <c r="C2" s="168"/>
      <c r="D2" s="168"/>
      <c r="E2" s="168"/>
      <c r="F2" s="168"/>
      <c r="G2" s="168"/>
    </row>
    <row r="3" spans="1:7" s="117" customFormat="1" ht="80.45" customHeight="1">
      <c r="A3" s="110">
        <v>1</v>
      </c>
      <c r="B3" s="211" t="s">
        <v>189</v>
      </c>
      <c r="C3" s="211"/>
      <c r="D3" s="211"/>
      <c r="E3" s="211"/>
      <c r="F3" s="211"/>
      <c r="G3" s="211"/>
    </row>
    <row r="4" spans="1:7" s="142" customFormat="1">
      <c r="A4" s="125"/>
      <c r="B4" s="96" t="s">
        <v>25</v>
      </c>
      <c r="C4" s="120" t="s">
        <v>26</v>
      </c>
      <c r="D4" s="125"/>
      <c r="E4" s="120" t="s">
        <v>27</v>
      </c>
      <c r="F4" s="141">
        <v>0.161</v>
      </c>
      <c r="G4" s="120" t="s">
        <v>28</v>
      </c>
    </row>
    <row r="5" spans="1:7" s="117" customFormat="1">
      <c r="A5" s="125"/>
      <c r="B5" s="126" t="s">
        <v>29</v>
      </c>
      <c r="C5" s="127"/>
      <c r="D5" s="125"/>
      <c r="E5" s="125"/>
      <c r="F5" s="146"/>
      <c r="G5" s="125"/>
    </row>
    <row r="6" spans="1:7" s="117" customFormat="1">
      <c r="A6" s="125"/>
      <c r="B6" s="120" t="s">
        <v>30</v>
      </c>
      <c r="C6" s="120" t="s">
        <v>31</v>
      </c>
      <c r="D6" s="120" t="s">
        <v>4</v>
      </c>
      <c r="E6" s="120" t="s">
        <v>32</v>
      </c>
      <c r="F6" s="120" t="s">
        <v>20</v>
      </c>
      <c r="G6" s="120" t="s">
        <v>1</v>
      </c>
    </row>
    <row r="7" spans="1:7" s="117" customFormat="1">
      <c r="A7" s="125"/>
      <c r="B7" s="120"/>
      <c r="C7" s="122"/>
      <c r="D7" s="120"/>
      <c r="E7" s="120"/>
      <c r="F7" s="120" t="s">
        <v>33</v>
      </c>
      <c r="G7" s="120" t="s">
        <v>33</v>
      </c>
    </row>
    <row r="8" spans="1:7" s="117" customFormat="1">
      <c r="A8" s="125"/>
      <c r="B8" s="120">
        <v>1</v>
      </c>
      <c r="C8" s="126" t="s">
        <v>34</v>
      </c>
      <c r="D8" s="120" t="s">
        <v>35</v>
      </c>
      <c r="E8" s="134">
        <v>63.72</v>
      </c>
      <c r="F8" s="134">
        <v>60</v>
      </c>
      <c r="G8" s="134">
        <f>E8*F8</f>
        <v>3823.2</v>
      </c>
    </row>
    <row r="9" spans="1:7" s="117" customFormat="1">
      <c r="A9" s="125"/>
      <c r="B9" s="120">
        <v>2</v>
      </c>
      <c r="C9" s="126" t="s">
        <v>190</v>
      </c>
      <c r="D9" s="120" t="s">
        <v>35</v>
      </c>
      <c r="E9" s="134">
        <v>96.5</v>
      </c>
      <c r="F9" s="134">
        <v>66</v>
      </c>
      <c r="G9" s="134">
        <f t="shared" ref="G9:G18" si="0">E9*F9</f>
        <v>6369</v>
      </c>
    </row>
    <row r="10" spans="1:7" s="117" customFormat="1">
      <c r="A10" s="125"/>
      <c r="B10" s="120">
        <v>3</v>
      </c>
      <c r="C10" s="126" t="s">
        <v>72</v>
      </c>
      <c r="D10" s="120" t="s">
        <v>35</v>
      </c>
      <c r="E10" s="134">
        <v>20</v>
      </c>
      <c r="F10" s="134">
        <v>0</v>
      </c>
      <c r="G10" s="134">
        <f t="shared" si="0"/>
        <v>0</v>
      </c>
    </row>
    <row r="11" spans="1:7" s="117" customFormat="1">
      <c r="A11" s="125"/>
      <c r="B11" s="120">
        <v>4</v>
      </c>
      <c r="C11" s="126" t="s">
        <v>73</v>
      </c>
      <c r="D11" s="120" t="s">
        <v>74</v>
      </c>
      <c r="E11" s="134">
        <v>0.82</v>
      </c>
      <c r="F11" s="134">
        <v>0</v>
      </c>
      <c r="G11" s="134">
        <f t="shared" si="0"/>
        <v>0</v>
      </c>
    </row>
    <row r="12" spans="1:7" s="117" customFormat="1">
      <c r="A12" s="125"/>
      <c r="B12" s="120">
        <v>5</v>
      </c>
      <c r="C12" s="126" t="s">
        <v>75</v>
      </c>
      <c r="D12" s="120" t="s">
        <v>74</v>
      </c>
      <c r="E12" s="134">
        <v>1.75</v>
      </c>
      <c r="F12" s="134">
        <v>0</v>
      </c>
      <c r="G12" s="134">
        <f t="shared" si="0"/>
        <v>0</v>
      </c>
    </row>
    <row r="13" spans="1:7" s="117" customFormat="1">
      <c r="A13" s="125"/>
      <c r="B13" s="120">
        <v>6</v>
      </c>
      <c r="C13" s="126" t="s">
        <v>36</v>
      </c>
      <c r="D13" s="120" t="s">
        <v>37</v>
      </c>
      <c r="E13" s="134">
        <v>15</v>
      </c>
      <c r="F13" s="134">
        <v>48</v>
      </c>
      <c r="G13" s="134">
        <f t="shared" si="0"/>
        <v>720</v>
      </c>
    </row>
    <row r="14" spans="1:7" s="117" customFormat="1">
      <c r="A14" s="125"/>
      <c r="B14" s="120">
        <v>7</v>
      </c>
      <c r="C14" s="126" t="s">
        <v>38</v>
      </c>
      <c r="D14" s="120" t="s">
        <v>37</v>
      </c>
      <c r="E14" s="134">
        <v>5</v>
      </c>
      <c r="F14" s="134">
        <v>390</v>
      </c>
      <c r="G14" s="134">
        <f t="shared" si="0"/>
        <v>1950</v>
      </c>
    </row>
    <row r="15" spans="1:7" s="117" customFormat="1">
      <c r="A15" s="125"/>
      <c r="B15" s="120">
        <v>8</v>
      </c>
      <c r="C15" s="126" t="s">
        <v>39</v>
      </c>
      <c r="D15" s="120" t="s">
        <v>40</v>
      </c>
      <c r="E15" s="134">
        <v>110</v>
      </c>
      <c r="F15" s="134">
        <v>17</v>
      </c>
      <c r="G15" s="134">
        <f t="shared" si="0"/>
        <v>1870</v>
      </c>
    </row>
    <row r="16" spans="1:7" s="117" customFormat="1">
      <c r="A16" s="125"/>
      <c r="B16" s="120">
        <v>9</v>
      </c>
      <c r="C16" s="126" t="s">
        <v>41</v>
      </c>
      <c r="D16" s="120" t="s">
        <v>21</v>
      </c>
      <c r="E16" s="134">
        <v>30</v>
      </c>
      <c r="F16" s="134">
        <v>8.93</v>
      </c>
      <c r="G16" s="134">
        <f t="shared" si="0"/>
        <v>267.89999999999998</v>
      </c>
    </row>
    <row r="17" spans="1:7" s="117" customFormat="1">
      <c r="A17" s="125"/>
      <c r="B17" s="120">
        <v>10</v>
      </c>
      <c r="C17" s="126" t="s">
        <v>42</v>
      </c>
      <c r="D17" s="120" t="s">
        <v>21</v>
      </c>
      <c r="E17" s="134">
        <v>12</v>
      </c>
      <c r="F17" s="134">
        <v>25.59</v>
      </c>
      <c r="G17" s="134">
        <f t="shared" si="0"/>
        <v>307.08</v>
      </c>
    </row>
    <row r="18" spans="1:7" s="117" customFormat="1">
      <c r="A18" s="125"/>
      <c r="B18" s="120">
        <v>11</v>
      </c>
      <c r="C18" s="126" t="s">
        <v>43</v>
      </c>
      <c r="D18" s="120" t="s">
        <v>23</v>
      </c>
      <c r="E18" s="134">
        <v>3</v>
      </c>
      <c r="F18" s="134">
        <v>41</v>
      </c>
      <c r="G18" s="134">
        <f t="shared" si="0"/>
        <v>123</v>
      </c>
    </row>
    <row r="19" spans="1:7" s="117" customFormat="1">
      <c r="A19" s="125"/>
      <c r="B19" s="120"/>
      <c r="C19" s="123"/>
      <c r="D19" s="120" t="s">
        <v>44</v>
      </c>
      <c r="E19" s="120"/>
      <c r="F19" s="120" t="s">
        <v>24</v>
      </c>
      <c r="G19" s="138">
        <f>SUM(G8:G18)</f>
        <v>15430.18</v>
      </c>
    </row>
    <row r="20" spans="1:7" s="117" customFormat="1">
      <c r="A20" s="96"/>
      <c r="B20" s="120"/>
      <c r="C20" s="122"/>
      <c r="D20" s="120"/>
      <c r="E20" s="120"/>
      <c r="F20" s="120"/>
      <c r="G20" s="120"/>
    </row>
    <row r="21" spans="1:7" s="117" customFormat="1">
      <c r="A21" s="125"/>
      <c r="B21" s="126" t="s">
        <v>45</v>
      </c>
      <c r="C21" s="127"/>
      <c r="D21" s="125"/>
      <c r="E21" s="125"/>
      <c r="F21" s="125"/>
      <c r="G21" s="125"/>
    </row>
    <row r="22" spans="1:7" s="117" customFormat="1">
      <c r="A22" s="125"/>
      <c r="B22" s="120" t="s">
        <v>30</v>
      </c>
      <c r="C22" s="120" t="s">
        <v>0</v>
      </c>
      <c r="D22" s="120" t="s">
        <v>4</v>
      </c>
      <c r="E22" s="120" t="s">
        <v>32</v>
      </c>
      <c r="F22" s="120" t="s">
        <v>20</v>
      </c>
      <c r="G22" s="120" t="s">
        <v>1</v>
      </c>
    </row>
    <row r="23" spans="1:7" s="117" customFormat="1">
      <c r="A23" s="125"/>
      <c r="B23" s="120"/>
      <c r="C23" s="122"/>
      <c r="D23" s="120"/>
      <c r="E23" s="120"/>
      <c r="F23" s="120" t="s">
        <v>33</v>
      </c>
      <c r="G23" s="120" t="s">
        <v>33</v>
      </c>
    </row>
    <row r="24" spans="1:7" s="117" customFormat="1">
      <c r="A24" s="125"/>
      <c r="B24" s="120">
        <v>1</v>
      </c>
      <c r="C24" s="126" t="s">
        <v>46</v>
      </c>
      <c r="D24" s="120" t="s">
        <v>21</v>
      </c>
      <c r="E24" s="134">
        <v>14</v>
      </c>
      <c r="F24" s="134">
        <v>17.29</v>
      </c>
      <c r="G24" s="134">
        <f>E24*F24</f>
        <v>242.06</v>
      </c>
    </row>
    <row r="25" spans="1:7" s="117" customFormat="1">
      <c r="A25" s="125"/>
      <c r="B25" s="120"/>
      <c r="C25" s="126" t="s">
        <v>47</v>
      </c>
      <c r="D25" s="120" t="s">
        <v>21</v>
      </c>
      <c r="E25" s="134">
        <v>14</v>
      </c>
      <c r="F25" s="134">
        <v>101.52</v>
      </c>
      <c r="G25" s="134">
        <f t="shared" ref="G25:G32" si="1">E25*F25</f>
        <v>1421.28</v>
      </c>
    </row>
    <row r="26" spans="1:7" s="117" customFormat="1">
      <c r="A26" s="125"/>
      <c r="B26" s="120">
        <v>2</v>
      </c>
      <c r="C26" s="126" t="s">
        <v>48</v>
      </c>
      <c r="D26" s="120" t="s">
        <v>21</v>
      </c>
      <c r="E26" s="134">
        <v>4</v>
      </c>
      <c r="F26" s="134">
        <v>6.82</v>
      </c>
      <c r="G26" s="134">
        <f t="shared" si="1"/>
        <v>27.28</v>
      </c>
    </row>
    <row r="27" spans="1:7" s="117" customFormat="1">
      <c r="A27" s="125"/>
      <c r="B27" s="120"/>
      <c r="C27" s="126" t="s">
        <v>47</v>
      </c>
      <c r="D27" s="120" t="s">
        <v>21</v>
      </c>
      <c r="E27" s="134">
        <v>4</v>
      </c>
      <c r="F27" s="134">
        <v>4.22</v>
      </c>
      <c r="G27" s="134">
        <f t="shared" si="1"/>
        <v>16.88</v>
      </c>
    </row>
    <row r="28" spans="1:7" s="117" customFormat="1">
      <c r="A28" s="125"/>
      <c r="B28" s="120">
        <v>3</v>
      </c>
      <c r="C28" s="126" t="s">
        <v>49</v>
      </c>
      <c r="D28" s="120" t="s">
        <v>21</v>
      </c>
      <c r="E28" s="134">
        <v>2</v>
      </c>
      <c r="F28" s="134">
        <v>23.83</v>
      </c>
      <c r="G28" s="134">
        <f t="shared" si="1"/>
        <v>47.66</v>
      </c>
    </row>
    <row r="29" spans="1:7" s="117" customFormat="1">
      <c r="A29" s="125"/>
      <c r="B29" s="120"/>
      <c r="C29" s="126" t="s">
        <v>47</v>
      </c>
      <c r="D29" s="120" t="s">
        <v>21</v>
      </c>
      <c r="E29" s="134">
        <v>2</v>
      </c>
      <c r="F29" s="134">
        <v>42.3</v>
      </c>
      <c r="G29" s="134">
        <f t="shared" si="1"/>
        <v>84.6</v>
      </c>
    </row>
    <row r="30" spans="1:7" s="117" customFormat="1">
      <c r="A30" s="125"/>
      <c r="B30" s="120">
        <v>4</v>
      </c>
      <c r="C30" s="126" t="s">
        <v>50</v>
      </c>
      <c r="D30" s="120" t="s">
        <v>21</v>
      </c>
      <c r="E30" s="134">
        <v>4</v>
      </c>
      <c r="F30" s="134">
        <v>23.83</v>
      </c>
      <c r="G30" s="134">
        <f t="shared" si="1"/>
        <v>95.32</v>
      </c>
    </row>
    <row r="31" spans="1:7" s="117" customFormat="1">
      <c r="A31" s="125"/>
      <c r="B31" s="120"/>
      <c r="C31" s="126" t="s">
        <v>47</v>
      </c>
      <c r="D31" s="120" t="s">
        <v>21</v>
      </c>
      <c r="E31" s="134">
        <v>4</v>
      </c>
      <c r="F31" s="134">
        <v>42.3</v>
      </c>
      <c r="G31" s="134">
        <f t="shared" si="1"/>
        <v>169.2</v>
      </c>
    </row>
    <row r="32" spans="1:7" s="117" customFormat="1">
      <c r="A32" s="125"/>
      <c r="B32" s="120">
        <v>5</v>
      </c>
      <c r="C32" s="126" t="s">
        <v>43</v>
      </c>
      <c r="D32" s="120" t="s">
        <v>23</v>
      </c>
      <c r="E32" s="134">
        <v>3</v>
      </c>
      <c r="F32" s="134">
        <v>41</v>
      </c>
      <c r="G32" s="134">
        <f t="shared" si="1"/>
        <v>123</v>
      </c>
    </row>
    <row r="33" spans="1:7" s="117" customFormat="1">
      <c r="A33" s="125"/>
      <c r="B33" s="120"/>
      <c r="C33" s="123" t="s">
        <v>51</v>
      </c>
      <c r="D33" s="120"/>
      <c r="E33" s="120"/>
      <c r="F33" s="120" t="s">
        <v>24</v>
      </c>
      <c r="G33" s="138">
        <f>SUM(G24:G32)</f>
        <v>2227.2799999999997</v>
      </c>
    </row>
    <row r="34" spans="1:7" s="117" customFormat="1">
      <c r="A34" s="125"/>
      <c r="B34" s="120"/>
      <c r="C34" s="123"/>
      <c r="D34" s="120"/>
      <c r="E34" s="120"/>
      <c r="F34" s="120"/>
      <c r="G34" s="138"/>
    </row>
    <row r="35" spans="1:7" s="117" customFormat="1">
      <c r="A35" s="125"/>
      <c r="B35" s="126" t="s">
        <v>52</v>
      </c>
      <c r="C35" s="127"/>
      <c r="D35" s="125"/>
      <c r="E35" s="125"/>
      <c r="F35" s="125"/>
      <c r="G35" s="125"/>
    </row>
    <row r="36" spans="1:7" s="117" customFormat="1">
      <c r="A36" s="125"/>
      <c r="B36" s="120" t="s">
        <v>30</v>
      </c>
      <c r="C36" s="120" t="s">
        <v>0</v>
      </c>
      <c r="D36" s="120" t="s">
        <v>4</v>
      </c>
      <c r="E36" s="120" t="s">
        <v>32</v>
      </c>
      <c r="F36" s="120" t="s">
        <v>20</v>
      </c>
      <c r="G36" s="120" t="s">
        <v>1</v>
      </c>
    </row>
    <row r="37" spans="1:7" s="117" customFormat="1">
      <c r="A37" s="125"/>
      <c r="B37" s="120"/>
      <c r="C37" s="122"/>
      <c r="D37" s="120"/>
      <c r="E37" s="120"/>
      <c r="F37" s="120" t="s">
        <v>33</v>
      </c>
      <c r="G37" s="120" t="s">
        <v>33</v>
      </c>
    </row>
    <row r="38" spans="1:7" s="117" customFormat="1">
      <c r="A38" s="125"/>
      <c r="B38" s="120">
        <v>1</v>
      </c>
      <c r="C38" s="126" t="s">
        <v>53</v>
      </c>
      <c r="D38" s="120" t="s">
        <v>21</v>
      </c>
      <c r="E38" s="134">
        <v>2</v>
      </c>
      <c r="F38" s="134">
        <v>304.2</v>
      </c>
      <c r="G38" s="134">
        <f>E38*F38</f>
        <v>608.4</v>
      </c>
    </row>
    <row r="39" spans="1:7" s="117" customFormat="1">
      <c r="A39" s="125"/>
      <c r="B39" s="120">
        <v>2</v>
      </c>
      <c r="C39" s="126" t="s">
        <v>54</v>
      </c>
      <c r="D39" s="120" t="s">
        <v>21</v>
      </c>
      <c r="E39" s="134">
        <v>4</v>
      </c>
      <c r="F39" s="134">
        <v>304.2</v>
      </c>
      <c r="G39" s="134">
        <f t="shared" ref="G39:G45" si="2">E39*F39</f>
        <v>1216.8</v>
      </c>
    </row>
    <row r="40" spans="1:7" s="117" customFormat="1">
      <c r="A40" s="125"/>
      <c r="B40" s="120">
        <v>3</v>
      </c>
      <c r="C40" s="126" t="s">
        <v>55</v>
      </c>
      <c r="D40" s="120" t="s">
        <v>22</v>
      </c>
      <c r="E40" s="134">
        <v>2</v>
      </c>
      <c r="F40" s="134">
        <v>780</v>
      </c>
      <c r="G40" s="134">
        <f t="shared" si="2"/>
        <v>1560</v>
      </c>
    </row>
    <row r="41" spans="1:7" s="117" customFormat="1">
      <c r="A41" s="125"/>
      <c r="B41" s="120">
        <v>4</v>
      </c>
      <c r="C41" s="126" t="s">
        <v>56</v>
      </c>
      <c r="D41" s="120" t="s">
        <v>22</v>
      </c>
      <c r="E41" s="134">
        <v>3</v>
      </c>
      <c r="F41" s="134">
        <v>850</v>
      </c>
      <c r="G41" s="134">
        <f t="shared" si="2"/>
        <v>2550</v>
      </c>
    </row>
    <row r="42" spans="1:7" s="117" customFormat="1">
      <c r="A42" s="125"/>
      <c r="B42" s="120">
        <v>5</v>
      </c>
      <c r="C42" s="126" t="s">
        <v>57</v>
      </c>
      <c r="D42" s="120" t="s">
        <v>22</v>
      </c>
      <c r="E42" s="134">
        <v>1</v>
      </c>
      <c r="F42" s="134">
        <v>695</v>
      </c>
      <c r="G42" s="134">
        <f t="shared" si="2"/>
        <v>695</v>
      </c>
    </row>
    <row r="43" spans="1:7" s="117" customFormat="1">
      <c r="A43" s="125"/>
      <c r="B43" s="120">
        <v>6</v>
      </c>
      <c r="C43" s="126" t="s">
        <v>58</v>
      </c>
      <c r="D43" s="120" t="s">
        <v>22</v>
      </c>
      <c r="E43" s="134">
        <v>4</v>
      </c>
      <c r="F43" s="134">
        <v>695</v>
      </c>
      <c r="G43" s="134">
        <f t="shared" si="2"/>
        <v>2780</v>
      </c>
    </row>
    <row r="44" spans="1:7" s="117" customFormat="1">
      <c r="A44" s="125"/>
      <c r="B44" s="120">
        <v>7</v>
      </c>
      <c r="C44" s="126" t="s">
        <v>59</v>
      </c>
      <c r="D44" s="120" t="s">
        <v>22</v>
      </c>
      <c r="E44" s="134">
        <v>4</v>
      </c>
      <c r="F44" s="134">
        <v>595</v>
      </c>
      <c r="G44" s="134">
        <f t="shared" si="2"/>
        <v>2380</v>
      </c>
    </row>
    <row r="45" spans="1:7" s="117" customFormat="1">
      <c r="A45" s="125"/>
      <c r="B45" s="120">
        <v>8</v>
      </c>
      <c r="C45" s="126" t="s">
        <v>60</v>
      </c>
      <c r="D45" s="120" t="s">
        <v>22</v>
      </c>
      <c r="E45" s="134">
        <v>6</v>
      </c>
      <c r="F45" s="134">
        <v>640</v>
      </c>
      <c r="G45" s="134">
        <f t="shared" si="2"/>
        <v>3840</v>
      </c>
    </row>
    <row r="46" spans="1:7" s="117" customFormat="1">
      <c r="A46" s="125"/>
      <c r="B46" s="120"/>
      <c r="C46" s="123"/>
      <c r="D46" s="120" t="s">
        <v>61</v>
      </c>
      <c r="E46" s="120"/>
      <c r="F46" s="120" t="s">
        <v>24</v>
      </c>
      <c r="G46" s="138">
        <f>SUM(G38:G45)</f>
        <v>15630.2</v>
      </c>
    </row>
    <row r="47" spans="1:7" s="117" customFormat="1">
      <c r="A47" s="125"/>
      <c r="B47" s="127"/>
      <c r="C47" s="128" t="s">
        <v>62</v>
      </c>
      <c r="D47" s="125"/>
      <c r="E47" s="125"/>
      <c r="F47" s="125"/>
      <c r="G47" s="125"/>
    </row>
    <row r="48" spans="1:7" s="117" customFormat="1">
      <c r="A48" s="125"/>
      <c r="B48" s="127"/>
      <c r="C48" s="122" t="s">
        <v>63</v>
      </c>
      <c r="D48" s="125"/>
      <c r="E48" s="125"/>
      <c r="F48" s="120" t="s">
        <v>24</v>
      </c>
      <c r="G48" s="134">
        <f>G19</f>
        <v>15430.18</v>
      </c>
    </row>
    <row r="49" spans="1:7" s="117" customFormat="1">
      <c r="A49" s="125"/>
      <c r="B49" s="127"/>
      <c r="C49" s="122" t="s">
        <v>64</v>
      </c>
      <c r="D49" s="125"/>
      <c r="E49" s="125"/>
      <c r="F49" s="120" t="s">
        <v>24</v>
      </c>
      <c r="G49" s="134">
        <f>G33</f>
        <v>2227.2799999999997</v>
      </c>
    </row>
    <row r="50" spans="1:7" s="117" customFormat="1">
      <c r="A50" s="125"/>
      <c r="B50" s="127"/>
      <c r="C50" s="122" t="s">
        <v>65</v>
      </c>
      <c r="D50" s="125"/>
      <c r="E50" s="125"/>
      <c r="F50" s="120" t="s">
        <v>24</v>
      </c>
      <c r="G50" s="134">
        <f>G46</f>
        <v>15630.2</v>
      </c>
    </row>
    <row r="51" spans="1:7" s="117" customFormat="1">
      <c r="A51" s="125"/>
      <c r="B51" s="127"/>
      <c r="C51" s="122"/>
      <c r="D51" s="125"/>
      <c r="E51" s="120" t="s">
        <v>5</v>
      </c>
      <c r="F51" s="120" t="s">
        <v>24</v>
      </c>
      <c r="G51" s="134">
        <f>SUM(G48:G50)</f>
        <v>33287.660000000003</v>
      </c>
    </row>
    <row r="52" spans="1:7" s="117" customFormat="1">
      <c r="A52" s="125"/>
      <c r="B52" s="127"/>
      <c r="C52" s="122" t="s">
        <v>66</v>
      </c>
      <c r="D52" s="125"/>
      <c r="E52" s="147">
        <v>0</v>
      </c>
      <c r="F52" s="120" t="s">
        <v>24</v>
      </c>
      <c r="G52" s="134">
        <v>0</v>
      </c>
    </row>
    <row r="53" spans="1:7" s="117" customFormat="1">
      <c r="A53" s="125"/>
      <c r="B53" s="127"/>
      <c r="C53" s="122" t="s">
        <v>67</v>
      </c>
      <c r="D53" s="125"/>
      <c r="E53" s="120" t="s">
        <v>5</v>
      </c>
      <c r="F53" s="120" t="s">
        <v>24</v>
      </c>
      <c r="G53" s="134">
        <f>SUM(G51:G52)</f>
        <v>33287.660000000003</v>
      </c>
    </row>
    <row r="54" spans="1:7" s="117" customFormat="1">
      <c r="A54" s="125"/>
      <c r="B54" s="127"/>
      <c r="C54" s="122" t="s">
        <v>68</v>
      </c>
      <c r="D54" s="125"/>
      <c r="E54" s="148">
        <v>0.03</v>
      </c>
      <c r="F54" s="120" t="s">
        <v>24</v>
      </c>
      <c r="G54" s="134">
        <f>G53*3%</f>
        <v>998.62980000000005</v>
      </c>
    </row>
    <row r="55" spans="1:7" s="117" customFormat="1">
      <c r="A55" s="125"/>
      <c r="B55" s="127"/>
      <c r="C55" s="122"/>
      <c r="D55" s="125"/>
      <c r="E55" s="120" t="s">
        <v>5</v>
      </c>
      <c r="F55" s="120" t="s">
        <v>24</v>
      </c>
      <c r="G55" s="134">
        <f>SUM(G53:G54)</f>
        <v>34286.289800000006</v>
      </c>
    </row>
    <row r="56" spans="1:7" s="117" customFormat="1" ht="14.25" customHeight="1">
      <c r="A56" s="125"/>
      <c r="B56" s="127"/>
      <c r="C56" s="109" t="s">
        <v>118</v>
      </c>
      <c r="D56" s="129">
        <v>0</v>
      </c>
      <c r="E56" s="125"/>
      <c r="F56" s="120" t="s">
        <v>24</v>
      </c>
      <c r="G56" s="134">
        <f>G55*D56</f>
        <v>0</v>
      </c>
    </row>
    <row r="57" spans="1:7" s="117" customFormat="1">
      <c r="A57" s="125"/>
      <c r="B57" s="127"/>
      <c r="C57" s="122" t="s">
        <v>119</v>
      </c>
      <c r="D57" s="125"/>
      <c r="E57" s="125"/>
      <c r="F57" s="125"/>
      <c r="G57" s="125"/>
    </row>
    <row r="58" spans="1:7" s="117" customFormat="1">
      <c r="A58" s="125"/>
      <c r="B58" s="127"/>
      <c r="C58" s="122" t="s">
        <v>120</v>
      </c>
      <c r="D58" s="130"/>
      <c r="E58" s="134">
        <v>25.95</v>
      </c>
      <c r="F58" s="120" t="s">
        <v>69</v>
      </c>
      <c r="G58" s="134">
        <v>8.36</v>
      </c>
    </row>
    <row r="59" spans="1:7" s="117" customFormat="1">
      <c r="A59" s="125"/>
      <c r="B59" s="127"/>
      <c r="C59" s="122" t="s">
        <v>121</v>
      </c>
      <c r="D59" s="130"/>
      <c r="E59" s="134">
        <v>111.58</v>
      </c>
      <c r="F59" s="120" t="s">
        <v>69</v>
      </c>
      <c r="G59" s="134">
        <v>35.92</v>
      </c>
    </row>
    <row r="60" spans="1:7" s="117" customFormat="1">
      <c r="A60" s="125"/>
      <c r="B60" s="127"/>
      <c r="C60" s="122" t="s">
        <v>70</v>
      </c>
      <c r="D60" s="131">
        <v>0.161</v>
      </c>
      <c r="E60" s="120" t="s">
        <v>28</v>
      </c>
      <c r="F60" s="120" t="s">
        <v>24</v>
      </c>
      <c r="G60" s="134">
        <f>SUM(G55:G59)</f>
        <v>34330.569800000005</v>
      </c>
    </row>
    <row r="61" spans="1:7" s="117" customFormat="1">
      <c r="A61" s="125"/>
      <c r="B61" s="127"/>
      <c r="C61" s="127"/>
      <c r="D61" s="120" t="s">
        <v>71</v>
      </c>
      <c r="E61" s="120" t="s">
        <v>28</v>
      </c>
      <c r="F61" s="120" t="s">
        <v>24</v>
      </c>
      <c r="G61" s="134">
        <f>G60/D60</f>
        <v>213233.35279503107</v>
      </c>
    </row>
    <row r="62" spans="1:7" s="118" customFormat="1">
      <c r="A62" s="132"/>
      <c r="B62" s="133"/>
      <c r="C62" s="133"/>
      <c r="D62" s="132"/>
      <c r="E62" s="132" t="s">
        <v>122</v>
      </c>
      <c r="F62" s="132"/>
      <c r="G62" s="143">
        <f>ROUND(G61,1)</f>
        <v>213233.4</v>
      </c>
    </row>
    <row r="63" spans="1:7" s="118" customFormat="1">
      <c r="A63" s="132"/>
      <c r="B63" s="133"/>
      <c r="C63" s="133"/>
      <c r="D63" s="132"/>
      <c r="E63" s="132"/>
      <c r="F63" s="132"/>
      <c r="G63" s="132"/>
    </row>
    <row r="64" spans="1:7" s="117" customFormat="1" ht="78.599999999999994" customHeight="1">
      <c r="A64" s="81">
        <v>2</v>
      </c>
      <c r="B64" s="211" t="s">
        <v>156</v>
      </c>
      <c r="C64" s="211"/>
      <c r="D64" s="211"/>
      <c r="E64" s="211"/>
      <c r="F64" s="211"/>
      <c r="G64" s="211"/>
    </row>
    <row r="65" spans="1:7" s="117" customFormat="1">
      <c r="A65" s="125"/>
      <c r="B65" s="87"/>
      <c r="C65" s="120" t="s">
        <v>76</v>
      </c>
      <c r="D65" s="125"/>
      <c r="E65" s="120" t="s">
        <v>77</v>
      </c>
      <c r="F65" s="134">
        <v>100</v>
      </c>
      <c r="G65" s="120" t="s">
        <v>78</v>
      </c>
    </row>
    <row r="66" spans="1:7" s="117" customFormat="1">
      <c r="A66" s="125"/>
      <c r="B66" s="87" t="s">
        <v>79</v>
      </c>
      <c r="C66" s="127"/>
      <c r="D66" s="125"/>
      <c r="E66" s="125"/>
      <c r="F66" s="125"/>
      <c r="G66" s="125"/>
    </row>
    <row r="67" spans="1:7" s="117" customFormat="1">
      <c r="A67" s="125"/>
      <c r="B67" s="120" t="s">
        <v>2</v>
      </c>
      <c r="C67" s="120" t="s">
        <v>80</v>
      </c>
      <c r="D67" s="120" t="s">
        <v>4</v>
      </c>
      <c r="E67" s="120" t="s">
        <v>32</v>
      </c>
      <c r="F67" s="120" t="s">
        <v>81</v>
      </c>
      <c r="G67" s="120" t="s">
        <v>82</v>
      </c>
    </row>
    <row r="68" spans="1:7" s="117" customFormat="1">
      <c r="A68" s="96"/>
      <c r="B68" s="120">
        <v>1</v>
      </c>
      <c r="C68" s="122" t="s">
        <v>83</v>
      </c>
      <c r="D68" s="120" t="s">
        <v>84</v>
      </c>
      <c r="E68" s="134">
        <v>13</v>
      </c>
      <c r="F68" s="134">
        <v>150</v>
      </c>
      <c r="G68" s="134">
        <f>E68*F68</f>
        <v>1950</v>
      </c>
    </row>
    <row r="69" spans="1:7" s="117" customFormat="1">
      <c r="A69" s="96"/>
      <c r="B69" s="120">
        <v>2</v>
      </c>
      <c r="C69" s="122" t="s">
        <v>85</v>
      </c>
      <c r="D69" s="120" t="s">
        <v>84</v>
      </c>
      <c r="E69" s="134">
        <v>14</v>
      </c>
      <c r="F69" s="134">
        <v>675</v>
      </c>
      <c r="G69" s="134">
        <f t="shared" ref="G69:G74" si="3">E69*F69</f>
        <v>9450</v>
      </c>
    </row>
    <row r="70" spans="1:7" s="117" customFormat="1">
      <c r="A70" s="96"/>
      <c r="B70" s="120">
        <v>3</v>
      </c>
      <c r="C70" s="122" t="s">
        <v>86</v>
      </c>
      <c r="D70" s="120" t="s">
        <v>84</v>
      </c>
      <c r="E70" s="134">
        <v>1.4000000000000001</v>
      </c>
      <c r="F70" s="134">
        <v>113</v>
      </c>
      <c r="G70" s="134">
        <f t="shared" si="3"/>
        <v>158.20000000000002</v>
      </c>
    </row>
    <row r="71" spans="1:7" s="117" customFormat="1">
      <c r="A71" s="96"/>
      <c r="B71" s="120">
        <v>4</v>
      </c>
      <c r="C71" s="122" t="s">
        <v>87</v>
      </c>
      <c r="D71" s="120" t="s">
        <v>84</v>
      </c>
      <c r="E71" s="134">
        <v>40</v>
      </c>
      <c r="F71" s="134">
        <v>310</v>
      </c>
      <c r="G71" s="134">
        <f t="shared" si="3"/>
        <v>12400</v>
      </c>
    </row>
    <row r="72" spans="1:7" s="117" customFormat="1">
      <c r="A72" s="96"/>
      <c r="B72" s="120">
        <v>5</v>
      </c>
      <c r="C72" s="122" t="s">
        <v>86</v>
      </c>
      <c r="D72" s="120" t="s">
        <v>84</v>
      </c>
      <c r="E72" s="134">
        <v>4</v>
      </c>
      <c r="F72" s="134">
        <v>113</v>
      </c>
      <c r="G72" s="134">
        <f t="shared" si="3"/>
        <v>452</v>
      </c>
    </row>
    <row r="73" spans="1:7" s="117" customFormat="1">
      <c r="A73" s="96"/>
      <c r="B73" s="120">
        <v>6</v>
      </c>
      <c r="C73" s="122" t="s">
        <v>88</v>
      </c>
      <c r="D73" s="120" t="s">
        <v>84</v>
      </c>
      <c r="E73" s="134">
        <v>2</v>
      </c>
      <c r="F73" s="134">
        <v>49</v>
      </c>
      <c r="G73" s="134">
        <f t="shared" si="3"/>
        <v>98</v>
      </c>
    </row>
    <row r="74" spans="1:7" s="117" customFormat="1">
      <c r="A74" s="96"/>
      <c r="B74" s="120">
        <v>7</v>
      </c>
      <c r="C74" s="109" t="s">
        <v>89</v>
      </c>
      <c r="D74" s="120" t="s">
        <v>23</v>
      </c>
      <c r="E74" s="134">
        <v>3</v>
      </c>
      <c r="F74" s="134">
        <v>41</v>
      </c>
      <c r="G74" s="134">
        <f t="shared" si="3"/>
        <v>123</v>
      </c>
    </row>
    <row r="75" spans="1:7" s="117" customFormat="1">
      <c r="A75" s="96"/>
      <c r="B75" s="120"/>
      <c r="C75" s="122"/>
      <c r="D75" s="120" t="s">
        <v>90</v>
      </c>
      <c r="E75" s="120"/>
      <c r="F75" s="120"/>
      <c r="G75" s="138">
        <f>SUM(G68:G74)</f>
        <v>24631.200000000001</v>
      </c>
    </row>
    <row r="76" spans="1:7" s="117" customFormat="1">
      <c r="A76" s="96"/>
      <c r="B76" s="127"/>
      <c r="C76" s="127"/>
      <c r="D76" s="125"/>
      <c r="E76" s="125"/>
      <c r="F76" s="125"/>
      <c r="G76" s="125"/>
    </row>
    <row r="77" spans="1:7" s="117" customFormat="1">
      <c r="A77" s="125"/>
      <c r="B77" s="87" t="s">
        <v>91</v>
      </c>
      <c r="C77" s="127"/>
      <c r="D77" s="125"/>
      <c r="E77" s="125"/>
      <c r="F77" s="125"/>
      <c r="G77" s="125"/>
    </row>
    <row r="78" spans="1:7" s="117" customFormat="1">
      <c r="A78" s="96"/>
      <c r="B78" s="120" t="s">
        <v>2</v>
      </c>
      <c r="C78" s="120" t="s">
        <v>80</v>
      </c>
      <c r="D78" s="120" t="s">
        <v>4</v>
      </c>
      <c r="E78" s="120" t="s">
        <v>32</v>
      </c>
      <c r="F78" s="120" t="s">
        <v>81</v>
      </c>
      <c r="G78" s="120" t="s">
        <v>82</v>
      </c>
    </row>
    <row r="79" spans="1:7" s="117" customFormat="1">
      <c r="A79" s="96"/>
      <c r="B79" s="120">
        <v>1</v>
      </c>
      <c r="C79" s="122" t="s">
        <v>123</v>
      </c>
      <c r="D79" s="120" t="s">
        <v>21</v>
      </c>
      <c r="E79" s="134">
        <v>6</v>
      </c>
      <c r="F79" s="150">
        <v>123.07</v>
      </c>
      <c r="G79" s="134">
        <f>E79*F79</f>
        <v>738.42</v>
      </c>
    </row>
    <row r="80" spans="1:7" s="117" customFormat="1" ht="31.5">
      <c r="A80" s="96"/>
      <c r="B80" s="120">
        <v>2</v>
      </c>
      <c r="C80" s="109" t="s">
        <v>124</v>
      </c>
      <c r="D80" s="120" t="s">
        <v>21</v>
      </c>
      <c r="E80" s="134">
        <v>6</v>
      </c>
      <c r="F80" s="150">
        <v>237.7</v>
      </c>
      <c r="G80" s="134">
        <f t="shared" ref="G80:G81" si="4">E80*F80</f>
        <v>1426.1999999999998</v>
      </c>
    </row>
    <row r="81" spans="1:7" s="117" customFormat="1">
      <c r="A81" s="96"/>
      <c r="B81" s="120">
        <v>3</v>
      </c>
      <c r="C81" s="122" t="s">
        <v>125</v>
      </c>
      <c r="D81" s="120" t="s">
        <v>21</v>
      </c>
      <c r="E81" s="134">
        <v>6</v>
      </c>
      <c r="F81" s="150">
        <v>1205.58</v>
      </c>
      <c r="G81" s="134">
        <f t="shared" si="4"/>
        <v>7233.48</v>
      </c>
    </row>
    <row r="82" spans="1:7" s="117" customFormat="1">
      <c r="A82" s="96"/>
      <c r="B82" s="120"/>
      <c r="C82" s="122"/>
      <c r="D82" s="120"/>
      <c r="E82" s="120"/>
      <c r="F82" s="134"/>
      <c r="G82" s="120"/>
    </row>
    <row r="83" spans="1:7" s="117" customFormat="1">
      <c r="A83" s="96"/>
      <c r="B83" s="120"/>
      <c r="C83" s="122"/>
      <c r="D83" s="120" t="s">
        <v>92</v>
      </c>
      <c r="E83" s="120"/>
      <c r="F83" s="120"/>
      <c r="G83" s="138">
        <f>SUM(G79:G82)</f>
        <v>9398.0999999999985</v>
      </c>
    </row>
    <row r="84" spans="1:7" s="117" customFormat="1">
      <c r="A84" s="125"/>
      <c r="B84" s="87" t="s">
        <v>93</v>
      </c>
      <c r="C84" s="127"/>
      <c r="D84" s="125"/>
      <c r="E84" s="125"/>
      <c r="F84" s="125"/>
      <c r="G84" s="125"/>
    </row>
    <row r="85" spans="1:7" s="117" customFormat="1">
      <c r="A85" s="96"/>
      <c r="B85" s="120" t="s">
        <v>2</v>
      </c>
      <c r="C85" s="120" t="s">
        <v>80</v>
      </c>
      <c r="D85" s="120" t="s">
        <v>4</v>
      </c>
      <c r="E85" s="120" t="s">
        <v>32</v>
      </c>
      <c r="F85" s="120" t="s">
        <v>81</v>
      </c>
      <c r="G85" s="120" t="s">
        <v>82</v>
      </c>
    </row>
    <row r="86" spans="1:7" s="117" customFormat="1">
      <c r="A86" s="96"/>
      <c r="B86" s="120">
        <v>1</v>
      </c>
      <c r="C86" s="126" t="s">
        <v>126</v>
      </c>
      <c r="D86" s="120" t="s">
        <v>21</v>
      </c>
      <c r="E86" s="134">
        <v>6</v>
      </c>
      <c r="F86" s="134">
        <v>333.22</v>
      </c>
      <c r="G86" s="134">
        <f>E86*F86</f>
        <v>1999.3200000000002</v>
      </c>
    </row>
    <row r="87" spans="1:7" s="117" customFormat="1">
      <c r="A87" s="96"/>
      <c r="B87" s="120">
        <v>2</v>
      </c>
      <c r="C87" s="122" t="s">
        <v>94</v>
      </c>
      <c r="D87" s="120" t="s">
        <v>22</v>
      </c>
      <c r="E87" s="134">
        <v>13</v>
      </c>
      <c r="F87" s="134">
        <v>795</v>
      </c>
      <c r="G87" s="134">
        <f t="shared" ref="G87:G88" si="5">E87*F87</f>
        <v>10335</v>
      </c>
    </row>
    <row r="88" spans="1:7" s="117" customFormat="1">
      <c r="A88" s="96"/>
      <c r="B88" s="120">
        <v>3</v>
      </c>
      <c r="C88" s="122" t="s">
        <v>95</v>
      </c>
      <c r="D88" s="120" t="s">
        <v>22</v>
      </c>
      <c r="E88" s="134">
        <v>13</v>
      </c>
      <c r="F88" s="134">
        <v>595</v>
      </c>
      <c r="G88" s="134">
        <f t="shared" si="5"/>
        <v>7735</v>
      </c>
    </row>
    <row r="89" spans="1:7" s="117" customFormat="1">
      <c r="A89" s="96"/>
      <c r="B89" s="120"/>
      <c r="C89" s="122"/>
      <c r="D89" s="120" t="s">
        <v>127</v>
      </c>
      <c r="E89" s="120"/>
      <c r="F89" s="120"/>
      <c r="G89" s="138">
        <f>SUM(G86:G88)</f>
        <v>20069.32</v>
      </c>
    </row>
    <row r="90" spans="1:7" s="117" customFormat="1">
      <c r="A90" s="96"/>
      <c r="B90" s="135" t="s">
        <v>62</v>
      </c>
      <c r="C90" s="127"/>
      <c r="D90" s="125"/>
      <c r="E90" s="125"/>
      <c r="F90" s="137"/>
      <c r="G90" s="125"/>
    </row>
    <row r="91" spans="1:7" s="117" customFormat="1">
      <c r="A91" s="96"/>
      <c r="B91" s="126" t="s">
        <v>96</v>
      </c>
      <c r="C91" s="127"/>
      <c r="D91" s="125"/>
      <c r="E91" s="125"/>
      <c r="F91" s="134"/>
      <c r="G91" s="144">
        <f>G75</f>
        <v>24631.200000000001</v>
      </c>
    </row>
    <row r="92" spans="1:7" s="117" customFormat="1">
      <c r="A92" s="96"/>
      <c r="B92" s="126" t="s">
        <v>97</v>
      </c>
      <c r="C92" s="127"/>
      <c r="D92" s="125"/>
      <c r="E92" s="125"/>
      <c r="F92" s="136"/>
      <c r="G92" s="144">
        <f>G83</f>
        <v>9398.0999999999985</v>
      </c>
    </row>
    <row r="93" spans="1:7" s="117" customFormat="1">
      <c r="A93" s="96"/>
      <c r="B93" s="126" t="s">
        <v>65</v>
      </c>
      <c r="C93" s="127"/>
      <c r="D93" s="125"/>
      <c r="E93" s="125"/>
      <c r="F93" s="134"/>
      <c r="G93" s="144">
        <f>G89</f>
        <v>20069.32</v>
      </c>
    </row>
    <row r="94" spans="1:7" s="117" customFormat="1">
      <c r="A94" s="96"/>
      <c r="B94" s="126"/>
      <c r="C94" s="127"/>
      <c r="D94" s="120" t="s">
        <v>5</v>
      </c>
      <c r="E94" s="125"/>
      <c r="F94" s="137"/>
      <c r="G94" s="144">
        <f>SUM(G91:G93)</f>
        <v>54098.62</v>
      </c>
    </row>
    <row r="95" spans="1:7" s="117" customFormat="1">
      <c r="A95" s="96"/>
      <c r="B95" s="126" t="s">
        <v>98</v>
      </c>
      <c r="C95" s="127"/>
      <c r="D95" s="125"/>
      <c r="E95" s="148">
        <v>0</v>
      </c>
      <c r="F95" s="120"/>
      <c r="G95" s="144">
        <v>0</v>
      </c>
    </row>
    <row r="96" spans="1:7" s="117" customFormat="1">
      <c r="A96" s="96"/>
      <c r="B96" s="126"/>
      <c r="C96" s="127"/>
      <c r="D96" s="120" t="s">
        <v>5</v>
      </c>
      <c r="E96" s="125"/>
      <c r="F96" s="138"/>
      <c r="G96" s="144">
        <f>SUM(G94:G95)</f>
        <v>54098.62</v>
      </c>
    </row>
    <row r="97" spans="1:8" s="117" customFormat="1">
      <c r="A97" s="96"/>
      <c r="B97" s="126" t="s">
        <v>99</v>
      </c>
      <c r="C97" s="127"/>
      <c r="D97" s="125"/>
      <c r="E97" s="148">
        <v>0.03</v>
      </c>
      <c r="F97" s="120"/>
      <c r="G97" s="125">
        <f>G96*E97</f>
        <v>1622.9585999999999</v>
      </c>
    </row>
    <row r="98" spans="1:8" s="117" customFormat="1">
      <c r="A98" s="96"/>
      <c r="B98" s="127"/>
      <c r="C98" s="123" t="s">
        <v>100</v>
      </c>
      <c r="D98" s="120">
        <v>100</v>
      </c>
      <c r="E98" s="120" t="s">
        <v>78</v>
      </c>
      <c r="F98" s="134"/>
      <c r="G98" s="144">
        <f>SUM(G96:G97)</f>
        <v>55721.578600000001</v>
      </c>
    </row>
    <row r="99" spans="1:8" s="117" customFormat="1">
      <c r="A99" s="125"/>
      <c r="B99" s="212" t="s">
        <v>118</v>
      </c>
      <c r="C99" s="212"/>
      <c r="D99" s="129">
        <v>0</v>
      </c>
      <c r="E99" s="125"/>
      <c r="F99" s="120" t="s">
        <v>24</v>
      </c>
      <c r="G99" s="134">
        <f>G98*D99</f>
        <v>0</v>
      </c>
    </row>
    <row r="100" spans="1:8" s="118" customFormat="1">
      <c r="A100" s="132"/>
      <c r="B100" s="133"/>
      <c r="C100" s="123" t="s">
        <v>100</v>
      </c>
      <c r="D100" s="120">
        <v>100</v>
      </c>
      <c r="E100" s="120" t="s">
        <v>78</v>
      </c>
      <c r="F100" s="132"/>
      <c r="G100" s="145">
        <f>SUM(G98:G99)</f>
        <v>55721.578600000001</v>
      </c>
    </row>
    <row r="101" spans="1:8" s="118" customFormat="1">
      <c r="A101" s="132"/>
      <c r="B101" s="133"/>
      <c r="C101" s="139" t="s">
        <v>128</v>
      </c>
      <c r="D101" s="132">
        <v>1</v>
      </c>
      <c r="E101" s="120" t="s">
        <v>78</v>
      </c>
      <c r="F101" s="132"/>
      <c r="G101" s="145">
        <f>G100/D100</f>
        <v>557.21578599999998</v>
      </c>
    </row>
    <row r="102" spans="1:8" s="118" customFormat="1">
      <c r="A102" s="132"/>
      <c r="B102" s="133"/>
      <c r="C102" s="133"/>
      <c r="D102" s="132"/>
      <c r="E102" s="132" t="s">
        <v>122</v>
      </c>
      <c r="F102" s="132"/>
      <c r="G102" s="143">
        <f>ROUND(G101,1)</f>
        <v>557.20000000000005</v>
      </c>
    </row>
    <row r="103" spans="1:8">
      <c r="A103" s="81"/>
      <c r="B103" s="93"/>
      <c r="C103" s="93"/>
      <c r="D103" s="81"/>
      <c r="E103" s="81"/>
      <c r="F103" s="81"/>
      <c r="G103" s="81"/>
    </row>
    <row r="104" spans="1:8" ht="17.25" customHeight="1">
      <c r="A104" s="81"/>
      <c r="B104" s="93"/>
      <c r="C104" s="93"/>
      <c r="D104" s="81"/>
      <c r="E104" s="81"/>
      <c r="F104" s="81"/>
      <c r="G104" s="81"/>
    </row>
    <row r="105" spans="1:8" ht="96" customHeight="1">
      <c r="A105" s="81"/>
      <c r="B105" s="211" t="s">
        <v>191</v>
      </c>
      <c r="C105" s="211"/>
      <c r="D105" s="211"/>
      <c r="E105" s="211"/>
      <c r="F105" s="211"/>
      <c r="G105" s="211"/>
      <c r="H105" s="76"/>
    </row>
    <row r="106" spans="1:8">
      <c r="A106" s="151" t="s">
        <v>25</v>
      </c>
      <c r="B106" s="87"/>
      <c r="C106" s="140" t="s">
        <v>26</v>
      </c>
      <c r="D106" s="96"/>
      <c r="E106" s="120" t="s">
        <v>27</v>
      </c>
      <c r="F106" s="141">
        <v>0.86899999999999999</v>
      </c>
      <c r="G106" s="120" t="s">
        <v>28</v>
      </c>
      <c r="H106" s="76"/>
    </row>
    <row r="107" spans="1:8">
      <c r="A107" s="87"/>
      <c r="B107" s="135" t="s">
        <v>29</v>
      </c>
      <c r="C107" s="87"/>
      <c r="D107" s="96"/>
      <c r="E107" s="96"/>
      <c r="F107" s="146"/>
      <c r="G107" s="96"/>
      <c r="H107" s="76"/>
    </row>
    <row r="108" spans="1:8">
      <c r="A108" s="87"/>
      <c r="B108" s="120" t="s">
        <v>30</v>
      </c>
      <c r="C108" s="120" t="s">
        <v>31</v>
      </c>
      <c r="D108" s="120" t="s">
        <v>4</v>
      </c>
      <c r="E108" s="120" t="s">
        <v>32</v>
      </c>
      <c r="F108" s="120" t="s">
        <v>20</v>
      </c>
      <c r="G108" s="120" t="s">
        <v>1</v>
      </c>
      <c r="H108" s="76"/>
    </row>
    <row r="109" spans="1:8">
      <c r="A109" s="87"/>
      <c r="B109" s="120"/>
      <c r="C109" s="122"/>
      <c r="D109" s="120"/>
      <c r="E109" s="120"/>
      <c r="F109" s="120" t="s">
        <v>33</v>
      </c>
      <c r="G109" s="120" t="s">
        <v>33</v>
      </c>
      <c r="H109" s="76"/>
    </row>
    <row r="110" spans="1:8" ht="31.5">
      <c r="A110" s="87"/>
      <c r="B110" s="120">
        <v>1</v>
      </c>
      <c r="C110" s="121" t="s">
        <v>34</v>
      </c>
      <c r="D110" s="120" t="s">
        <v>35</v>
      </c>
      <c r="E110" s="131">
        <v>445.78</v>
      </c>
      <c r="F110" s="134">
        <v>60</v>
      </c>
      <c r="G110" s="134">
        <f>F110*E110</f>
        <v>26746.799999999999</v>
      </c>
      <c r="H110" s="76"/>
    </row>
    <row r="111" spans="1:8">
      <c r="A111" s="87"/>
      <c r="B111" s="120">
        <v>2</v>
      </c>
      <c r="C111" s="121" t="s">
        <v>160</v>
      </c>
      <c r="D111" s="120" t="s">
        <v>35</v>
      </c>
      <c r="E111" s="131">
        <v>28</v>
      </c>
      <c r="F111" s="134">
        <v>66</v>
      </c>
      <c r="G111" s="134">
        <f t="shared" ref="G111:G124" si="6">F111*E111</f>
        <v>1848</v>
      </c>
      <c r="H111" s="76"/>
    </row>
    <row r="112" spans="1:8">
      <c r="A112" s="87"/>
      <c r="B112" s="207">
        <v>3</v>
      </c>
      <c r="C112" s="121" t="s">
        <v>161</v>
      </c>
      <c r="D112" s="120" t="s">
        <v>35</v>
      </c>
      <c r="E112" s="131">
        <v>144.80000000000001</v>
      </c>
      <c r="F112" s="134">
        <v>0</v>
      </c>
      <c r="G112" s="134">
        <f t="shared" si="6"/>
        <v>0</v>
      </c>
      <c r="H112" s="76"/>
    </row>
    <row r="113" spans="1:8">
      <c r="A113" s="87"/>
      <c r="B113" s="207"/>
      <c r="C113" s="121" t="s">
        <v>162</v>
      </c>
      <c r="D113" s="120"/>
      <c r="E113" s="149"/>
      <c r="F113" s="120"/>
      <c r="G113" s="134">
        <f t="shared" si="6"/>
        <v>0</v>
      </c>
      <c r="H113" s="76"/>
    </row>
    <row r="114" spans="1:8">
      <c r="A114" s="87"/>
      <c r="B114" s="207">
        <v>4</v>
      </c>
      <c r="C114" s="121" t="s">
        <v>163</v>
      </c>
      <c r="D114" s="120" t="s">
        <v>164</v>
      </c>
      <c r="E114" s="131">
        <v>83</v>
      </c>
      <c r="F114" s="134">
        <v>266</v>
      </c>
      <c r="G114" s="134">
        <f t="shared" si="6"/>
        <v>22078</v>
      </c>
      <c r="H114" s="76"/>
    </row>
    <row r="115" spans="1:8">
      <c r="A115" s="87"/>
      <c r="B115" s="207"/>
      <c r="C115" s="121" t="s">
        <v>165</v>
      </c>
      <c r="D115" s="120"/>
      <c r="E115" s="131"/>
      <c r="F115" s="134"/>
      <c r="G115" s="134">
        <f t="shared" si="6"/>
        <v>0</v>
      </c>
      <c r="H115" s="76"/>
    </row>
    <row r="116" spans="1:8">
      <c r="A116" s="87"/>
      <c r="B116" s="120">
        <v>5</v>
      </c>
      <c r="C116" s="121" t="s">
        <v>166</v>
      </c>
      <c r="D116" s="120" t="s">
        <v>35</v>
      </c>
      <c r="E116" s="131">
        <v>3</v>
      </c>
      <c r="F116" s="134">
        <v>1067</v>
      </c>
      <c r="G116" s="134">
        <f t="shared" si="6"/>
        <v>3201</v>
      </c>
      <c r="H116" s="76"/>
    </row>
    <row r="117" spans="1:8">
      <c r="A117" s="87"/>
      <c r="B117" s="120">
        <v>6</v>
      </c>
      <c r="C117" s="121" t="s">
        <v>167</v>
      </c>
      <c r="D117" s="120" t="s">
        <v>35</v>
      </c>
      <c r="E117" s="131">
        <v>16</v>
      </c>
      <c r="F117" s="134">
        <v>96</v>
      </c>
      <c r="G117" s="134">
        <f t="shared" si="6"/>
        <v>1536</v>
      </c>
      <c r="H117" s="76"/>
    </row>
    <row r="118" spans="1:8">
      <c r="A118" s="87"/>
      <c r="B118" s="120">
        <v>7</v>
      </c>
      <c r="C118" s="121" t="s">
        <v>36</v>
      </c>
      <c r="D118" s="120" t="s">
        <v>37</v>
      </c>
      <c r="E118" s="131">
        <v>21</v>
      </c>
      <c r="F118" s="134">
        <v>48</v>
      </c>
      <c r="G118" s="134">
        <f t="shared" si="6"/>
        <v>1008</v>
      </c>
      <c r="H118" s="76"/>
    </row>
    <row r="119" spans="1:8">
      <c r="A119" s="87"/>
      <c r="B119" s="120">
        <v>8</v>
      </c>
      <c r="C119" s="121" t="s">
        <v>38</v>
      </c>
      <c r="D119" s="120" t="s">
        <v>37</v>
      </c>
      <c r="E119" s="131">
        <v>7</v>
      </c>
      <c r="F119" s="134">
        <v>390</v>
      </c>
      <c r="G119" s="134">
        <f t="shared" si="6"/>
        <v>2730</v>
      </c>
      <c r="H119" s="76"/>
    </row>
    <row r="120" spans="1:8">
      <c r="A120" s="87"/>
      <c r="B120" s="120">
        <v>9</v>
      </c>
      <c r="C120" s="121" t="s">
        <v>39</v>
      </c>
      <c r="D120" s="120" t="s">
        <v>40</v>
      </c>
      <c r="E120" s="131">
        <v>200</v>
      </c>
      <c r="F120" s="134">
        <v>17</v>
      </c>
      <c r="G120" s="134">
        <f t="shared" si="6"/>
        <v>3400</v>
      </c>
      <c r="H120" s="76"/>
    </row>
    <row r="121" spans="1:8">
      <c r="A121" s="87"/>
      <c r="B121" s="120">
        <v>10</v>
      </c>
      <c r="C121" s="121" t="s">
        <v>168</v>
      </c>
      <c r="D121" s="120" t="s">
        <v>40</v>
      </c>
      <c r="E121" s="131">
        <v>40</v>
      </c>
      <c r="F121" s="134">
        <v>22</v>
      </c>
      <c r="G121" s="134">
        <f t="shared" si="6"/>
        <v>880</v>
      </c>
      <c r="H121" s="76"/>
    </row>
    <row r="122" spans="1:8">
      <c r="A122" s="87"/>
      <c r="B122" s="120">
        <v>11</v>
      </c>
      <c r="C122" s="121" t="s">
        <v>41</v>
      </c>
      <c r="D122" s="120" t="s">
        <v>21</v>
      </c>
      <c r="E122" s="131">
        <v>72</v>
      </c>
      <c r="F122" s="134">
        <v>8.93</v>
      </c>
      <c r="G122" s="134">
        <f t="shared" si="6"/>
        <v>642.96</v>
      </c>
      <c r="H122" s="76"/>
    </row>
    <row r="123" spans="1:8">
      <c r="A123" s="87"/>
      <c r="B123" s="120">
        <v>12</v>
      </c>
      <c r="C123" s="121" t="s">
        <v>42</v>
      </c>
      <c r="D123" s="120" t="s">
        <v>21</v>
      </c>
      <c r="E123" s="131">
        <v>36</v>
      </c>
      <c r="F123" s="134">
        <v>25.59</v>
      </c>
      <c r="G123" s="134">
        <f t="shared" si="6"/>
        <v>921.24</v>
      </c>
      <c r="H123" s="76"/>
    </row>
    <row r="124" spans="1:8">
      <c r="A124" s="87"/>
      <c r="B124" s="120">
        <v>13</v>
      </c>
      <c r="C124" s="121" t="s">
        <v>43</v>
      </c>
      <c r="D124" s="120" t="s">
        <v>23</v>
      </c>
      <c r="E124" s="131">
        <v>20</v>
      </c>
      <c r="F124" s="134">
        <v>41</v>
      </c>
      <c r="G124" s="134">
        <f t="shared" si="6"/>
        <v>820</v>
      </c>
      <c r="H124" s="76"/>
    </row>
    <row r="125" spans="1:8">
      <c r="A125" s="87"/>
      <c r="B125" s="208" t="s">
        <v>44</v>
      </c>
      <c r="C125" s="208"/>
      <c r="D125" s="208"/>
      <c r="E125" s="208"/>
      <c r="F125" s="120" t="s">
        <v>24</v>
      </c>
      <c r="G125" s="138">
        <f>SUM(G110:G124)</f>
        <v>65812</v>
      </c>
      <c r="H125" s="76"/>
    </row>
    <row r="126" spans="1:8">
      <c r="A126" s="96"/>
      <c r="B126" s="120"/>
      <c r="C126" s="122"/>
      <c r="D126" s="120"/>
      <c r="E126" s="120"/>
      <c r="F126" s="120"/>
      <c r="G126" s="134"/>
      <c r="H126" s="119"/>
    </row>
    <row r="127" spans="1:8">
      <c r="A127" s="87"/>
      <c r="B127" s="135" t="s">
        <v>45</v>
      </c>
      <c r="C127" s="87"/>
      <c r="D127" s="96"/>
      <c r="E127" s="96"/>
      <c r="F127" s="96"/>
      <c r="G127" s="96"/>
      <c r="H127" s="76"/>
    </row>
    <row r="128" spans="1:8">
      <c r="A128" s="87"/>
      <c r="B128" s="120" t="s">
        <v>30</v>
      </c>
      <c r="C128" s="120" t="s">
        <v>0</v>
      </c>
      <c r="D128" s="120" t="s">
        <v>4</v>
      </c>
      <c r="E128" s="120" t="s">
        <v>32</v>
      </c>
      <c r="F128" s="120" t="s">
        <v>20</v>
      </c>
      <c r="G128" s="120" t="s">
        <v>1</v>
      </c>
      <c r="H128" s="76"/>
    </row>
    <row r="129" spans="1:8">
      <c r="A129" s="87"/>
      <c r="B129" s="120"/>
      <c r="C129" s="122"/>
      <c r="D129" s="120"/>
      <c r="E129" s="120"/>
      <c r="F129" s="120" t="s">
        <v>33</v>
      </c>
      <c r="G129" s="120" t="s">
        <v>33</v>
      </c>
      <c r="H129" s="76"/>
    </row>
    <row r="130" spans="1:8">
      <c r="A130" s="87"/>
      <c r="B130" s="207">
        <v>1</v>
      </c>
      <c r="C130" s="121" t="s">
        <v>46</v>
      </c>
      <c r="D130" s="120" t="s">
        <v>21</v>
      </c>
      <c r="E130" s="131">
        <v>30</v>
      </c>
      <c r="F130" s="134">
        <v>17.29</v>
      </c>
      <c r="G130" s="134">
        <f>F130*E130</f>
        <v>518.69999999999993</v>
      </c>
      <c r="H130" s="76"/>
    </row>
    <row r="131" spans="1:8">
      <c r="A131" s="87"/>
      <c r="B131" s="207"/>
      <c r="C131" s="121" t="s">
        <v>47</v>
      </c>
      <c r="D131" s="120" t="s">
        <v>21</v>
      </c>
      <c r="E131" s="131">
        <v>30</v>
      </c>
      <c r="F131" s="134">
        <v>101.52</v>
      </c>
      <c r="G131" s="134">
        <f t="shared" ref="G131:G139" si="7">F131*E131</f>
        <v>3045.6</v>
      </c>
      <c r="H131" s="76"/>
    </row>
    <row r="132" spans="1:8">
      <c r="A132" s="87"/>
      <c r="B132" s="207">
        <v>2</v>
      </c>
      <c r="C132" s="121" t="s">
        <v>48</v>
      </c>
      <c r="D132" s="120" t="s">
        <v>21</v>
      </c>
      <c r="E132" s="131">
        <v>12</v>
      </c>
      <c r="F132" s="134">
        <v>6.82</v>
      </c>
      <c r="G132" s="134">
        <f t="shared" si="7"/>
        <v>81.84</v>
      </c>
      <c r="H132" s="76"/>
    </row>
    <row r="133" spans="1:8">
      <c r="A133" s="87"/>
      <c r="B133" s="207"/>
      <c r="C133" s="121" t="s">
        <v>47</v>
      </c>
      <c r="D133" s="120" t="s">
        <v>21</v>
      </c>
      <c r="E133" s="131">
        <v>12</v>
      </c>
      <c r="F133" s="134">
        <v>4.22</v>
      </c>
      <c r="G133" s="134">
        <f t="shared" si="7"/>
        <v>50.64</v>
      </c>
      <c r="H133" s="76"/>
    </row>
    <row r="134" spans="1:8">
      <c r="A134" s="87"/>
      <c r="B134" s="207">
        <v>3</v>
      </c>
      <c r="C134" s="121" t="s">
        <v>49</v>
      </c>
      <c r="D134" s="120" t="s">
        <v>21</v>
      </c>
      <c r="E134" s="131">
        <v>8</v>
      </c>
      <c r="F134" s="134">
        <v>23.83</v>
      </c>
      <c r="G134" s="134">
        <f t="shared" si="7"/>
        <v>190.64</v>
      </c>
      <c r="H134" s="76"/>
    </row>
    <row r="135" spans="1:8">
      <c r="A135" s="87"/>
      <c r="B135" s="207"/>
      <c r="C135" s="121" t="s">
        <v>47</v>
      </c>
      <c r="D135" s="120" t="s">
        <v>21</v>
      </c>
      <c r="E135" s="131">
        <v>8</v>
      </c>
      <c r="F135" s="134">
        <v>42.3</v>
      </c>
      <c r="G135" s="134">
        <f t="shared" si="7"/>
        <v>338.4</v>
      </c>
      <c r="H135" s="76"/>
    </row>
    <row r="136" spans="1:8">
      <c r="A136" s="87"/>
      <c r="B136" s="207">
        <v>4</v>
      </c>
      <c r="C136" s="121" t="s">
        <v>50</v>
      </c>
      <c r="D136" s="120" t="s">
        <v>21</v>
      </c>
      <c r="E136" s="131">
        <v>36</v>
      </c>
      <c r="F136" s="134">
        <v>23.83</v>
      </c>
      <c r="G136" s="134">
        <f t="shared" si="7"/>
        <v>857.87999999999988</v>
      </c>
      <c r="H136" s="76"/>
    </row>
    <row r="137" spans="1:8">
      <c r="A137" s="87"/>
      <c r="B137" s="207"/>
      <c r="C137" s="121" t="s">
        <v>47</v>
      </c>
      <c r="D137" s="120" t="s">
        <v>21</v>
      </c>
      <c r="E137" s="131">
        <v>36</v>
      </c>
      <c r="F137" s="134">
        <v>42.3</v>
      </c>
      <c r="G137" s="134">
        <f t="shared" si="7"/>
        <v>1522.8</v>
      </c>
      <c r="H137" s="76"/>
    </row>
    <row r="138" spans="1:8">
      <c r="A138" s="87"/>
      <c r="B138" s="124">
        <v>5</v>
      </c>
      <c r="C138" s="121" t="s">
        <v>169</v>
      </c>
      <c r="D138" s="120" t="s">
        <v>21</v>
      </c>
      <c r="E138" s="131">
        <v>16</v>
      </c>
      <c r="F138" s="134">
        <v>300</v>
      </c>
      <c r="G138" s="134">
        <f t="shared" si="7"/>
        <v>4800</v>
      </c>
      <c r="H138" s="76"/>
    </row>
    <row r="139" spans="1:8">
      <c r="A139" s="87"/>
      <c r="B139" s="120">
        <v>6</v>
      </c>
      <c r="C139" s="121" t="s">
        <v>43</v>
      </c>
      <c r="D139" s="120" t="s">
        <v>23</v>
      </c>
      <c r="E139" s="131">
        <v>10</v>
      </c>
      <c r="F139" s="134">
        <v>41</v>
      </c>
      <c r="G139" s="134">
        <f t="shared" si="7"/>
        <v>410</v>
      </c>
      <c r="H139" s="76"/>
    </row>
    <row r="140" spans="1:8">
      <c r="A140" s="87"/>
      <c r="B140" s="208" t="s">
        <v>51</v>
      </c>
      <c r="C140" s="208"/>
      <c r="D140" s="208"/>
      <c r="E140" s="208"/>
      <c r="F140" s="120" t="s">
        <v>24</v>
      </c>
      <c r="G140" s="138">
        <f>SUM(G130:G139)</f>
        <v>11816.5</v>
      </c>
      <c r="H140" s="76"/>
    </row>
    <row r="141" spans="1:8">
      <c r="A141" s="96"/>
      <c r="B141" s="120"/>
      <c r="C141" s="122"/>
      <c r="D141" s="120"/>
      <c r="E141" s="120"/>
      <c r="F141" s="120"/>
      <c r="G141" s="134"/>
      <c r="H141" s="119"/>
    </row>
    <row r="142" spans="1:8">
      <c r="A142" s="87"/>
      <c r="B142" s="135" t="s">
        <v>52</v>
      </c>
      <c r="C142" s="87"/>
      <c r="D142" s="96"/>
      <c r="E142" s="96"/>
      <c r="F142" s="96"/>
      <c r="G142" s="96"/>
      <c r="H142" s="76"/>
    </row>
    <row r="143" spans="1:8">
      <c r="A143" s="87"/>
      <c r="B143" s="120" t="s">
        <v>30</v>
      </c>
      <c r="C143" s="120" t="s">
        <v>0</v>
      </c>
      <c r="D143" s="120" t="s">
        <v>4</v>
      </c>
      <c r="E143" s="120" t="s">
        <v>32</v>
      </c>
      <c r="F143" s="120" t="s">
        <v>20</v>
      </c>
      <c r="G143" s="120" t="s">
        <v>1</v>
      </c>
      <c r="H143" s="76"/>
    </row>
    <row r="144" spans="1:8">
      <c r="A144" s="87"/>
      <c r="B144" s="120"/>
      <c r="C144" s="122"/>
      <c r="D144" s="120"/>
      <c r="E144" s="120"/>
      <c r="F144" s="120" t="s">
        <v>33</v>
      </c>
      <c r="G144" s="120" t="s">
        <v>33</v>
      </c>
      <c r="H144" s="76"/>
    </row>
    <row r="145" spans="1:8">
      <c r="A145" s="87"/>
      <c r="B145" s="120">
        <v>1</v>
      </c>
      <c r="C145" s="121" t="s">
        <v>53</v>
      </c>
      <c r="D145" s="120" t="s">
        <v>21</v>
      </c>
      <c r="E145" s="131">
        <v>8</v>
      </c>
      <c r="F145" s="134">
        <v>304.2</v>
      </c>
      <c r="G145" s="134">
        <f>F145*E145</f>
        <v>2433.6</v>
      </c>
      <c r="H145" s="76"/>
    </row>
    <row r="146" spans="1:8">
      <c r="A146" s="87"/>
      <c r="B146" s="120">
        <v>2</v>
      </c>
      <c r="C146" s="121" t="s">
        <v>54</v>
      </c>
      <c r="D146" s="120" t="s">
        <v>21</v>
      </c>
      <c r="E146" s="131">
        <v>36</v>
      </c>
      <c r="F146" s="134">
        <v>304.2</v>
      </c>
      <c r="G146" s="134">
        <f t="shared" ref="G146:G152" si="8">F146*E146</f>
        <v>10951.199999999999</v>
      </c>
      <c r="H146" s="76"/>
    </row>
    <row r="147" spans="1:8">
      <c r="A147" s="87"/>
      <c r="B147" s="120">
        <v>3</v>
      </c>
      <c r="C147" s="121" t="s">
        <v>55</v>
      </c>
      <c r="D147" s="120" t="s">
        <v>22</v>
      </c>
      <c r="E147" s="131">
        <v>2</v>
      </c>
      <c r="F147" s="134">
        <v>780</v>
      </c>
      <c r="G147" s="134">
        <f t="shared" si="8"/>
        <v>1560</v>
      </c>
      <c r="H147" s="76"/>
    </row>
    <row r="148" spans="1:8">
      <c r="A148" s="87"/>
      <c r="B148" s="120">
        <v>4</v>
      </c>
      <c r="C148" s="121" t="s">
        <v>56</v>
      </c>
      <c r="D148" s="120" t="s">
        <v>22</v>
      </c>
      <c r="E148" s="131">
        <v>10</v>
      </c>
      <c r="F148" s="134">
        <v>850</v>
      </c>
      <c r="G148" s="134">
        <f t="shared" si="8"/>
        <v>8500</v>
      </c>
      <c r="H148" s="76"/>
    </row>
    <row r="149" spans="1:8">
      <c r="A149" s="87"/>
      <c r="B149" s="120">
        <v>5</v>
      </c>
      <c r="C149" s="121" t="s">
        <v>57</v>
      </c>
      <c r="D149" s="120" t="s">
        <v>22</v>
      </c>
      <c r="E149" s="131">
        <v>4</v>
      </c>
      <c r="F149" s="134">
        <v>695</v>
      </c>
      <c r="G149" s="134">
        <f t="shared" si="8"/>
        <v>2780</v>
      </c>
      <c r="H149" s="76"/>
    </row>
    <row r="150" spans="1:8">
      <c r="A150" s="87"/>
      <c r="B150" s="120">
        <v>6</v>
      </c>
      <c r="C150" s="121" t="s">
        <v>58</v>
      </c>
      <c r="D150" s="120" t="s">
        <v>22</v>
      </c>
      <c r="E150" s="131">
        <v>4</v>
      </c>
      <c r="F150" s="134">
        <v>695</v>
      </c>
      <c r="G150" s="134">
        <f t="shared" si="8"/>
        <v>2780</v>
      </c>
      <c r="H150" s="76"/>
    </row>
    <row r="151" spans="1:8">
      <c r="A151" s="87"/>
      <c r="B151" s="120">
        <v>7</v>
      </c>
      <c r="C151" s="121" t="s">
        <v>59</v>
      </c>
      <c r="D151" s="120" t="s">
        <v>22</v>
      </c>
      <c r="E151" s="131">
        <v>6</v>
      </c>
      <c r="F151" s="134">
        <v>595</v>
      </c>
      <c r="G151" s="134">
        <f t="shared" si="8"/>
        <v>3570</v>
      </c>
      <c r="H151" s="76"/>
    </row>
    <row r="152" spans="1:8">
      <c r="A152" s="87"/>
      <c r="B152" s="120">
        <v>8</v>
      </c>
      <c r="C152" s="121" t="s">
        <v>60</v>
      </c>
      <c r="D152" s="120" t="s">
        <v>22</v>
      </c>
      <c r="E152" s="131">
        <v>6</v>
      </c>
      <c r="F152" s="134">
        <v>640</v>
      </c>
      <c r="G152" s="134">
        <f t="shared" si="8"/>
        <v>3840</v>
      </c>
      <c r="H152" s="76"/>
    </row>
    <row r="153" spans="1:8">
      <c r="A153" s="87"/>
      <c r="B153" s="208" t="s">
        <v>61</v>
      </c>
      <c r="C153" s="208"/>
      <c r="D153" s="208"/>
      <c r="E153" s="208"/>
      <c r="F153" s="120" t="s">
        <v>24</v>
      </c>
      <c r="G153" s="138">
        <f>SUM(G145:G152)</f>
        <v>36414.800000000003</v>
      </c>
      <c r="H153" s="76"/>
    </row>
    <row r="154" spans="1:8">
      <c r="A154" s="87"/>
      <c r="B154" s="122" t="s">
        <v>170</v>
      </c>
      <c r="C154" s="122"/>
      <c r="D154" s="120"/>
      <c r="E154" s="134">
        <v>36414.800000000003</v>
      </c>
      <c r="F154" s="96"/>
      <c r="G154" s="96"/>
      <c r="H154" s="76"/>
    </row>
    <row r="155" spans="1:8">
      <c r="A155" s="87"/>
      <c r="B155" s="122" t="s">
        <v>171</v>
      </c>
      <c r="C155" s="122"/>
      <c r="D155" s="129">
        <v>0.13615000000000002</v>
      </c>
      <c r="E155" s="134">
        <v>4957.8999999999996</v>
      </c>
      <c r="F155" s="96"/>
      <c r="G155" s="96"/>
      <c r="H155" s="76"/>
    </row>
    <row r="156" spans="1:8">
      <c r="A156" s="87"/>
      <c r="B156" s="122" t="s">
        <v>172</v>
      </c>
      <c r="C156" s="122"/>
      <c r="D156" s="120"/>
      <c r="E156" s="138">
        <v>41372.700000000004</v>
      </c>
      <c r="F156" s="96"/>
      <c r="G156" s="96"/>
      <c r="H156" s="76"/>
    </row>
    <row r="157" spans="1:8">
      <c r="A157" s="87"/>
      <c r="B157" s="122"/>
      <c r="C157" s="87"/>
      <c r="D157" s="96"/>
      <c r="E157" s="96"/>
      <c r="F157" s="96"/>
      <c r="G157" s="96"/>
      <c r="H157" s="76"/>
    </row>
    <row r="158" spans="1:8">
      <c r="A158" s="87"/>
      <c r="B158" s="128" t="s">
        <v>62</v>
      </c>
      <c r="C158" s="87"/>
      <c r="D158" s="96"/>
      <c r="E158" s="96"/>
      <c r="F158" s="96"/>
      <c r="G158" s="96"/>
      <c r="H158" s="76"/>
    </row>
    <row r="159" spans="1:8">
      <c r="A159" s="87"/>
      <c r="B159" s="122" t="s">
        <v>63</v>
      </c>
      <c r="C159" s="87"/>
      <c r="D159" s="96"/>
      <c r="E159" s="96"/>
      <c r="F159" s="120" t="s">
        <v>24</v>
      </c>
      <c r="G159" s="134">
        <f>G125</f>
        <v>65812</v>
      </c>
      <c r="H159" s="76"/>
    </row>
    <row r="160" spans="1:8">
      <c r="A160" s="87"/>
      <c r="B160" s="122" t="s">
        <v>64</v>
      </c>
      <c r="C160" s="87"/>
      <c r="D160" s="96"/>
      <c r="E160" s="96"/>
      <c r="F160" s="120" t="s">
        <v>24</v>
      </c>
      <c r="G160" s="134">
        <f>G140</f>
        <v>11816.5</v>
      </c>
      <c r="H160" s="76"/>
    </row>
    <row r="161" spans="1:8">
      <c r="A161" s="87"/>
      <c r="B161" s="122" t="s">
        <v>65</v>
      </c>
      <c r="C161" s="87"/>
      <c r="D161" s="96"/>
      <c r="E161" s="96"/>
      <c r="F161" s="120" t="s">
        <v>24</v>
      </c>
      <c r="G161" s="134">
        <f>G153</f>
        <v>36414.800000000003</v>
      </c>
      <c r="H161" s="76"/>
    </row>
    <row r="162" spans="1:8">
      <c r="A162" s="87"/>
      <c r="B162" s="122"/>
      <c r="C162" s="87"/>
      <c r="D162" s="96"/>
      <c r="E162" s="120" t="s">
        <v>5</v>
      </c>
      <c r="F162" s="120" t="s">
        <v>24</v>
      </c>
      <c r="G162" s="134">
        <f>SUM(G159:G161)</f>
        <v>114043.3</v>
      </c>
      <c r="H162" s="76"/>
    </row>
    <row r="163" spans="1:8">
      <c r="A163" s="87"/>
      <c r="B163" s="122" t="s">
        <v>66</v>
      </c>
      <c r="C163" s="87"/>
      <c r="D163" s="96"/>
      <c r="E163" s="147">
        <v>0</v>
      </c>
      <c r="F163" s="120" t="s">
        <v>24</v>
      </c>
      <c r="G163" s="134">
        <f>G162*E163</f>
        <v>0</v>
      </c>
      <c r="H163" s="76"/>
    </row>
    <row r="164" spans="1:8">
      <c r="A164" s="87"/>
      <c r="B164" s="122" t="s">
        <v>67</v>
      </c>
      <c r="C164" s="87"/>
      <c r="D164" s="96"/>
      <c r="E164" s="120" t="s">
        <v>5</v>
      </c>
      <c r="F164" s="120" t="s">
        <v>24</v>
      </c>
      <c r="G164" s="134">
        <f>SUM(G162:G163)</f>
        <v>114043.3</v>
      </c>
      <c r="H164" s="76"/>
    </row>
    <row r="165" spans="1:8">
      <c r="A165" s="87"/>
      <c r="B165" s="122" t="s">
        <v>68</v>
      </c>
      <c r="C165" s="87"/>
      <c r="D165" s="96"/>
      <c r="E165" s="148">
        <v>0.03</v>
      </c>
      <c r="F165" s="120" t="s">
        <v>24</v>
      </c>
      <c r="G165" s="134">
        <f>G164*E165</f>
        <v>3421.299</v>
      </c>
      <c r="H165" s="76"/>
    </row>
    <row r="166" spans="1:8">
      <c r="A166" s="87"/>
      <c r="B166" s="122"/>
      <c r="C166" s="87"/>
      <c r="D166" s="96"/>
      <c r="E166" s="120" t="s">
        <v>5</v>
      </c>
      <c r="F166" s="120" t="s">
        <v>24</v>
      </c>
      <c r="G166" s="134">
        <f>SUM(G164:G165)</f>
        <v>117464.599</v>
      </c>
      <c r="H166" s="76"/>
    </row>
    <row r="167" spans="1:8">
      <c r="A167" s="87"/>
      <c r="B167" s="212" t="s">
        <v>118</v>
      </c>
      <c r="C167" s="212"/>
      <c r="D167" s="129">
        <v>0</v>
      </c>
      <c r="E167" s="96"/>
      <c r="F167" s="120" t="s">
        <v>24</v>
      </c>
      <c r="G167" s="134">
        <f>G166*D167</f>
        <v>0</v>
      </c>
      <c r="H167" s="76"/>
    </row>
    <row r="168" spans="1:8">
      <c r="A168" s="87"/>
      <c r="B168" s="122" t="s">
        <v>173</v>
      </c>
      <c r="C168" s="87"/>
      <c r="D168" s="96"/>
      <c r="E168" s="96"/>
      <c r="F168" s="96"/>
      <c r="G168" s="96"/>
      <c r="H168" s="76"/>
    </row>
    <row r="169" spans="1:8">
      <c r="A169" s="87"/>
      <c r="B169" s="122" t="s">
        <v>174</v>
      </c>
      <c r="C169" s="87"/>
      <c r="D169" s="130"/>
      <c r="E169" s="134">
        <v>25.95</v>
      </c>
      <c r="F169" s="120" t="s">
        <v>69</v>
      </c>
      <c r="G169" s="120">
        <v>45.1</v>
      </c>
      <c r="H169" s="76"/>
    </row>
    <row r="170" spans="1:8">
      <c r="A170" s="87"/>
      <c r="B170" s="122" t="s">
        <v>175</v>
      </c>
      <c r="C170" s="87"/>
      <c r="D170" s="130"/>
      <c r="E170" s="134">
        <v>111.58</v>
      </c>
      <c r="F170" s="120" t="s">
        <v>69</v>
      </c>
      <c r="G170" s="120">
        <v>193.92</v>
      </c>
      <c r="H170" s="76"/>
    </row>
    <row r="171" spans="1:8">
      <c r="A171" s="87"/>
      <c r="B171" s="122" t="s">
        <v>70</v>
      </c>
      <c r="C171" s="87"/>
      <c r="D171" s="131">
        <v>0.86899999999999999</v>
      </c>
      <c r="E171" s="120" t="s">
        <v>28</v>
      </c>
      <c r="F171" s="120" t="s">
        <v>24</v>
      </c>
      <c r="G171" s="134">
        <f>SUM(G166:G170)</f>
        <v>117703.61900000001</v>
      </c>
      <c r="H171" s="76"/>
    </row>
    <row r="172" spans="1:8">
      <c r="A172" s="87"/>
      <c r="B172" s="209"/>
      <c r="C172" s="210"/>
      <c r="D172" s="137" t="s">
        <v>71</v>
      </c>
      <c r="E172" s="137" t="s">
        <v>28</v>
      </c>
      <c r="F172" s="120" t="s">
        <v>24</v>
      </c>
      <c r="G172" s="138">
        <f>G171/D171</f>
        <v>135447.20253164557</v>
      </c>
      <c r="H172" s="76"/>
    </row>
    <row r="173" spans="1:8">
      <c r="A173" s="87"/>
      <c r="B173" s="209"/>
      <c r="C173" s="210"/>
      <c r="D173" s="137" t="s">
        <v>176</v>
      </c>
      <c r="E173" s="120"/>
      <c r="F173" s="120"/>
      <c r="G173" s="137">
        <f>ROUND(G172/1000,2)</f>
        <v>135.44999999999999</v>
      </c>
      <c r="H173" s="119"/>
    </row>
  </sheetData>
  <mergeCells count="18">
    <mergeCell ref="B1:G1"/>
    <mergeCell ref="B99:C99"/>
    <mergeCell ref="B3:G3"/>
    <mergeCell ref="B64:G64"/>
    <mergeCell ref="B2:G2"/>
    <mergeCell ref="B136:B137"/>
    <mergeCell ref="B140:E140"/>
    <mergeCell ref="B172:C172"/>
    <mergeCell ref="B173:C173"/>
    <mergeCell ref="B105:G105"/>
    <mergeCell ref="B112:B113"/>
    <mergeCell ref="B114:B115"/>
    <mergeCell ref="B125:E125"/>
    <mergeCell ref="B153:E153"/>
    <mergeCell ref="B167:C167"/>
    <mergeCell ref="B130:B131"/>
    <mergeCell ref="B132:B133"/>
    <mergeCell ref="B134:B135"/>
  </mergeCells>
  <pageMargins left="0.56000000000000005" right="0.21" top="0.75" bottom="0.52"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B1:R51"/>
  <sheetViews>
    <sheetView topLeftCell="A4" workbookViewId="0">
      <selection activeCell="W19" sqref="W19"/>
    </sheetView>
  </sheetViews>
  <sheetFormatPr defaultColWidth="9.140625" defaultRowHeight="14.25"/>
  <cols>
    <col min="1" max="1" width="9.140625" style="32"/>
    <col min="2" max="2" width="4.5703125" style="32" customWidth="1"/>
    <col min="3" max="4" width="4.28515625" style="32" customWidth="1"/>
    <col min="5" max="8" width="4.7109375" style="32" customWidth="1"/>
    <col min="9" max="9" width="6.28515625" style="32" customWidth="1"/>
    <col min="10" max="10" width="4" style="32" customWidth="1"/>
    <col min="11" max="11" width="3.42578125" style="32" customWidth="1"/>
    <col min="12" max="12" width="5" style="32" customWidth="1"/>
    <col min="13" max="13" width="4.7109375" style="32" customWidth="1"/>
    <col min="14" max="14" width="4.42578125" style="32" customWidth="1"/>
    <col min="15" max="15" width="4.7109375" style="32" customWidth="1"/>
    <col min="16" max="16" width="9.140625" style="32"/>
    <col min="17" max="17" width="5.42578125" style="32" customWidth="1"/>
    <col min="18" max="16384" width="9.140625" style="32"/>
  </cols>
  <sheetData>
    <row r="1" spans="2:18" ht="15.75" thickBot="1">
      <c r="C1" s="33"/>
      <c r="D1" s="33"/>
    </row>
    <row r="2" spans="2:18" ht="15">
      <c r="B2" s="34"/>
      <c r="C2" s="35"/>
      <c r="D2" s="35"/>
      <c r="E2" s="36"/>
      <c r="F2" s="36"/>
      <c r="G2" s="36"/>
      <c r="H2" s="36"/>
      <c r="I2" s="36"/>
      <c r="J2" s="36"/>
      <c r="K2" s="36"/>
      <c r="L2" s="36"/>
      <c r="M2" s="36"/>
      <c r="N2" s="36"/>
      <c r="O2" s="36"/>
      <c r="P2" s="36"/>
      <c r="Q2" s="36"/>
      <c r="R2" s="37"/>
    </row>
    <row r="3" spans="2:18" s="39" customFormat="1" ht="45.75" customHeight="1">
      <c r="B3" s="38"/>
      <c r="C3" s="219" t="str">
        <f>data!B1</f>
        <v>OT SLUICE - SHUTTER ESTIMATE</v>
      </c>
      <c r="D3" s="219"/>
      <c r="E3" s="219"/>
      <c r="F3" s="219"/>
      <c r="G3" s="219"/>
      <c r="H3" s="219"/>
      <c r="I3" s="219"/>
      <c r="J3" s="219"/>
      <c r="K3" s="219"/>
      <c r="L3" s="219"/>
      <c r="M3" s="219"/>
      <c r="N3" s="219"/>
      <c r="O3" s="219"/>
      <c r="P3" s="219"/>
      <c r="Q3" s="219"/>
      <c r="R3" s="220"/>
    </row>
    <row r="4" spans="2:18" ht="15">
      <c r="B4" s="40"/>
      <c r="C4" s="33"/>
      <c r="D4" s="33"/>
      <c r="R4" s="41"/>
    </row>
    <row r="5" spans="2:18" ht="15">
      <c r="B5" s="40"/>
      <c r="C5" s="33"/>
      <c r="D5" s="33"/>
      <c r="G5" s="32" t="s">
        <v>143</v>
      </c>
      <c r="R5" s="41"/>
    </row>
    <row r="6" spans="2:18" ht="15">
      <c r="B6" s="40"/>
      <c r="C6" s="33"/>
      <c r="D6" s="33"/>
      <c r="R6" s="41"/>
    </row>
    <row r="7" spans="2:18">
      <c r="B7" s="40"/>
      <c r="R7" s="41"/>
    </row>
    <row r="8" spans="2:18">
      <c r="B8" s="40"/>
      <c r="R8" s="41"/>
    </row>
    <row r="9" spans="2:18">
      <c r="B9" s="40"/>
      <c r="R9" s="41"/>
    </row>
    <row r="10" spans="2:18">
      <c r="B10" s="40"/>
      <c r="K10" s="32" t="s">
        <v>136</v>
      </c>
      <c r="R10" s="41"/>
    </row>
    <row r="11" spans="2:18" ht="15" thickBot="1">
      <c r="B11" s="40"/>
      <c r="K11" s="42"/>
      <c r="M11" s="43"/>
      <c r="O11" s="44" t="s">
        <v>106</v>
      </c>
      <c r="R11" s="41"/>
    </row>
    <row r="12" spans="2:18" ht="15" thickBot="1">
      <c r="B12" s="40"/>
      <c r="I12" s="45"/>
      <c r="R12" s="41"/>
    </row>
    <row r="13" spans="2:18" ht="15" thickBot="1">
      <c r="B13" s="40"/>
      <c r="E13" s="46"/>
      <c r="F13" s="46"/>
      <c r="G13" s="46"/>
      <c r="H13" s="47"/>
      <c r="I13" s="48"/>
      <c r="J13" s="49"/>
      <c r="K13" s="46"/>
      <c r="L13" s="46"/>
      <c r="M13" s="46"/>
      <c r="R13" s="41"/>
    </row>
    <row r="14" spans="2:18" ht="15" thickBot="1">
      <c r="B14" s="40"/>
      <c r="C14" s="48"/>
      <c r="D14" s="48"/>
      <c r="E14" s="48"/>
      <c r="F14" s="48"/>
      <c r="G14" s="48"/>
      <c r="H14" s="48"/>
      <c r="I14" s="48"/>
      <c r="J14" s="48"/>
      <c r="K14" s="48"/>
      <c r="L14" s="46"/>
      <c r="M14" s="46"/>
      <c r="N14" s="48"/>
      <c r="O14" s="48"/>
      <c r="R14" s="41"/>
    </row>
    <row r="15" spans="2:18">
      <c r="B15" s="40"/>
      <c r="R15" s="41"/>
    </row>
    <row r="16" spans="2:18">
      <c r="B16" s="40"/>
      <c r="R16" s="41"/>
    </row>
    <row r="17" spans="2:18">
      <c r="B17" s="40"/>
      <c r="L17" s="43"/>
      <c r="R17" s="41"/>
    </row>
    <row r="18" spans="2:18">
      <c r="B18" s="40"/>
      <c r="L18" s="44"/>
      <c r="R18" s="41"/>
    </row>
    <row r="19" spans="2:18">
      <c r="B19" s="40"/>
      <c r="R19" s="41"/>
    </row>
    <row r="20" spans="2:18">
      <c r="B20" s="40"/>
      <c r="L20" s="32" t="s">
        <v>137</v>
      </c>
      <c r="R20" s="41"/>
    </row>
    <row r="21" spans="2:18">
      <c r="B21" s="40"/>
      <c r="M21" s="44"/>
      <c r="R21" s="41"/>
    </row>
    <row r="22" spans="2:18">
      <c r="B22" s="40"/>
      <c r="R22" s="41"/>
    </row>
    <row r="23" spans="2:18">
      <c r="B23" s="40"/>
      <c r="R23" s="41"/>
    </row>
    <row r="24" spans="2:18">
      <c r="B24" s="40"/>
      <c r="F24" s="32" t="s">
        <v>14</v>
      </c>
      <c r="L24" s="32" t="s">
        <v>138</v>
      </c>
      <c r="R24" s="41"/>
    </row>
    <row r="25" spans="2:18" ht="15" thickBot="1">
      <c r="B25" s="40"/>
      <c r="F25" s="32" t="s">
        <v>15</v>
      </c>
      <c r="R25" s="41"/>
    </row>
    <row r="26" spans="2:18" ht="15" thickTop="1">
      <c r="B26" s="40"/>
      <c r="D26" s="50"/>
      <c r="E26" s="51"/>
      <c r="F26" s="52"/>
      <c r="G26" s="52"/>
      <c r="H26" s="52"/>
      <c r="I26" s="52"/>
      <c r="J26" s="52"/>
      <c r="K26" s="52"/>
      <c r="L26" s="52"/>
      <c r="M26" s="53"/>
      <c r="R26" s="41"/>
    </row>
    <row r="27" spans="2:18">
      <c r="B27" s="40"/>
      <c r="E27" s="54"/>
      <c r="M27" s="50"/>
      <c r="R27" s="41"/>
    </row>
    <row r="28" spans="2:18">
      <c r="B28" s="40"/>
      <c r="E28" s="55"/>
      <c r="M28" s="50"/>
      <c r="R28" s="41"/>
    </row>
    <row r="29" spans="2:18">
      <c r="B29" s="40"/>
      <c r="C29" s="221"/>
      <c r="D29" s="222"/>
      <c r="E29" s="55"/>
      <c r="M29" s="50"/>
      <c r="N29" s="223" t="s">
        <v>139</v>
      </c>
      <c r="O29" s="224"/>
      <c r="R29" s="41"/>
    </row>
    <row r="30" spans="2:18">
      <c r="B30" s="40"/>
      <c r="E30" s="55"/>
      <c r="M30" s="50"/>
      <c r="R30" s="41"/>
    </row>
    <row r="31" spans="2:18">
      <c r="B31" s="40"/>
      <c r="D31" s="50"/>
      <c r="E31" s="55"/>
      <c r="M31" s="50"/>
      <c r="R31" s="41"/>
    </row>
    <row r="32" spans="2:18" ht="15" thickBot="1">
      <c r="B32" s="40"/>
      <c r="E32" s="56"/>
      <c r="F32" s="57"/>
      <c r="G32" s="57"/>
      <c r="H32" s="57"/>
      <c r="I32" s="57"/>
      <c r="J32" s="57"/>
      <c r="K32" s="57"/>
      <c r="L32" s="57"/>
      <c r="M32" s="58"/>
      <c r="R32" s="41"/>
    </row>
    <row r="33" spans="2:18" ht="15" thickTop="1">
      <c r="B33" s="40"/>
      <c r="H33" s="59"/>
      <c r="I33" s="59"/>
      <c r="J33" s="42"/>
      <c r="R33" s="41"/>
    </row>
    <row r="34" spans="2:18">
      <c r="B34" s="40"/>
      <c r="R34" s="41"/>
    </row>
    <row r="35" spans="2:18">
      <c r="B35" s="40"/>
      <c r="I35" s="32" t="s">
        <v>140</v>
      </c>
      <c r="R35" s="41"/>
    </row>
    <row r="36" spans="2:18" ht="15" thickBot="1">
      <c r="B36" s="40"/>
      <c r="O36" s="32" t="s">
        <v>107</v>
      </c>
      <c r="R36" s="41"/>
    </row>
    <row r="37" spans="2:18" ht="15" customHeight="1">
      <c r="B37" s="40"/>
      <c r="J37" s="225" t="s">
        <v>108</v>
      </c>
      <c r="K37" s="226"/>
      <c r="L37" s="226"/>
      <c r="M37" s="226"/>
      <c r="N37" s="226"/>
      <c r="O37" s="226"/>
      <c r="P37" s="226"/>
      <c r="Q37" s="226"/>
      <c r="R37" s="227"/>
    </row>
    <row r="38" spans="2:18" ht="15" customHeight="1">
      <c r="B38" s="40"/>
      <c r="J38" s="228" t="s">
        <v>109</v>
      </c>
      <c r="K38" s="221"/>
      <c r="L38" s="221"/>
      <c r="M38" s="221"/>
      <c r="N38" s="221"/>
      <c r="O38" s="221"/>
      <c r="P38" s="221"/>
      <c r="Q38" s="221"/>
      <c r="R38" s="229"/>
    </row>
    <row r="39" spans="2:18" ht="15" customHeight="1">
      <c r="B39" s="40"/>
      <c r="J39" s="228" t="s">
        <v>110</v>
      </c>
      <c r="K39" s="221"/>
      <c r="L39" s="221"/>
      <c r="M39" s="221"/>
      <c r="N39" s="221"/>
      <c r="O39" s="221"/>
      <c r="P39" s="221"/>
      <c r="Q39" s="221"/>
      <c r="R39" s="229"/>
    </row>
    <row r="40" spans="2:18" ht="14.25" customHeight="1">
      <c r="B40" s="40"/>
      <c r="J40" s="213" t="s">
        <v>141</v>
      </c>
      <c r="K40" s="214"/>
      <c r="L40" s="214"/>
      <c r="M40" s="214"/>
      <c r="N40" s="214"/>
      <c r="O40" s="214"/>
      <c r="P40" s="214"/>
      <c r="Q40" s="214"/>
      <c r="R40" s="215"/>
    </row>
    <row r="41" spans="2:18">
      <c r="B41" s="40"/>
      <c r="J41" s="213"/>
      <c r="K41" s="214"/>
      <c r="L41" s="214"/>
      <c r="M41" s="214"/>
      <c r="N41" s="214"/>
      <c r="O41" s="214"/>
      <c r="P41" s="214"/>
      <c r="Q41" s="214"/>
      <c r="R41" s="215"/>
    </row>
    <row r="42" spans="2:18" ht="15" thickBot="1">
      <c r="B42" s="40"/>
      <c r="J42" s="213"/>
      <c r="K42" s="214"/>
      <c r="L42" s="214"/>
      <c r="M42" s="214"/>
      <c r="N42" s="214"/>
      <c r="O42" s="214"/>
      <c r="P42" s="214"/>
      <c r="Q42" s="214"/>
      <c r="R42" s="215"/>
    </row>
    <row r="43" spans="2:18" ht="15" customHeight="1" thickBot="1">
      <c r="B43" s="40"/>
      <c r="J43" s="216" t="s">
        <v>111</v>
      </c>
      <c r="K43" s="217"/>
      <c r="L43" s="217"/>
      <c r="M43" s="217"/>
      <c r="N43" s="218"/>
      <c r="O43" s="216" t="s">
        <v>112</v>
      </c>
      <c r="P43" s="217"/>
      <c r="Q43" s="217"/>
      <c r="R43" s="218"/>
    </row>
    <row r="44" spans="2:18">
      <c r="B44" s="40"/>
      <c r="J44" s="40"/>
      <c r="N44" s="41"/>
      <c r="R44" s="41"/>
    </row>
    <row r="45" spans="2:18">
      <c r="B45" s="40"/>
      <c r="J45" s="40"/>
      <c r="N45" s="41"/>
      <c r="R45" s="41"/>
    </row>
    <row r="46" spans="2:18">
      <c r="B46" s="40"/>
      <c r="J46" s="40"/>
      <c r="N46" s="41"/>
      <c r="R46" s="41"/>
    </row>
    <row r="47" spans="2:18">
      <c r="B47" s="40"/>
      <c r="J47" s="40"/>
      <c r="N47" s="41"/>
      <c r="R47" s="41"/>
    </row>
    <row r="48" spans="2:18">
      <c r="B48" s="40"/>
      <c r="J48" s="40"/>
      <c r="N48" s="41"/>
      <c r="R48" s="41"/>
    </row>
    <row r="49" spans="2:18">
      <c r="B49" s="40"/>
      <c r="J49" s="40"/>
      <c r="N49" s="41"/>
      <c r="R49" s="41"/>
    </row>
    <row r="50" spans="2:18">
      <c r="B50" s="40"/>
      <c r="J50" s="40"/>
      <c r="N50" s="41"/>
      <c r="R50" s="41"/>
    </row>
    <row r="51" spans="2:18" ht="15" thickBot="1">
      <c r="B51" s="60"/>
      <c r="C51" s="46"/>
      <c r="D51" s="46"/>
      <c r="E51" s="46"/>
      <c r="F51" s="46"/>
      <c r="G51" s="46"/>
      <c r="H51" s="46"/>
      <c r="I51" s="46"/>
      <c r="J51" s="60"/>
      <c r="K51" s="46"/>
      <c r="L51" s="46"/>
      <c r="M51" s="46"/>
      <c r="N51" s="61"/>
      <c r="O51" s="46"/>
      <c r="P51" s="46"/>
      <c r="Q51" s="46"/>
      <c r="R51" s="61"/>
    </row>
  </sheetData>
  <mergeCells count="9">
    <mergeCell ref="J40:R42"/>
    <mergeCell ref="J43:N43"/>
    <mergeCell ref="O43:R43"/>
    <mergeCell ref="C3:R3"/>
    <mergeCell ref="C29:D29"/>
    <mergeCell ref="N29:O29"/>
    <mergeCell ref="J37:R37"/>
    <mergeCell ref="J38:R38"/>
    <mergeCell ref="J39:R39"/>
  </mergeCells>
  <pageMargins left="0.31496062992125984" right="0.11811023622047245" top="0.43307086614173229"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7</vt:i4>
      </vt:variant>
    </vt:vector>
  </HeadingPairs>
  <TitlesOfParts>
    <vt:vector size="7" baseType="lpstr">
      <vt:lpstr>Com stmt</vt:lpstr>
      <vt:lpstr>Shutter1 Abstract</vt:lpstr>
      <vt:lpstr>diagram</vt:lpstr>
      <vt:lpstr>dtls</vt:lpstr>
      <vt:lpstr>data</vt:lpstr>
      <vt:lpstr>diagram (2)</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SRK INDUSTRIES</dc:creator>
  <cp:lastModifiedBy>Dinesh</cp:lastModifiedBy>
  <cp:lastPrinted>2024-06-08T07:19:21Z</cp:lastPrinted>
  <dcterms:created xsi:type="dcterms:W3CDTF">2016-04-13T23:22:34Z</dcterms:created>
  <dcterms:modified xsi:type="dcterms:W3CDTF">2025-11-24T06:15:24Z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d84b6fef77c240018a526630247177b0</vt:lpwstr>
  </property>
</Properties>
</file>