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12735" windowHeight="11760" tabRatio="764"/>
  </bookViews>
  <sheets>
    <sheet name="Abstract" sheetId="7" r:id="rId1"/>
    <sheet name="Staff-2023-24" sheetId="15" r:id="rId2"/>
    <sheet name="Consumables" sheetId="18" r:id="rId3"/>
    <sheet name="Electrical Spares" sheetId="1" r:id="rId4"/>
    <sheet name="Mech Spares" sheetId="3" r:id="rId5"/>
    <sheet name="Sheet4" sheetId="4" state="hidden" r:id="rId6"/>
    <sheet name="Data" sheetId="14" r:id="rId7"/>
  </sheets>
  <externalReferences>
    <externalReference r:id="rId8"/>
    <externalReference r:id="rId9"/>
    <externalReference r:id="rId10"/>
  </externalReferences>
  <definedNames>
    <definedName name="_xlnm.Print_Area" localSheetId="0">Abstract!$A$1:$F$63</definedName>
    <definedName name="_xlnm.Print_Area" localSheetId="6">Data!$A$1:$G$19</definedName>
    <definedName name="_xlnm.Print_Area" localSheetId="3">'Electrical Spares'!$A$1:$J$28</definedName>
    <definedName name="_xlnm.Print_Area" localSheetId="4">'Mech Spares'!$A$1:$J$40</definedName>
    <definedName name="_xlnm.Print_Titles" localSheetId="0">Abstract!$3:$4</definedName>
    <definedName name="_xlnm.Print_Titles" localSheetId="3">'Electrical Spares'!$3:$3</definedName>
    <definedName name="_xlnm.Print_Titles" localSheetId="4">'Mech Spares'!$2:$2</definedName>
  </definedName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2" i="7"/>
  <c r="K20"/>
  <c r="J18"/>
  <c r="A6" i="3" l="1"/>
  <c r="A7" s="1"/>
  <c r="A8" s="1"/>
  <c r="A9" s="1"/>
  <c r="A10" s="1"/>
  <c r="A11" s="1"/>
  <c r="J27" i="1"/>
  <c r="J26"/>
  <c r="E25" i="7"/>
  <c r="J20" i="1"/>
  <c r="F53" i="7"/>
  <c r="F42"/>
  <c r="F43"/>
  <c r="F44"/>
  <c r="F45"/>
  <c r="F46"/>
  <c r="F47"/>
  <c r="F48"/>
  <c r="F49"/>
  <c r="F50"/>
  <c r="F51"/>
  <c r="F52"/>
  <c r="F41"/>
  <c r="F40"/>
  <c r="F37"/>
  <c r="F33"/>
  <c r="F34"/>
  <c r="G34" s="1"/>
  <c r="H34" s="1"/>
  <c r="F35"/>
  <c r="F36"/>
  <c r="F26"/>
  <c r="F27"/>
  <c r="F28"/>
  <c r="F29"/>
  <c r="F30"/>
  <c r="F31"/>
  <c r="F32"/>
  <c r="F25"/>
  <c r="F24"/>
  <c r="A41"/>
  <c r="A42" s="1"/>
  <c r="A43" s="1"/>
  <c r="A44" s="1"/>
  <c r="A45" s="1"/>
  <c r="E15"/>
  <c r="C17"/>
  <c r="C16"/>
  <c r="C9"/>
  <c r="C10"/>
  <c r="C11"/>
  <c r="C12"/>
  <c r="C13"/>
  <c r="C14"/>
  <c r="C15"/>
  <c r="C8"/>
  <c r="C7"/>
  <c r="H9" i="18"/>
  <c r="H8"/>
  <c r="H7"/>
  <c r="E6"/>
  <c r="H6" s="1"/>
  <c r="E5"/>
  <c r="H5" s="1"/>
  <c r="A46" i="7" l="1"/>
  <c r="A47" s="1"/>
  <c r="A48" s="1"/>
  <c r="A49" s="1"/>
  <c r="A50" s="1"/>
  <c r="A51" s="1"/>
  <c r="H10" i="18"/>
  <c r="H12" s="1"/>
  <c r="G13" s="1"/>
  <c r="G14" s="1"/>
  <c r="E20" i="7" s="1"/>
  <c r="G24" l="1"/>
  <c r="H24" s="1"/>
  <c r="G25"/>
  <c r="G27"/>
  <c r="G28"/>
  <c r="G29"/>
  <c r="H29" s="1"/>
  <c r="G31"/>
  <c r="H31" s="1"/>
  <c r="G35"/>
  <c r="H35" s="1"/>
  <c r="G37"/>
  <c r="H37" s="1"/>
  <c r="G40"/>
  <c r="G46"/>
  <c r="G47"/>
  <c r="G48"/>
  <c r="G49"/>
  <c r="H49" s="1"/>
  <c r="G50"/>
  <c r="G51"/>
  <c r="G52"/>
  <c r="G53"/>
  <c r="G41"/>
  <c r="H41" s="1"/>
  <c r="G42"/>
  <c r="H42" s="1"/>
  <c r="G43"/>
  <c r="G44"/>
  <c r="G45"/>
  <c r="H45" s="1"/>
  <c r="H44" l="1"/>
  <c r="H40"/>
  <c r="H50"/>
  <c r="H43"/>
  <c r="O15" i="15" l="1"/>
  <c r="M15"/>
  <c r="L15"/>
  <c r="G15"/>
  <c r="O14"/>
  <c r="M14"/>
  <c r="L14"/>
  <c r="G14"/>
  <c r="M13"/>
  <c r="L13"/>
  <c r="G13"/>
  <c r="O12"/>
  <c r="L12"/>
  <c r="M12" s="1"/>
  <c r="G12"/>
  <c r="L11"/>
  <c r="M11" s="1"/>
  <c r="O11" s="1"/>
  <c r="G11"/>
  <c r="O10"/>
  <c r="M10"/>
  <c r="L10"/>
  <c r="G10"/>
  <c r="O9"/>
  <c r="M9"/>
  <c r="L9"/>
  <c r="G9"/>
  <c r="O8"/>
  <c r="L8"/>
  <c r="M8" s="1"/>
  <c r="G8"/>
  <c r="L7"/>
  <c r="M7" s="1"/>
  <c r="O7" s="1"/>
  <c r="G7"/>
  <c r="M6"/>
  <c r="O6" s="1"/>
  <c r="L6"/>
  <c r="G6"/>
  <c r="A6"/>
  <c r="A7" s="1"/>
  <c r="A8" s="1"/>
  <c r="A9" s="1"/>
  <c r="A10" s="1"/>
  <c r="A11" s="1"/>
  <c r="A12" s="1"/>
  <c r="A13" s="1"/>
  <c r="A14" s="1"/>
  <c r="A15" s="1"/>
  <c r="O5"/>
  <c r="M5"/>
  <c r="G5"/>
  <c r="F15" i="7" l="1"/>
  <c r="G15" s="1"/>
  <c r="H15" s="1"/>
  <c r="F11"/>
  <c r="G11" s="1"/>
  <c r="H11" s="1"/>
  <c r="E14"/>
  <c r="E16"/>
  <c r="E9"/>
  <c r="E7"/>
  <c r="E13"/>
  <c r="E12"/>
  <c r="E10"/>
  <c r="A8" i="14"/>
  <c r="A9" s="1"/>
  <c r="A10" s="1"/>
  <c r="A11" s="1"/>
  <c r="A12" s="1"/>
  <c r="A13" s="1"/>
  <c r="A14" s="1"/>
  <c r="A15" s="1"/>
  <c r="A16" s="1"/>
  <c r="A17" s="1"/>
  <c r="A18" s="1"/>
  <c r="A19" s="1"/>
  <c r="A7"/>
  <c r="A6"/>
  <c r="F7" i="7" l="1"/>
  <c r="G7" s="1"/>
  <c r="H7" s="1"/>
  <c r="E17"/>
  <c r="F17" s="1"/>
  <c r="G17" s="1"/>
  <c r="H17" s="1"/>
  <c r="F10"/>
  <c r="G10" s="1"/>
  <c r="H10" s="1"/>
  <c r="E8"/>
  <c r="F14"/>
  <c r="G14" s="1"/>
  <c r="H14" s="1"/>
  <c r="F9"/>
  <c r="G9" s="1"/>
  <c r="H9" s="1"/>
  <c r="F13"/>
  <c r="G13" s="1"/>
  <c r="H13" s="1"/>
  <c r="F12"/>
  <c r="G12" s="1"/>
  <c r="H12" s="1"/>
  <c r="F16"/>
  <c r="G16" s="1"/>
  <c r="H16" s="1"/>
  <c r="A25"/>
  <c r="A26" s="1"/>
  <c r="G26"/>
  <c r="H26" s="1"/>
  <c r="J9" i="1"/>
  <c r="F22" i="7"/>
  <c r="G22" s="1"/>
  <c r="H22" s="1"/>
  <c r="F20"/>
  <c r="G20" s="1"/>
  <c r="H20" s="1"/>
  <c r="A27" l="1"/>
  <c r="A28" s="1"/>
  <c r="A29" s="1"/>
  <c r="A30" s="1"/>
  <c r="A31" s="1"/>
  <c r="A32" s="1"/>
  <c r="F8"/>
  <c r="G8" s="1"/>
  <c r="H8" s="1"/>
  <c r="A34" l="1"/>
  <c r="A35" s="1"/>
  <c r="A36" s="1"/>
  <c r="A37" s="1"/>
  <c r="F18"/>
  <c r="J19" s="1"/>
  <c r="J20" s="1"/>
  <c r="H53"/>
  <c r="H52"/>
  <c r="H51"/>
  <c r="H48"/>
  <c r="H47"/>
  <c r="H46"/>
  <c r="A53"/>
  <c r="G36"/>
  <c r="H36" s="1"/>
  <c r="K19" i="1"/>
  <c r="K18"/>
  <c r="G33" i="7"/>
  <c r="H33" s="1"/>
  <c r="G32"/>
  <c r="H32" s="1"/>
  <c r="G30"/>
  <c r="H30" s="1"/>
  <c r="H28"/>
  <c r="H27"/>
  <c r="H25"/>
  <c r="F54" l="1"/>
  <c r="F38"/>
  <c r="F59" l="1"/>
  <c r="F55"/>
  <c r="F57" s="1"/>
  <c r="L14" i="1"/>
  <c r="L13"/>
  <c r="J10"/>
  <c r="J6"/>
  <c r="J40" i="3"/>
  <c r="F58" i="7" l="1"/>
  <c r="F61" s="1"/>
  <c r="F62" s="1"/>
  <c r="H62" s="1"/>
  <c r="H63" s="1"/>
  <c r="J28" i="1" l="1"/>
</calcChain>
</file>

<file path=xl/sharedStrings.xml><?xml version="1.0" encoding="utf-8"?>
<sst xmlns="http://schemas.openxmlformats.org/spreadsheetml/2006/main" count="579" uniqueCount="297">
  <si>
    <t>14/04/2021</t>
  </si>
  <si>
    <t>SUN ELECTRICALS</t>
  </si>
  <si>
    <t>6 SQMM X 4 C CU CABLE</t>
  </si>
  <si>
    <t>4 SQMM CU WIRE</t>
  </si>
  <si>
    <t>2.5SQMM CU WIRE</t>
  </si>
  <si>
    <t>4 C X 25 SQMM AL CABLE</t>
  </si>
  <si>
    <t xml:space="preserve">Supply of 25  sqmm 4 core cable used for general purpose lightning  &amp; suge tank valve supply pupose in the Pump house </t>
  </si>
  <si>
    <t>RITHVIK ENTERPRISES</t>
  </si>
  <si>
    <t>COURIER CHARGES</t>
  </si>
  <si>
    <t>ELTECH ENGINEERING</t>
  </si>
  <si>
    <t>FCMA SOFT STATER MODULE</t>
  </si>
  <si>
    <t>ADLB</t>
  </si>
  <si>
    <t>SIVA ENGINEERING WORKS</t>
  </si>
  <si>
    <t>Cast iron stool</t>
  </si>
  <si>
    <t>DEEPTHI INDUSTRIES</t>
  </si>
  <si>
    <t>General supply agencies</t>
  </si>
  <si>
    <t>6.6KV 175A MOTOR BREAKER FUSES</t>
  </si>
  <si>
    <t>6.6KV 80A MOTOR CAPACITOR BANK FUSES</t>
  </si>
  <si>
    <t>G0052</t>
  </si>
  <si>
    <t xml:space="preserve">SERVILINK ENG </t>
  </si>
  <si>
    <t>BATTERY CHARGER SPARES (PCB BOARD)</t>
  </si>
  <si>
    <t xml:space="preserve">110 V DC TRIPPING COIL </t>
  </si>
  <si>
    <t xml:space="preserve">110 V DC CLOSING COIL </t>
  </si>
  <si>
    <t xml:space="preserve">12 KV 100A FUSE </t>
  </si>
  <si>
    <t>MOHAN MARKETING</t>
  </si>
  <si>
    <t>KYORITSU DIGITAL INSULATION TESTER</t>
  </si>
  <si>
    <t>Supply of Digital insulation tester used for Motor insulation testing purpose</t>
  </si>
  <si>
    <t>SCHNEIDER MFM METER</t>
  </si>
  <si>
    <t xml:space="preserve">Supply of MFM( Multifunctional Module) used for various functions in the electrical installations such as measurementof rated voltage,currrent ,frequency ,power and is used in HT panel motor feeder &amp; incomer </t>
  </si>
  <si>
    <t>FLUKE DIGITAL CLAMP METER</t>
  </si>
  <si>
    <t>Supply of digital Clamp Meter is a type of testing equipment used to measure voltage &amp; current values in a Live conductor without power loss and interruption.</t>
  </si>
  <si>
    <t>7.2KV 175 A MOTOR BREAKER FUSE</t>
  </si>
  <si>
    <t xml:space="preserve">7.2KV 80A CAPACITOR BANK FUSE </t>
  </si>
  <si>
    <t>HONESTY TOOL</t>
  </si>
  <si>
    <t>SILCA GEL</t>
  </si>
  <si>
    <t>Supply of silica gel used in the breather of Power Transformers for controlling the moisture entering the equipment in the substation.</t>
  </si>
  <si>
    <t>SK TRADERS</t>
  </si>
  <si>
    <t>EXIDE XP800 BATTERY</t>
  </si>
  <si>
    <t>TG20200939</t>
  </si>
  <si>
    <t>1000 SQMM CABLE KIT</t>
  </si>
  <si>
    <t>Description of material</t>
  </si>
  <si>
    <t>R&amp;D MULTIPLES</t>
  </si>
  <si>
    <t>RD70B GEAR BOX</t>
  </si>
  <si>
    <t>RD 180B GEAR BOX</t>
  </si>
  <si>
    <t>HYDERABAD RUBBER PRODUCT</t>
  </si>
  <si>
    <t>83*10 MM FLAT Rubber seal</t>
  </si>
  <si>
    <t>Bulb Rubber Seal</t>
  </si>
  <si>
    <t>ARAVETI MOTOR WORKS</t>
  </si>
  <si>
    <t>16 X 70 BOLT</t>
  </si>
  <si>
    <t>16 X 80 BOLT</t>
  </si>
  <si>
    <t>27 X 100 BOLT</t>
  </si>
  <si>
    <t>E LENKY BOLT</t>
  </si>
  <si>
    <t>28 MM BOLT</t>
  </si>
  <si>
    <t>WD 40</t>
  </si>
  <si>
    <t>FASTENERS4U ENTERPRISES</t>
  </si>
  <si>
    <t>16MM HT RODS FULL THREAD</t>
  </si>
  <si>
    <t>8MM HT RODS FULL THREAD</t>
  </si>
  <si>
    <t>8MM HT NUTS</t>
  </si>
  <si>
    <t xml:space="preserve">16 X 75 COUNTER ELNKEY BOLTS </t>
  </si>
  <si>
    <t>SUNRISE BERING CORAPORATION</t>
  </si>
  <si>
    <t>29444E Roller Bearing</t>
  </si>
  <si>
    <t>TS/3857</t>
  </si>
  <si>
    <t>MEIL</t>
  </si>
  <si>
    <t>SS STRUCTURES(SHAFT AND COUPLINGS)</t>
  </si>
  <si>
    <t>SANTOSH ENTERPRISES</t>
  </si>
  <si>
    <t>SUPERON 6013 WELLDING RODS 3.15*350MM</t>
  </si>
  <si>
    <t>SUPERCAST AC 55 3.15MM</t>
  </si>
  <si>
    <t>SUPERON 7018 WELLDING RODS 4MM</t>
  </si>
  <si>
    <t>SUPERON WELLDING RODS 6013 4MM</t>
  </si>
  <si>
    <t>CORI ENG PVT LTD</t>
  </si>
  <si>
    <t>WORKMATE WORK PLACE SOLU</t>
  </si>
  <si>
    <t>T TROP BEN-09-06</t>
  </si>
  <si>
    <t>T TROP BEN-09-07</t>
  </si>
  <si>
    <t>T TROP BEN-09-08</t>
  </si>
  <si>
    <t>T TROP BEN-09-09</t>
  </si>
  <si>
    <t>T TROP BEN-09-10</t>
  </si>
  <si>
    <t>T TROP BEN-09-11</t>
  </si>
  <si>
    <t>WM STEEL 01-08</t>
  </si>
  <si>
    <t>WM STEEL 01-09</t>
  </si>
  <si>
    <t>WM STEEL 01-10</t>
  </si>
  <si>
    <t>supply of 6 sqmm X 4 core cu cable used to EOT crane motor supply purpose &amp; general purpose</t>
  </si>
  <si>
    <t>supply of 4 sqmm  cu cable used to EOT crane motor supply purpose &amp; general purpose</t>
  </si>
  <si>
    <t>supply of 2.5sqmm  cu cable used to HT panel control wiring  &amp; general purpose</t>
  </si>
  <si>
    <t>Supply of RD70B &amp; RD180B Gearboxes For controlling water located near surge tanks</t>
  </si>
  <si>
    <t>Supply of Shaft couplings are used for power and torque transmission between two rotating shafts such as on motors and pumps, compressors, and generators.</t>
  </si>
  <si>
    <t>Supply of Welding  Materials Used for General welding works</t>
  </si>
  <si>
    <t>Supply of Rubber expansion joints are used in piping installations to compensate for thermal growth, relieve piping stress during operation, and reduce vibration and noise caused by rotating equipment.</t>
  </si>
  <si>
    <t>Supply of Safety material for Use electrical gloves and footwear while handling electrical materials as they provide basic safety. Take extra precautions like using a face shield, fire-resistant helmet and protective eyewear and earmuffs while working with wiring or if you are in close contact with electrical equipment.</t>
  </si>
  <si>
    <t>Supply of Nut and Bolts For jointing column pipes during mainteance.</t>
  </si>
  <si>
    <t>Supply of HT rods full thread REJ Tie rod purpose and Supply of Nuts and Bolts for tightning.</t>
  </si>
  <si>
    <t>Supply of the Rubber seals are suitable for a wide range of applications. Versatile features of rubber include flexibility, elasticity, strength and friction. Rubber seals also prevents vibration and are airtight and watertight near gates.</t>
  </si>
  <si>
    <t>40mm Gate valve</t>
  </si>
  <si>
    <t>MS STRUCTURES</t>
  </si>
  <si>
    <t>Supply of  gate valve is generally used to completely shut off fluid flow or, in the fully open position, provide full flow in a pipeline</t>
  </si>
  <si>
    <t xml:space="preserve">Supply os cast iron Stool used In small spaces, stools provide extra seating and are easily tucked away when they're not needed. They double as ottomans, </t>
  </si>
  <si>
    <t>rubber metal filling and machining of rubber bearing</t>
  </si>
  <si>
    <t>White metal filling and machining of bearing</t>
  </si>
  <si>
    <t>Supply of Rubber Bearings  used as part of the  steel frames and also for bridges, and are designed to minimise resistance resulting from movement within metal or steel frames, and function as structural bearings.</t>
  </si>
  <si>
    <t xml:space="preserve">Supply of  white metals are a series of often decorative bright metal alloys used as a base for plated silverware, , as well as any of several lead-based or tin-based alloys used for things like bearings, fusible plugs,etc.., </t>
  </si>
  <si>
    <t>GKLIS STAGE -1 &amp; 2 Pump Houses</t>
  </si>
  <si>
    <t>Invoice No.</t>
  </si>
  <si>
    <t>Supplying Agency Name</t>
  </si>
  <si>
    <t>Material Name</t>
  </si>
  <si>
    <t>Quantity</t>
  </si>
  <si>
    <t>Rate/Unit</t>
  </si>
  <si>
    <t>Amount</t>
  </si>
  <si>
    <t>.1.</t>
  </si>
  <si>
    <t>.2.</t>
  </si>
  <si>
    <t>.3.</t>
  </si>
  <si>
    <t>.4.</t>
  </si>
  <si>
    <t>.5.</t>
  </si>
  <si>
    <t>.6.</t>
  </si>
  <si>
    <t>.7.</t>
  </si>
  <si>
    <t>.8.</t>
  </si>
  <si>
    <t>.9.</t>
  </si>
  <si>
    <t>Invoice Date</t>
  </si>
  <si>
    <t>Total Mechanical Spares Amount for the Year:2020-21</t>
  </si>
  <si>
    <t>S.No</t>
  </si>
  <si>
    <t>Supply of 175 A Fuses of 6.6kv  used for protection of motor breaker &amp; 80 A  fuses are Used for capacitor bank protection complete material including Transportation to site.</t>
  </si>
  <si>
    <t xml:space="preserve">Supply of spares in battery charger for providing DC supply in the control panel room complete material including Transportation to site. </t>
  </si>
  <si>
    <t xml:space="preserve">Supply of 110 V DC tripping coils &amp; Closing Coils to release &amp; closing the energy componentsin circuit breakers for switching the high currents used in HT panel - Motor breaker and  12 KV 100A fuse is a high votage fuseinterrupt fault currents used in the electrical circuits-Capacitor banks with all Complete material including Transportation to site. </t>
  </si>
  <si>
    <t xml:space="preserve">Supply of 7.2KV 175 A MOTOR BREAKER FUSE using at  stage-2 6.6kv  motor breaker </t>
  </si>
  <si>
    <t xml:space="preserve">Supplying of  7.2KV 80A CAPACITOR BANK FUSE using stage-2 capacitor bank </t>
  </si>
  <si>
    <t xml:space="preserve">Supply of 1000 SQMM CABLE KIT Transformer to HT panel cable </t>
  </si>
  <si>
    <t>Unit</t>
  </si>
  <si>
    <t>Rate</t>
  </si>
  <si>
    <t>Per Rate</t>
  </si>
  <si>
    <t>No</t>
  </si>
  <si>
    <t>Nos</t>
  </si>
  <si>
    <t>Lot</t>
  </si>
  <si>
    <t>No's</t>
  </si>
  <si>
    <t>Mts</t>
  </si>
  <si>
    <t>Sets</t>
  </si>
  <si>
    <t>Kg</t>
  </si>
  <si>
    <t>Qty</t>
  </si>
  <si>
    <t>Transportation to site.</t>
  </si>
  <si>
    <t>Mtr</t>
  </si>
  <si>
    <t>PRS</t>
  </si>
  <si>
    <t>MT</t>
  </si>
  <si>
    <t>ABSTRACT</t>
  </si>
  <si>
    <t>Set</t>
  </si>
  <si>
    <t xml:space="preserve">a.Supply of 7.2KV 175 A MOTOR BREAKER FUSE using at  stage-2 6.6kv  motor breaker </t>
  </si>
  <si>
    <t xml:space="preserve">b.Supplying of  7.2KV 80A CAPACITOR BANK FUSE using stage-2 capacitor bank </t>
  </si>
  <si>
    <t>Supply of Exide XP800 Battery used for for lighting back up in the pumphouse Including Discount.</t>
  </si>
  <si>
    <t>Supply of Exide XP800 Battery used for for lighting back up in the pumphouse including discount.</t>
  </si>
  <si>
    <t>Units</t>
  </si>
  <si>
    <t>sets</t>
  </si>
  <si>
    <t>Supply of FCMA Soft Starter module device with AC electrical motors to temporarily reduce the load and torque in the powertrain and electric current surge of the motor during start-up complete material including Transportation to site.</t>
  </si>
  <si>
    <t>DSO 01/20-21</t>
  </si>
  <si>
    <t>Supply of FCMA Soft Starter module  device with AC electrical motors to temporarily reduce the load and torque in the powertrain and electric current surge of the motor during start-up complete material including Transportation to site.</t>
  </si>
  <si>
    <t>A.</t>
  </si>
  <si>
    <t xml:space="preserve">Supply of Consumables required as per site condition for maintenance of the GKLI Stage-I &amp; GKLI Stage-II Pump Houses for the complete maintenance period during the year-2020-21 including conveyance of material to site, other taxes but excluding GST as per the instructions of the Engineer-in-Charge. </t>
  </si>
  <si>
    <t>B.</t>
  </si>
  <si>
    <t>Small Spares costing lessthant 5000/-</t>
  </si>
  <si>
    <t xml:space="preserve">Supply of small spares costing lessthan Rs.5000/month required as per site condition for maintenance of the GKLI Stage-I &amp; GKLI Stage-II Pump Houses for the entire maintenance period during the year-2020-21 including conveyance of material to site, other taxes but excluding GST as per the instructions of the Engineer-in-Charge. </t>
  </si>
  <si>
    <t>C.</t>
  </si>
  <si>
    <t>E</t>
  </si>
  <si>
    <t>Supply of 283.33 kvar, 6.35Kv,1 ph, 50 Hz type APP HT Capacitor for maintainaing the maximum power factor with low consumption of power by motors.</t>
  </si>
  <si>
    <t>16.06.2020</t>
  </si>
  <si>
    <t>Megha Engineering</t>
  </si>
  <si>
    <t>283.33 kvar, 6.35Kv,1 ph, 50 Hz type APP HT Capacitor</t>
  </si>
  <si>
    <t>Supply of Staff personnel in different engineering streams of Graduates &amp; Diploma Holders, ITI persons, non Technical personnel, Vehicle with Drive, Security staff &amp; mazdoors and other staff persons required for site for maintaining the Operation &amp; Maintenance of 2 No of Pump Houses for entire year.</t>
  </si>
  <si>
    <t>Team Leader</t>
  </si>
  <si>
    <t>Graduate Engineer</t>
  </si>
  <si>
    <t>Diploma Engineer</t>
  </si>
  <si>
    <t>ITI Holder</t>
  </si>
  <si>
    <t>Vehicle with Driver</t>
  </si>
  <si>
    <t>Crane Operator</t>
  </si>
  <si>
    <t>Accountant</t>
  </si>
  <si>
    <t>Computer Operator</t>
  </si>
  <si>
    <t>Office Sub Ordinate</t>
  </si>
  <si>
    <t>Security Persons</t>
  </si>
  <si>
    <t>Un Skilled Persons</t>
  </si>
  <si>
    <t>a</t>
  </si>
  <si>
    <t>b</t>
  </si>
  <si>
    <t>c</t>
  </si>
  <si>
    <t>d</t>
  </si>
  <si>
    <t>e</t>
  </si>
  <si>
    <t>f</t>
  </si>
  <si>
    <t>g</t>
  </si>
  <si>
    <t>h</t>
  </si>
  <si>
    <t>i</t>
  </si>
  <si>
    <t>j</t>
  </si>
  <si>
    <t>k</t>
  </si>
  <si>
    <t>Months</t>
  </si>
  <si>
    <t>Days</t>
  </si>
  <si>
    <t>DATA</t>
  </si>
  <si>
    <t>Sl.No</t>
  </si>
  <si>
    <t>DESCRIPTION OF ITEM</t>
  </si>
  <si>
    <t>Rate/Day</t>
  </si>
  <si>
    <t>per day</t>
  </si>
  <si>
    <t>LAB-00132</t>
  </si>
  <si>
    <t>Lift/crane operator</t>
  </si>
  <si>
    <t>LAB-00020</t>
  </si>
  <si>
    <t xml:space="preserve"> Semi skilled fitter</t>
  </si>
  <si>
    <t>LAB-00065</t>
  </si>
  <si>
    <t>Electrician</t>
  </si>
  <si>
    <t>LAB-00005</t>
  </si>
  <si>
    <t>Fitters</t>
  </si>
  <si>
    <t>LAB-00006</t>
  </si>
  <si>
    <t>Non-ITI helpers</t>
  </si>
  <si>
    <t>LAB-00079</t>
  </si>
  <si>
    <t>Store Keeper with Computer knowledge</t>
  </si>
  <si>
    <t>LAB-00134</t>
  </si>
  <si>
    <t>Team Leader-Graduate</t>
  </si>
  <si>
    <t>LAB-00130</t>
  </si>
  <si>
    <t>Per day</t>
  </si>
  <si>
    <t>LAB-00127</t>
  </si>
  <si>
    <t>Graduate/Accounts Officer</t>
  </si>
  <si>
    <t>LAB-00129</t>
  </si>
  <si>
    <t>Literate Mazdoor</t>
  </si>
  <si>
    <t>LAB-00133</t>
  </si>
  <si>
    <t>Man Mazdoor/Unskilled worker</t>
  </si>
  <si>
    <t>LAB-00120</t>
  </si>
  <si>
    <t>Lubricants</t>
  </si>
  <si>
    <t>Ltr</t>
  </si>
  <si>
    <t>MAT-00696</t>
  </si>
  <si>
    <t>Grease</t>
  </si>
  <si>
    <t>MAT-00712</t>
  </si>
  <si>
    <t>Supervisor (ITI certificate holder)</t>
  </si>
  <si>
    <t>D</t>
  </si>
  <si>
    <t>Provision towards NAC @ 0.1%</t>
  </si>
  <si>
    <t>Sub total of LS Items</t>
  </si>
  <si>
    <t>Part-B: Department Provisions::</t>
  </si>
  <si>
    <t>1500x380 MM REJ</t>
  </si>
  <si>
    <t>1500x400 MM REJ</t>
  </si>
  <si>
    <t>Type of Staff</t>
  </si>
  <si>
    <t>Non Pumping</t>
  </si>
  <si>
    <t>Pumping</t>
  </si>
  <si>
    <t>Total</t>
  </si>
  <si>
    <t>Attended</t>
  </si>
  <si>
    <t>Working Months/Days</t>
  </si>
  <si>
    <t>x</t>
  </si>
  <si>
    <t>=</t>
  </si>
  <si>
    <t>-</t>
  </si>
  <si>
    <t>Supply of Shafts &amp; other accessories for Stage-I Pumps.</t>
  </si>
  <si>
    <t>Supply of Shafts &amp; other accessories for rectifying the repairs occurred during the pumping for Stage-I Pumps.</t>
  </si>
  <si>
    <t>Sl.No.</t>
  </si>
  <si>
    <t>Item Rate</t>
  </si>
  <si>
    <t>Check</t>
  </si>
  <si>
    <t xml:space="preserve"> Name of the work:: Annual Maintenance Estimate of Gandikota Lift Irrigation Scheme Stage-I &amp; Stage-II Pump Houses for the Year FY:2023-24 in YSR District .</t>
  </si>
  <si>
    <t>Staff Persons:</t>
  </si>
  <si>
    <t>Abstract of Staff Quantity for the year:2023-24</t>
  </si>
  <si>
    <t>(As per AP SSR 2022-23)</t>
  </si>
  <si>
    <t>ITEM CODE</t>
  </si>
  <si>
    <t>Sl.no 9 (other category)</t>
  </si>
  <si>
    <t>Sl no 20 of(skilled )</t>
  </si>
  <si>
    <t>Sl no 9 of(semi-skilled )</t>
  </si>
  <si>
    <t>Sl no 5 of(skilled category )</t>
  </si>
  <si>
    <t>Sl no 6 of(skilled category )</t>
  </si>
  <si>
    <t>Sl no 23 of (semi-skilled )</t>
  </si>
  <si>
    <t>SI No.11  ( other category)</t>
  </si>
  <si>
    <t>Sl.No.09 (other costs on material/machinery/Equipment)</t>
  </si>
  <si>
    <t xml:space="preserve">Sl.no  29  (other costs on material/ machinery/Equipment) </t>
  </si>
  <si>
    <t>Sl .no.07 (other category)</t>
  </si>
  <si>
    <t xml:space="preserve"> sl .no.04( other category)</t>
  </si>
  <si>
    <t xml:space="preserve"> sl .no.06( other category)</t>
  </si>
  <si>
    <t xml:space="preserve"> sl .no.10 ( other category)</t>
  </si>
  <si>
    <t xml:space="preserve"> sl .no.3 ( Unskilled Category)</t>
  </si>
  <si>
    <t>4. PROCUREMENT OF LUBRICANTS AND CONSUMABLES FOR EACH PUMP HOUSE FOR MAINTENANCE WORK DURING OPERATION OF PUMPS</t>
  </si>
  <si>
    <t xml:space="preserve">For each pump house the material is to be maintained at site store and should be used as per requirement. Other sites material can be adjusted in case of excess requirement. </t>
  </si>
  <si>
    <t>Consumable Item</t>
  </si>
  <si>
    <t>Ref</t>
  </si>
  <si>
    <t>Lubrication oil</t>
  </si>
  <si>
    <t>As per SSR</t>
  </si>
  <si>
    <t>Rs.</t>
  </si>
  <si>
    <t>white Cotton waste</t>
  </si>
  <si>
    <t>kg</t>
  </si>
  <si>
    <t>As per market</t>
  </si>
  <si>
    <t>Distilled water and acid</t>
  </si>
  <si>
    <t>Petrolium gelly</t>
  </si>
  <si>
    <t>TOTAL</t>
  </si>
  <si>
    <t>per year / 1 Pump House is</t>
  </si>
  <si>
    <t>For 2 Pump Houses x  Rs. 89350 per  pumping season =</t>
  </si>
  <si>
    <t>Total= Rs.</t>
  </si>
  <si>
    <t xml:space="preserve">Grand Total Per Year for 2 PH's = </t>
  </si>
  <si>
    <t>Electrical Spares::</t>
  </si>
  <si>
    <t>Sub Total of Staff Personnel for the Year:2023-24</t>
  </si>
  <si>
    <t>Consumables for Maintenance Period-2023-24:</t>
  </si>
  <si>
    <t>Sub-Total of Mechanical Spares for the Year:2023-24</t>
  </si>
  <si>
    <t>Required as per G.O</t>
  </si>
  <si>
    <t>Mechanical Spares for the Year-2023-24::</t>
  </si>
  <si>
    <t>Sub Total of Electrical Spares Amount for the Year:2023-24</t>
  </si>
  <si>
    <t>Total Estimate Value put to Tender for the year:2023-24 (ECV)</t>
  </si>
  <si>
    <t>Supply of 29444E Roller bearings accommodate very heavy axial loads and considerable radial loads Used in pump bearing housing.</t>
  </si>
  <si>
    <t xml:space="preserve">Supply of cast iron Stool used In small spaces, stools provide extra seating and are easily tucked away when they're not needed. They double as ottomans, </t>
  </si>
  <si>
    <r>
      <t xml:space="preserve">Rupees </t>
    </r>
    <r>
      <rPr>
        <b/>
        <sz val="11"/>
        <color theme="1"/>
        <rFont val="Tahoma"/>
        <family val="2"/>
      </rPr>
      <t>Two</t>
    </r>
    <r>
      <rPr>
        <sz val="11"/>
        <color theme="1"/>
        <rFont val="Tahoma"/>
        <family val="2"/>
      </rPr>
      <t xml:space="preserve"> Crores </t>
    </r>
    <r>
      <rPr>
        <b/>
        <sz val="11"/>
        <color theme="1"/>
        <rFont val="Tahoma"/>
        <family val="2"/>
      </rPr>
      <t xml:space="preserve">Ninety Five </t>
    </r>
    <r>
      <rPr>
        <sz val="11"/>
        <color theme="1"/>
        <rFont val="Tahoma"/>
        <family val="2"/>
      </rPr>
      <t xml:space="preserve">Lakhs Only </t>
    </r>
  </si>
  <si>
    <t>Total Electrical Spares Amount for the Year:2023-24</t>
  </si>
  <si>
    <t xml:space="preserve">Provision for GST @18% </t>
  </si>
  <si>
    <t>Provision for tender publishing charges &amp; other Unforeseen items.</t>
  </si>
  <si>
    <t>Supply of 29444E Roller bearings accommodate very heavy axial loads and considerable radial loads Used in pump bearing housing</t>
  </si>
  <si>
    <t>SSR-2019-20</t>
  </si>
  <si>
    <t>SSR-2022-23</t>
  </si>
  <si>
    <t xml:space="preserve">Total Estimate Amount </t>
  </si>
  <si>
    <t>B.Mechanical Spares Quotations as per the Year-2020-2021 &amp; 2021-22::</t>
  </si>
  <si>
    <t>A. Electrical Spares Quotations Rates as per the year-2020-21 &amp; 2021-22::</t>
  </si>
  <si>
    <t>Provision for Price Variation @ 2% on D &amp; E Items</t>
  </si>
</sst>
</file>

<file path=xl/styles.xml><?xml version="1.0" encoding="utf-8"?>
<styleSheet xmlns="http://schemas.openxmlformats.org/spreadsheetml/2006/main">
  <numFmts count="5">
    <numFmt numFmtId="43" formatCode="_(* #,##0.00_);_(* \(#,##0.00\);_(* &quot;-&quot;??_);_(@_)"/>
    <numFmt numFmtId="164" formatCode="dd/mm/yyyy;@"/>
    <numFmt numFmtId="165" formatCode="dd\.mm\.yyyy;@"/>
    <numFmt numFmtId="166" formatCode="_(* #,##0_);_(* \(#,##0\);_(* &quot;-&quot;??_);_(@_)"/>
    <numFmt numFmtId="167" formatCode="0.000"/>
  </numFmts>
  <fonts count="29">
    <font>
      <sz val="11"/>
      <color theme="1"/>
      <name val="Calibri"/>
      <family val="2"/>
      <scheme val="minor"/>
    </font>
    <font>
      <sz val="11"/>
      <color theme="1"/>
      <name val="Calibri"/>
      <family val="2"/>
      <scheme val="minor"/>
    </font>
    <font>
      <sz val="10"/>
      <name val="Arial"/>
      <family val="2"/>
    </font>
    <font>
      <b/>
      <sz val="14"/>
      <color theme="1"/>
      <name val="Tahoma"/>
      <family val="2"/>
    </font>
    <font>
      <sz val="11"/>
      <color theme="1"/>
      <name val="Tahoma"/>
      <family val="2"/>
    </font>
    <font>
      <b/>
      <sz val="11"/>
      <color theme="1"/>
      <name val="Tahoma"/>
      <family val="2"/>
    </font>
    <font>
      <b/>
      <sz val="10"/>
      <color theme="1"/>
      <name val="Tahoma"/>
      <family val="2"/>
    </font>
    <font>
      <sz val="10"/>
      <color theme="1"/>
      <name val="Tahoma"/>
      <family val="2"/>
    </font>
    <font>
      <b/>
      <sz val="12"/>
      <color theme="1"/>
      <name val="Tahoma"/>
      <family val="2"/>
    </font>
    <font>
      <sz val="12"/>
      <color theme="1"/>
      <name val="Tahoma"/>
      <family val="2"/>
    </font>
    <font>
      <sz val="10.5"/>
      <color theme="1"/>
      <name val="Tahoma"/>
      <family val="2"/>
    </font>
    <font>
      <sz val="9"/>
      <color theme="1"/>
      <name val="Tahoma"/>
      <family val="2"/>
    </font>
    <font>
      <b/>
      <sz val="14"/>
      <name val="Tahoma"/>
      <family val="2"/>
    </font>
    <font>
      <sz val="10"/>
      <name val="Tahoma"/>
      <family val="2"/>
    </font>
    <font>
      <sz val="11"/>
      <name val="Tahoma"/>
      <family val="2"/>
    </font>
    <font>
      <b/>
      <sz val="10"/>
      <name val="Tahoma"/>
      <family val="2"/>
    </font>
    <font>
      <sz val="8"/>
      <color theme="1"/>
      <name val="Tahoma"/>
      <family val="2"/>
    </font>
    <font>
      <b/>
      <sz val="11"/>
      <name val="Tahoma"/>
      <family val="2"/>
    </font>
    <font>
      <b/>
      <u/>
      <sz val="14"/>
      <color theme="1"/>
      <name val="Cambria"/>
      <family val="1"/>
    </font>
    <font>
      <sz val="11"/>
      <color theme="1"/>
      <name val="Cambria"/>
      <family val="1"/>
    </font>
    <font>
      <b/>
      <sz val="11"/>
      <color theme="1"/>
      <name val="Cambria"/>
      <family val="1"/>
    </font>
    <font>
      <sz val="10"/>
      <color theme="1"/>
      <name val="Cambria"/>
      <family val="1"/>
    </font>
    <font>
      <sz val="11"/>
      <color theme="1"/>
      <name val="Times New Roman"/>
      <family val="1"/>
    </font>
    <font>
      <sz val="11"/>
      <name val="Times New Roman"/>
      <family val="1"/>
    </font>
    <font>
      <sz val="10.5"/>
      <name val="Tahoma"/>
      <family val="2"/>
    </font>
    <font>
      <sz val="11"/>
      <color rgb="FFFF0000"/>
      <name val="Tahoma"/>
      <family val="2"/>
    </font>
    <font>
      <b/>
      <sz val="12"/>
      <name val="Tahoma"/>
      <family val="2"/>
    </font>
    <font>
      <sz val="14"/>
      <name val="Tahoma"/>
      <family val="2"/>
    </font>
    <font>
      <sz val="12"/>
      <name val="Tahoma"/>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dotted">
        <color indexed="64"/>
      </top>
      <bottom style="dashed">
        <color indexed="64"/>
      </bottom>
      <diagonal/>
    </border>
    <border>
      <left style="hair">
        <color indexed="64"/>
      </left>
      <right style="hair">
        <color indexed="64"/>
      </right>
      <top style="dotted">
        <color indexed="64"/>
      </top>
      <bottom style="dashed">
        <color indexed="64"/>
      </bottom>
      <diagonal/>
    </border>
    <border>
      <left style="hair">
        <color indexed="64"/>
      </left>
      <right style="thin">
        <color indexed="64"/>
      </right>
      <top style="dotted">
        <color indexed="64"/>
      </top>
      <bottom style="dashed">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dashed">
        <color indexed="64"/>
      </bottom>
      <diagonal/>
    </border>
    <border>
      <left style="hair">
        <color indexed="64"/>
      </left>
      <right style="hair">
        <color indexed="64"/>
      </right>
      <top style="hair">
        <color indexed="64"/>
      </top>
      <bottom style="dashed">
        <color indexed="64"/>
      </bottom>
      <diagonal/>
    </border>
    <border>
      <left style="hair">
        <color indexed="64"/>
      </left>
      <right style="thin">
        <color indexed="64"/>
      </right>
      <top style="hair">
        <color indexed="64"/>
      </top>
      <bottom style="dashed">
        <color indexed="64"/>
      </bottom>
      <diagonal/>
    </border>
    <border>
      <left style="thin">
        <color indexed="64"/>
      </left>
      <right style="hair">
        <color indexed="64"/>
      </right>
      <top/>
      <bottom/>
      <diagonal/>
    </border>
    <border>
      <left style="thin">
        <color indexed="64"/>
      </left>
      <right style="hair">
        <color indexed="64"/>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style="hair">
        <color indexed="64"/>
      </left>
      <right style="thin">
        <color indexed="64"/>
      </right>
      <top style="dashed">
        <color indexed="64"/>
      </top>
      <bottom style="hair">
        <color indexed="64"/>
      </bottom>
      <diagonal/>
    </border>
    <border>
      <left style="hair">
        <color indexed="64"/>
      </left>
      <right/>
      <top style="hair">
        <color indexed="64"/>
      </top>
      <bottom style="dashed">
        <color indexed="64"/>
      </bottom>
      <diagonal/>
    </border>
    <border>
      <left/>
      <right style="hair">
        <color indexed="64"/>
      </right>
      <top style="hair">
        <color indexed="64"/>
      </top>
      <bottom style="dashed">
        <color indexed="64"/>
      </bottom>
      <diagonal/>
    </border>
    <border>
      <left style="thin">
        <color indexed="64"/>
      </left>
      <right style="hair">
        <color indexed="64"/>
      </right>
      <top/>
      <bottom style="dashed">
        <color indexed="64"/>
      </bottom>
      <diagonal/>
    </border>
    <border>
      <left style="hair">
        <color indexed="64"/>
      </left>
      <right style="hair">
        <color indexed="64"/>
      </right>
      <top/>
      <bottom style="dashed">
        <color indexed="64"/>
      </bottom>
      <diagonal/>
    </border>
    <border>
      <left style="hair">
        <color indexed="64"/>
      </left>
      <right style="thin">
        <color indexed="64"/>
      </right>
      <top/>
      <bottom style="dashed">
        <color indexed="64"/>
      </bottom>
      <diagonal/>
    </border>
    <border>
      <left style="hair">
        <color indexed="64"/>
      </left>
      <right/>
      <top style="dotted">
        <color indexed="64"/>
      </top>
      <bottom style="dashed">
        <color indexed="64"/>
      </bottom>
      <diagonal/>
    </border>
    <border>
      <left/>
      <right style="hair">
        <color indexed="64"/>
      </right>
      <top style="dotted">
        <color indexed="64"/>
      </top>
      <bottom style="dashed">
        <color indexed="64"/>
      </bottom>
      <diagonal/>
    </border>
    <border>
      <left style="thin">
        <color indexed="64"/>
      </left>
      <right style="hair">
        <color indexed="64"/>
      </right>
      <top style="dashed">
        <color indexed="64"/>
      </top>
      <bottom style="dotted">
        <color indexed="64"/>
      </bottom>
      <diagonal/>
    </border>
    <border>
      <left style="hair">
        <color indexed="64"/>
      </left>
      <right style="hair">
        <color indexed="64"/>
      </right>
      <top style="dashed">
        <color indexed="64"/>
      </top>
      <bottom style="dotted">
        <color indexed="64"/>
      </bottom>
      <diagonal/>
    </border>
    <border>
      <left style="hair">
        <color indexed="64"/>
      </left>
      <right style="thin">
        <color indexed="64"/>
      </right>
      <top style="dashed">
        <color indexed="64"/>
      </top>
      <bottom style="dotted">
        <color indexed="64"/>
      </bottom>
      <diagonal/>
    </border>
    <border>
      <left style="thin">
        <color indexed="64"/>
      </left>
      <right/>
      <top/>
      <bottom/>
      <diagonal/>
    </border>
    <border>
      <left/>
      <right style="hair">
        <color indexed="64"/>
      </right>
      <top/>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hair">
        <color indexed="64"/>
      </right>
      <top style="dashed">
        <color indexed="64"/>
      </top>
      <bottom style="dotted">
        <color indexed="64"/>
      </bottom>
      <diagonal/>
    </border>
    <border>
      <left/>
      <right style="hair">
        <color indexed="64"/>
      </right>
      <top style="dashed">
        <color indexed="64"/>
      </top>
      <bottom style="thin">
        <color indexed="64"/>
      </bottom>
      <diagonal/>
    </border>
    <border>
      <left style="thin">
        <color indexed="64"/>
      </left>
      <right style="hair">
        <color indexed="64"/>
      </right>
      <top style="hair">
        <color indexed="64"/>
      </top>
      <bottom style="dotted">
        <color indexed="64"/>
      </bottom>
      <diagonal/>
    </border>
    <border>
      <left style="hair">
        <color indexed="64"/>
      </left>
      <right style="hair">
        <color indexed="64"/>
      </right>
      <top style="hair">
        <color indexed="64"/>
      </top>
      <bottom style="dotted">
        <color indexed="64"/>
      </bottom>
      <diagonal/>
    </border>
    <border>
      <left/>
      <right style="thin">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thin">
        <color auto="1"/>
      </bottom>
      <diagonal/>
    </border>
    <border>
      <left style="thin">
        <color indexed="64"/>
      </left>
      <right style="hair">
        <color auto="1"/>
      </right>
      <top style="dashed">
        <color auto="1"/>
      </top>
      <bottom style="dashed">
        <color auto="1"/>
      </bottom>
      <diagonal/>
    </border>
    <border>
      <left style="hair">
        <color auto="1"/>
      </left>
      <right style="thin">
        <color indexed="64"/>
      </right>
      <top style="dashed">
        <color auto="1"/>
      </top>
      <bottom style="dashed">
        <color auto="1"/>
      </bottom>
      <diagonal/>
    </border>
    <border>
      <left/>
      <right style="thin">
        <color indexed="64"/>
      </right>
      <top style="dotted">
        <color indexed="64"/>
      </top>
      <bottom style="dashed">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style="hair">
        <color auto="1"/>
      </right>
      <top style="hair">
        <color auto="1"/>
      </top>
      <bottom style="hair">
        <color auto="1"/>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hair">
        <color indexed="64"/>
      </right>
      <top style="dashed">
        <color indexed="64"/>
      </top>
      <bottom style="dashed">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diagonal/>
    </border>
    <border>
      <left style="hair">
        <color auto="1"/>
      </left>
      <right/>
      <top style="dashed">
        <color auto="1"/>
      </top>
      <bottom style="dashed">
        <color auto="1"/>
      </bottom>
      <diagonal/>
    </border>
    <border>
      <left/>
      <right/>
      <top style="thin">
        <color indexed="64"/>
      </top>
      <bottom/>
      <diagonal/>
    </border>
    <border>
      <left style="hair">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right style="thin">
        <color indexed="64"/>
      </right>
      <top style="thin">
        <color auto="1"/>
      </top>
      <bottom/>
      <diagonal/>
    </border>
    <border>
      <left/>
      <right style="thin">
        <color indexed="64"/>
      </right>
      <top/>
      <bottom style="hair">
        <color auto="1"/>
      </bottom>
      <diagonal/>
    </border>
    <border>
      <left/>
      <right style="thin">
        <color indexed="64"/>
      </right>
      <top style="hair">
        <color auto="1"/>
      </top>
      <bottom style="hair">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right style="thin">
        <color indexed="64"/>
      </right>
      <top style="hair">
        <color auto="1"/>
      </top>
      <bottom style="thin">
        <color auto="1"/>
      </bottom>
      <diagonal/>
    </border>
    <border>
      <left style="hair">
        <color auto="1"/>
      </left>
      <right/>
      <top/>
      <bottom style="hair">
        <color auto="1"/>
      </bottom>
      <diagonal/>
    </border>
    <border>
      <left style="hair">
        <color auto="1"/>
      </left>
      <right/>
      <top style="thin">
        <color auto="1"/>
      </top>
      <bottom/>
      <diagonal/>
    </border>
    <border>
      <left/>
      <right style="thin">
        <color auto="1"/>
      </right>
      <top style="hair">
        <color auto="1"/>
      </top>
      <bottom style="dashed">
        <color auto="1"/>
      </bottom>
      <diagonal/>
    </border>
    <border>
      <left style="hair">
        <color auto="1"/>
      </left>
      <right/>
      <top/>
      <bottom style="thin">
        <color auto="1"/>
      </bottom>
      <diagonal/>
    </border>
  </borders>
  <cellStyleXfs count="5">
    <xf numFmtId="0" fontId="0" fillId="0" borderId="0"/>
    <xf numFmtId="43" fontId="1"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449">
    <xf numFmtId="0" fontId="0" fillId="0" borderId="0" xfId="0"/>
    <xf numFmtId="0" fontId="4" fillId="0" borderId="0" xfId="0" applyFont="1" applyBorder="1" applyAlignment="1">
      <alignment horizontal="left"/>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right" vertical="center"/>
    </xf>
    <xf numFmtId="0" fontId="6" fillId="0" borderId="5" xfId="0" applyFont="1" applyBorder="1" applyAlignment="1">
      <alignment horizontal="center" vertical="center"/>
    </xf>
    <xf numFmtId="2" fontId="5" fillId="0" borderId="5" xfId="0" applyNumberFormat="1" applyFont="1" applyBorder="1" applyAlignment="1">
      <alignment horizontal="center" vertical="center" wrapText="1"/>
    </xf>
    <xf numFmtId="2" fontId="5" fillId="0" borderId="6" xfId="0" applyNumberFormat="1" applyFont="1" applyBorder="1" applyAlignment="1">
      <alignment horizontal="center" vertical="center"/>
    </xf>
    <xf numFmtId="0" fontId="4" fillId="0" borderId="0" xfId="0" applyFont="1" applyBorder="1"/>
    <xf numFmtId="0" fontId="7" fillId="0" borderId="23" xfId="0" applyFont="1" applyBorder="1" applyAlignment="1">
      <alignment horizontal="center" vertical="top"/>
    </xf>
    <xf numFmtId="164" fontId="7" fillId="0" borderId="21" xfId="0" applyNumberFormat="1" applyFont="1" applyBorder="1" applyAlignment="1">
      <alignment horizontal="center" vertical="center"/>
    </xf>
    <xf numFmtId="0" fontId="7" fillId="0" borderId="21" xfId="0" applyFont="1" applyBorder="1" applyAlignment="1">
      <alignment horizontal="center"/>
    </xf>
    <xf numFmtId="2" fontId="7" fillId="0" borderId="19" xfId="0" applyNumberFormat="1" applyFont="1" applyBorder="1" applyAlignment="1">
      <alignment horizontal="center"/>
    </xf>
    <xf numFmtId="0" fontId="7" fillId="0" borderId="0" xfId="0" applyFont="1" applyAlignment="1">
      <alignment horizontal="center"/>
    </xf>
    <xf numFmtId="0" fontId="5" fillId="4" borderId="16" xfId="0" applyFont="1" applyFill="1" applyBorder="1" applyAlignment="1">
      <alignment horizontal="center" vertical="top"/>
    </xf>
    <xf numFmtId="164" fontId="5" fillId="4" borderId="17" xfId="0" applyNumberFormat="1" applyFont="1" applyFill="1" applyBorder="1" applyAlignment="1">
      <alignment horizontal="left" vertical="center"/>
    </xf>
    <xf numFmtId="0" fontId="5" fillId="4" borderId="17" xfId="0" applyFont="1" applyFill="1" applyBorder="1" applyAlignment="1">
      <alignment horizontal="center"/>
    </xf>
    <xf numFmtId="0" fontId="5" fillId="4" borderId="17" xfId="0" applyFont="1" applyFill="1" applyBorder="1" applyAlignment="1"/>
    <xf numFmtId="2" fontId="5" fillId="4" borderId="18" xfId="0" applyNumberFormat="1" applyFont="1" applyFill="1" applyBorder="1" applyAlignment="1">
      <alignment horizontal="center"/>
    </xf>
    <xf numFmtId="0" fontId="5" fillId="0" borderId="0" xfId="0" applyFont="1" applyAlignment="1">
      <alignment horizontal="center"/>
    </xf>
    <xf numFmtId="0" fontId="7" fillId="0" borderId="29" xfId="0" applyFont="1" applyBorder="1" applyAlignment="1">
      <alignment horizontal="center" vertical="top"/>
    </xf>
    <xf numFmtId="0" fontId="7" fillId="0" borderId="22" xfId="0" applyFont="1" applyBorder="1" applyAlignment="1">
      <alignment horizontal="center"/>
    </xf>
    <xf numFmtId="2" fontId="7" fillId="0" borderId="20" xfId="0" applyNumberFormat="1" applyFont="1" applyBorder="1" applyAlignment="1">
      <alignment horizontal="center"/>
    </xf>
    <xf numFmtId="0" fontId="4" fillId="0" borderId="22" xfId="0" applyNumberFormat="1" applyFont="1" applyBorder="1" applyAlignment="1" applyProtection="1">
      <alignment horizontal="left" vertical="top" wrapText="1"/>
      <protection locked="0"/>
    </xf>
    <xf numFmtId="0" fontId="4" fillId="0" borderId="22" xfId="0" applyFont="1" applyBorder="1" applyAlignment="1">
      <alignment horizontal="right"/>
    </xf>
    <xf numFmtId="0" fontId="4" fillId="0" borderId="22" xfId="0" applyFont="1" applyBorder="1" applyAlignment="1"/>
    <xf numFmtId="43" fontId="4" fillId="0" borderId="22" xfId="0" applyNumberFormat="1" applyFont="1" applyBorder="1" applyAlignment="1">
      <alignment horizontal="right"/>
    </xf>
    <xf numFmtId="2" fontId="4" fillId="0" borderId="20" xfId="0" applyNumberFormat="1" applyFont="1" applyBorder="1" applyAlignment="1">
      <alignment horizontal="right"/>
    </xf>
    <xf numFmtId="0" fontId="5" fillId="4" borderId="17" xfId="0" applyFont="1" applyFill="1" applyBorder="1" applyAlignment="1">
      <alignment horizontal="right"/>
    </xf>
    <xf numFmtId="2" fontId="5" fillId="4" borderId="18" xfId="0" applyNumberFormat="1" applyFont="1" applyFill="1" applyBorder="1" applyAlignment="1">
      <alignment horizontal="right"/>
    </xf>
    <xf numFmtId="0" fontId="5" fillId="4" borderId="40" xfId="0" applyFont="1" applyFill="1" applyBorder="1" applyAlignment="1">
      <alignment horizontal="center" vertical="top"/>
    </xf>
    <xf numFmtId="164" fontId="5" fillId="4" borderId="41" xfId="0" applyNumberFormat="1" applyFont="1" applyFill="1" applyBorder="1" applyAlignment="1">
      <alignment horizontal="left" vertical="center"/>
    </xf>
    <xf numFmtId="0" fontId="4" fillId="4" borderId="41" xfId="0" applyFont="1" applyFill="1" applyBorder="1" applyAlignment="1">
      <alignment horizontal="right"/>
    </xf>
    <xf numFmtId="0" fontId="4" fillId="4" borderId="41" xfId="0" applyFont="1" applyFill="1" applyBorder="1" applyAlignment="1"/>
    <xf numFmtId="0" fontId="4" fillId="4" borderId="41" xfId="0" applyFont="1" applyFill="1" applyBorder="1" applyAlignment="1">
      <alignment horizontal="center"/>
    </xf>
    <xf numFmtId="2" fontId="4" fillId="4" borderId="42" xfId="0" applyNumberFormat="1" applyFont="1" applyFill="1" applyBorder="1" applyAlignment="1">
      <alignment horizontal="center"/>
    </xf>
    <xf numFmtId="0" fontId="4" fillId="0" borderId="0" xfId="0" applyFont="1" applyAlignment="1">
      <alignment horizontal="center"/>
    </xf>
    <xf numFmtId="0" fontId="4" fillId="0" borderId="13" xfId="0" applyFont="1" applyBorder="1" applyAlignment="1">
      <alignment horizontal="center" vertical="top"/>
    </xf>
    <xf numFmtId="0" fontId="4" fillId="0" borderId="14" xfId="0" applyFont="1" applyBorder="1" applyAlignment="1">
      <alignment horizontal="left" vertical="center" wrapText="1"/>
    </xf>
    <xf numFmtId="0" fontId="4" fillId="0" borderId="14" xfId="0" applyFont="1" applyBorder="1" applyAlignment="1">
      <alignment horizontal="right"/>
    </xf>
    <xf numFmtId="0" fontId="4" fillId="0" borderId="14" xfId="0" applyFont="1" applyBorder="1" applyAlignment="1"/>
    <xf numFmtId="2" fontId="4" fillId="0" borderId="14" xfId="0" applyNumberFormat="1" applyFont="1" applyBorder="1" applyAlignment="1">
      <alignment horizontal="right" wrapText="1"/>
    </xf>
    <xf numFmtId="2" fontId="4" fillId="0" borderId="15" xfId="0" applyNumberFormat="1" applyFont="1" applyBorder="1" applyAlignment="1">
      <alignment horizontal="right"/>
    </xf>
    <xf numFmtId="0" fontId="4" fillId="0" borderId="0" xfId="0" applyFont="1" applyBorder="1" applyAlignment="1">
      <alignment horizontal="center" vertical="center"/>
    </xf>
    <xf numFmtId="0" fontId="4" fillId="0" borderId="7" xfId="0" applyFont="1" applyBorder="1" applyAlignment="1">
      <alignment horizontal="center" vertical="top"/>
    </xf>
    <xf numFmtId="0" fontId="4" fillId="0" borderId="21" xfId="0" applyFont="1" applyBorder="1" applyAlignment="1">
      <alignment horizontal="left" vertical="center" wrapText="1"/>
    </xf>
    <xf numFmtId="0" fontId="4" fillId="0" borderId="21" xfId="0" applyFont="1" applyBorder="1" applyAlignment="1">
      <alignment horizontal="right"/>
    </xf>
    <xf numFmtId="0" fontId="4" fillId="0" borderId="21" xfId="0" applyFont="1" applyBorder="1" applyAlignment="1"/>
    <xf numFmtId="2" fontId="4" fillId="0" borderId="21" xfId="0" applyNumberFormat="1" applyFont="1" applyBorder="1" applyAlignment="1">
      <alignment horizontal="right"/>
    </xf>
    <xf numFmtId="2" fontId="4" fillId="0" borderId="19" xfId="0" applyNumberFormat="1" applyFont="1" applyBorder="1" applyAlignment="1">
      <alignment horizontal="right"/>
    </xf>
    <xf numFmtId="0" fontId="4" fillId="0" borderId="23" xfId="0" applyFont="1" applyBorder="1" applyAlignment="1">
      <alignment horizontal="center" vertical="top"/>
    </xf>
    <xf numFmtId="0" fontId="4" fillId="0" borderId="21" xfId="0" applyFont="1" applyBorder="1" applyAlignment="1">
      <alignment horizontal="left" vertical="top" wrapText="1"/>
    </xf>
    <xf numFmtId="2" fontId="4" fillId="0" borderId="8" xfId="0" applyNumberFormat="1" applyFont="1" applyBorder="1" applyAlignment="1">
      <alignment horizontal="right"/>
    </xf>
    <xf numFmtId="0" fontId="4" fillId="0" borderId="8" xfId="0" applyFont="1" applyBorder="1" applyAlignment="1">
      <alignment horizontal="right"/>
    </xf>
    <xf numFmtId="0" fontId="4" fillId="0" borderId="8" xfId="0" applyFont="1" applyBorder="1" applyAlignment="1"/>
    <xf numFmtId="2" fontId="4" fillId="0" borderId="9" xfId="0" applyNumberFormat="1" applyFont="1" applyBorder="1" applyAlignment="1">
      <alignment horizontal="right"/>
    </xf>
    <xf numFmtId="0" fontId="4" fillId="0" borderId="8" xfId="0" applyFont="1" applyBorder="1" applyAlignment="1">
      <alignment horizontal="left" vertical="center" wrapText="1"/>
    </xf>
    <xf numFmtId="0" fontId="4" fillId="0" borderId="23" xfId="0" applyFont="1" applyBorder="1" applyAlignment="1">
      <alignment horizontal="center" vertical="top" wrapText="1"/>
    </xf>
    <xf numFmtId="0" fontId="4" fillId="0" borderId="26" xfId="0" applyFont="1" applyBorder="1" applyAlignment="1">
      <alignment horizontal="center" vertical="top"/>
    </xf>
    <xf numFmtId="0" fontId="4" fillId="0" borderId="27" xfId="0" applyFont="1" applyBorder="1" applyAlignment="1">
      <alignment horizontal="right"/>
    </xf>
    <xf numFmtId="0" fontId="4" fillId="0" borderId="27" xfId="0" applyFont="1" applyBorder="1" applyAlignment="1"/>
    <xf numFmtId="2" fontId="4" fillId="0" borderId="27" xfId="0" applyNumberFormat="1" applyFont="1" applyBorder="1" applyAlignment="1">
      <alignment horizontal="right"/>
    </xf>
    <xf numFmtId="2" fontId="4" fillId="0" borderId="28" xfId="0" applyNumberFormat="1" applyFont="1" applyBorder="1" applyAlignment="1">
      <alignment horizontal="right"/>
    </xf>
    <xf numFmtId="0" fontId="5" fillId="3" borderId="47" xfId="0" applyFont="1" applyFill="1" applyBorder="1" applyAlignment="1">
      <alignment vertical="center"/>
    </xf>
    <xf numFmtId="0" fontId="5" fillId="3" borderId="48" xfId="0" applyFont="1" applyFill="1" applyBorder="1" applyAlignment="1">
      <alignment vertical="center"/>
    </xf>
    <xf numFmtId="0" fontId="5" fillId="3" borderId="49" xfId="0" applyFont="1" applyFill="1" applyBorder="1" applyAlignment="1">
      <alignment vertical="center"/>
    </xf>
    <xf numFmtId="2" fontId="5" fillId="3" borderId="20" xfId="0" applyNumberFormat="1" applyFont="1" applyFill="1" applyBorder="1" applyAlignment="1">
      <alignment horizontal="right"/>
    </xf>
    <xf numFmtId="0" fontId="5" fillId="3" borderId="0" xfId="0" applyFont="1" applyFill="1" applyBorder="1" applyAlignment="1">
      <alignment horizontal="left"/>
    </xf>
    <xf numFmtId="0" fontId="8" fillId="4" borderId="45" xfId="0" applyFont="1" applyFill="1" applyBorder="1" applyAlignment="1">
      <alignment horizontal="center" vertical="center"/>
    </xf>
    <xf numFmtId="0" fontId="8" fillId="4" borderId="46" xfId="0" applyFont="1" applyFill="1" applyBorder="1" applyAlignment="1">
      <alignment horizontal="left" vertical="center"/>
    </xf>
    <xf numFmtId="0" fontId="8" fillId="4" borderId="46" xfId="0" applyFont="1" applyFill="1" applyBorder="1" applyAlignment="1">
      <alignment vertical="center"/>
    </xf>
    <xf numFmtId="0" fontId="8" fillId="4" borderId="39" xfId="0" applyFont="1" applyFill="1" applyBorder="1" applyAlignment="1">
      <alignment horizontal="center" vertical="center"/>
    </xf>
    <xf numFmtId="0" fontId="4" fillId="3" borderId="0" xfId="0" applyFont="1" applyFill="1" applyBorder="1" applyAlignment="1">
      <alignment horizontal="left"/>
    </xf>
    <xf numFmtId="0" fontId="4" fillId="0" borderId="30" xfId="0" applyFont="1" applyBorder="1" applyAlignment="1">
      <alignment horizontal="center" vertical="top"/>
    </xf>
    <xf numFmtId="0" fontId="4" fillId="0" borderId="31" xfId="0" applyFont="1" applyBorder="1" applyAlignment="1">
      <alignment horizontal="left" vertical="center" wrapText="1"/>
    </xf>
    <xf numFmtId="0" fontId="4" fillId="0" borderId="31" xfId="0" applyFont="1" applyBorder="1" applyAlignment="1">
      <alignment horizontal="right"/>
    </xf>
    <xf numFmtId="0" fontId="4" fillId="0" borderId="31" xfId="0" applyFont="1" applyBorder="1" applyAlignment="1"/>
    <xf numFmtId="2" fontId="4" fillId="0" borderId="31" xfId="0" applyNumberFormat="1" applyFont="1" applyBorder="1" applyAlignment="1">
      <alignment horizontal="right"/>
    </xf>
    <xf numFmtId="2" fontId="4" fillId="0" borderId="32" xfId="0" applyNumberFormat="1" applyFont="1" applyBorder="1" applyAlignment="1">
      <alignment horizontal="right"/>
    </xf>
    <xf numFmtId="0" fontId="4" fillId="0" borderId="0" xfId="0" applyFont="1"/>
    <xf numFmtId="0" fontId="4" fillId="0" borderId="8" xfId="0" applyFont="1" applyBorder="1" applyAlignment="1">
      <alignment horizontal="left" vertical="top" wrapText="1"/>
    </xf>
    <xf numFmtId="0" fontId="4" fillId="0" borderId="8" xfId="0" applyFont="1" applyBorder="1" applyAlignment="1">
      <alignment vertical="top" wrapText="1"/>
    </xf>
    <xf numFmtId="0" fontId="9" fillId="0" borderId="0" xfId="0" applyFont="1" applyAlignment="1">
      <alignment vertical="center"/>
    </xf>
    <xf numFmtId="0" fontId="4" fillId="0" borderId="8" xfId="0" applyFont="1" applyBorder="1" applyAlignment="1">
      <alignment vertical="center" wrapText="1"/>
    </xf>
    <xf numFmtId="0" fontId="4" fillId="2" borderId="8" xfId="0" applyFont="1" applyFill="1" applyBorder="1" applyAlignment="1"/>
    <xf numFmtId="0" fontId="4" fillId="0" borderId="7" xfId="0" applyFont="1" applyBorder="1" applyAlignment="1">
      <alignment horizontal="center" vertical="center"/>
    </xf>
    <xf numFmtId="0" fontId="4" fillId="0" borderId="23" xfId="0" applyFont="1" applyBorder="1" applyAlignment="1">
      <alignment horizontal="center" vertical="center"/>
    </xf>
    <xf numFmtId="0" fontId="4" fillId="0" borderId="21" xfId="0" applyFont="1" applyBorder="1" applyAlignment="1">
      <alignment horizontal="center"/>
    </xf>
    <xf numFmtId="0" fontId="4" fillId="0" borderId="52" xfId="0" applyFont="1" applyBorder="1" applyAlignment="1"/>
    <xf numFmtId="2" fontId="4" fillId="0" borderId="52" xfId="0" applyNumberFormat="1" applyFont="1" applyBorder="1" applyAlignment="1">
      <alignment horizontal="right"/>
    </xf>
    <xf numFmtId="0" fontId="4" fillId="2" borderId="8" xfId="0" applyFont="1" applyFill="1" applyBorder="1" applyAlignment="1">
      <alignment horizontal="left" vertical="center" wrapText="1"/>
    </xf>
    <xf numFmtId="0" fontId="4" fillId="2" borderId="8" xfId="0" applyFont="1" applyFill="1" applyBorder="1" applyAlignment="1">
      <alignment horizontal="right"/>
    </xf>
    <xf numFmtId="2" fontId="4" fillId="2" borderId="8" xfId="0" applyNumberFormat="1" applyFont="1" applyFill="1" applyBorder="1" applyAlignment="1">
      <alignment horizontal="right"/>
    </xf>
    <xf numFmtId="0" fontId="4" fillId="2" borderId="7" xfId="0" applyFont="1" applyFill="1" applyBorder="1" applyAlignment="1">
      <alignment horizontal="center" vertical="top"/>
    </xf>
    <xf numFmtId="2" fontId="4" fillId="2" borderId="9" xfId="0" applyNumberFormat="1" applyFont="1" applyFill="1" applyBorder="1" applyAlignment="1">
      <alignment horizontal="right" wrapText="1"/>
    </xf>
    <xf numFmtId="2" fontId="5" fillId="3" borderId="25" xfId="0" applyNumberFormat="1" applyFont="1" applyFill="1" applyBorder="1" applyAlignment="1">
      <alignment horizontal="right" vertical="center"/>
    </xf>
    <xf numFmtId="0" fontId="4" fillId="0" borderId="0" xfId="0" applyFont="1" applyBorder="1" applyAlignment="1">
      <alignment horizontal="center" vertical="top"/>
    </xf>
    <xf numFmtId="0" fontId="4" fillId="0" borderId="0" xfId="0" applyFont="1" applyBorder="1" applyAlignment="1">
      <alignment horizontal="right"/>
    </xf>
    <xf numFmtId="0" fontId="4" fillId="0" borderId="0" xfId="0" applyFont="1" applyBorder="1" applyAlignment="1"/>
    <xf numFmtId="2" fontId="4" fillId="0" borderId="0" xfId="0" applyNumberFormat="1" applyFont="1" applyBorder="1" applyAlignment="1">
      <alignment horizontal="right"/>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164" fontId="5" fillId="0" borderId="5" xfId="0" applyNumberFormat="1" applyFont="1" applyBorder="1" applyAlignment="1">
      <alignment horizontal="center" vertical="center" wrapText="1"/>
    </xf>
    <xf numFmtId="0" fontId="6" fillId="0" borderId="5" xfId="0" applyFont="1" applyBorder="1" applyAlignment="1">
      <alignment horizontal="left" vertical="center"/>
    </xf>
    <xf numFmtId="164" fontId="4" fillId="0" borderId="21" xfId="0" applyNumberFormat="1" applyFont="1" applyBorder="1" applyAlignment="1">
      <alignment horizontal="center" vertical="center"/>
    </xf>
    <xf numFmtId="0" fontId="4" fillId="0" borderId="21" xfId="0" applyFont="1" applyBorder="1" applyAlignment="1">
      <alignment horizontal="center" vertical="center" wrapText="1"/>
    </xf>
    <xf numFmtId="0" fontId="4" fillId="0" borderId="21" xfId="0" applyFont="1" applyBorder="1" applyAlignment="1">
      <alignment horizontal="center" vertical="center"/>
    </xf>
    <xf numFmtId="2" fontId="4" fillId="0" borderId="19" xfId="0" applyNumberFormat="1"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wrapText="1"/>
    </xf>
    <xf numFmtId="165" fontId="4" fillId="0" borderId="31" xfId="0" applyNumberFormat="1" applyFont="1" applyBorder="1" applyAlignment="1">
      <alignment horizontal="center" vertical="center"/>
    </xf>
    <xf numFmtId="0" fontId="4" fillId="0" borderId="31" xfId="0" applyFont="1" applyBorder="1" applyAlignment="1">
      <alignment horizontal="left" vertical="center"/>
    </xf>
    <xf numFmtId="0" fontId="4" fillId="0" borderId="31" xfId="0" applyFont="1" applyBorder="1" applyAlignment="1">
      <alignment horizontal="right" vertical="center"/>
    </xf>
    <xf numFmtId="2" fontId="4" fillId="0" borderId="31" xfId="0" applyNumberFormat="1" applyFont="1" applyBorder="1" applyAlignment="1">
      <alignment horizontal="right" vertical="center" wrapText="1"/>
    </xf>
    <xf numFmtId="2" fontId="4" fillId="0" borderId="32" xfId="0" applyNumberFormat="1" applyFont="1" applyBorder="1" applyAlignment="1">
      <alignment horizontal="right" vertical="center"/>
    </xf>
    <xf numFmtId="0" fontId="11" fillId="0" borderId="8" xfId="0" applyFont="1" applyBorder="1" applyAlignment="1">
      <alignment horizontal="left" vertical="center"/>
    </xf>
    <xf numFmtId="0" fontId="4" fillId="0" borderId="8" xfId="0" applyFont="1" applyBorder="1" applyAlignment="1">
      <alignment horizontal="right" vertical="center"/>
    </xf>
    <xf numFmtId="0" fontId="4" fillId="0" borderId="8" xfId="0" applyFont="1" applyBorder="1" applyAlignment="1">
      <alignment horizontal="left" vertical="center"/>
    </xf>
    <xf numFmtId="2" fontId="4" fillId="0" borderId="8" xfId="0" applyNumberFormat="1" applyFont="1" applyBorder="1" applyAlignment="1">
      <alignment horizontal="right" vertical="center"/>
    </xf>
    <xf numFmtId="0" fontId="11" fillId="0" borderId="8" xfId="0" applyFont="1" applyBorder="1" applyAlignment="1">
      <alignment horizontal="left" vertical="center" wrapText="1"/>
    </xf>
    <xf numFmtId="0" fontId="4" fillId="0" borderId="8" xfId="0" applyFont="1" applyBorder="1" applyAlignment="1">
      <alignment vertical="center"/>
    </xf>
    <xf numFmtId="0" fontId="4" fillId="0" borderId="21" xfId="0" applyFont="1" applyBorder="1" applyAlignment="1">
      <alignment horizontal="left" vertical="center"/>
    </xf>
    <xf numFmtId="0" fontId="4" fillId="0" borderId="14" xfId="0" applyFont="1" applyBorder="1" applyAlignment="1">
      <alignment horizontal="left" vertical="center"/>
    </xf>
    <xf numFmtId="0" fontId="4" fillId="0" borderId="8" xfId="0" applyFont="1" applyBorder="1" applyAlignment="1">
      <alignment horizontal="center" vertical="center"/>
    </xf>
    <xf numFmtId="165" fontId="4" fillId="0" borderId="8" xfId="0" applyNumberFormat="1" applyFont="1" applyBorder="1" applyAlignment="1">
      <alignment horizontal="center" vertical="center"/>
    </xf>
    <xf numFmtId="2" fontId="4" fillId="0" borderId="9" xfId="0" applyNumberFormat="1" applyFont="1" applyBorder="1" applyAlignment="1">
      <alignment horizontal="right" vertical="center"/>
    </xf>
    <xf numFmtId="0" fontId="4" fillId="0" borderId="8" xfId="0" applyFont="1" applyBorder="1" applyAlignment="1">
      <alignment horizontal="center" vertical="center" wrapText="1"/>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wrapText="1"/>
    </xf>
    <xf numFmtId="0" fontId="4" fillId="0" borderId="27" xfId="0" applyFont="1" applyBorder="1" applyAlignment="1">
      <alignment horizontal="left" vertical="center"/>
    </xf>
    <xf numFmtId="0" fontId="4" fillId="0" borderId="27" xfId="0" applyFont="1" applyBorder="1" applyAlignment="1">
      <alignment horizontal="right" vertical="center"/>
    </xf>
    <xf numFmtId="2" fontId="4" fillId="0" borderId="27" xfId="0" applyNumberFormat="1" applyFont="1" applyBorder="1" applyAlignment="1">
      <alignment horizontal="right" vertical="center"/>
    </xf>
    <xf numFmtId="165" fontId="4" fillId="0" borderId="0" xfId="0" applyNumberFormat="1" applyFont="1" applyBorder="1" applyAlignment="1">
      <alignment horizontal="center"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2" fontId="4" fillId="0" borderId="0" xfId="0" applyNumberFormat="1" applyFont="1" applyBorder="1" applyAlignment="1">
      <alignment horizontal="right" vertical="center"/>
    </xf>
    <xf numFmtId="0" fontId="4" fillId="0" borderId="22" xfId="0" applyFont="1" applyBorder="1" applyAlignment="1">
      <alignment horizontal="left" vertical="center" wrapText="1"/>
    </xf>
    <xf numFmtId="0" fontId="4" fillId="0" borderId="14" xfId="0" applyFont="1" applyBorder="1" applyAlignment="1">
      <alignment horizontal="center" vertical="center"/>
    </xf>
    <xf numFmtId="165" fontId="4" fillId="0" borderId="14" xfId="0" applyNumberFormat="1" applyFont="1" applyBorder="1" applyAlignment="1">
      <alignment horizontal="center" vertical="center"/>
    </xf>
    <xf numFmtId="2" fontId="4" fillId="0" borderId="15" xfId="0" applyNumberFormat="1" applyFont="1" applyBorder="1" applyAlignment="1">
      <alignment horizontal="right" vertical="center"/>
    </xf>
    <xf numFmtId="0" fontId="4" fillId="0" borderId="14"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1" xfId="0" applyFont="1" applyBorder="1" applyAlignment="1">
      <alignment horizontal="center" vertical="center" wrapText="1"/>
    </xf>
    <xf numFmtId="2" fontId="5" fillId="0" borderId="12" xfId="0" applyNumberFormat="1" applyFont="1" applyBorder="1" applyAlignment="1">
      <alignment horizontal="center" vertical="center"/>
    </xf>
    <xf numFmtId="0" fontId="11" fillId="0" borderId="16" xfId="0" applyFont="1" applyBorder="1" applyAlignment="1">
      <alignment horizontal="center" vertical="center"/>
    </xf>
    <xf numFmtId="164" fontId="11" fillId="0" borderId="17" xfId="0" applyNumberFormat="1" applyFont="1" applyBorder="1" applyAlignment="1">
      <alignment horizontal="center" vertical="center"/>
    </xf>
    <xf numFmtId="0" fontId="11" fillId="0" borderId="17" xfId="0" applyFont="1" applyBorder="1" applyAlignment="1">
      <alignment horizontal="center" vertical="center" wrapText="1"/>
    </xf>
    <xf numFmtId="0" fontId="11" fillId="0" borderId="17" xfId="0" applyFont="1" applyBorder="1" applyAlignment="1">
      <alignment horizontal="center" vertical="center"/>
    </xf>
    <xf numFmtId="2" fontId="11" fillId="0" borderId="18" xfId="0" applyNumberFormat="1" applyFont="1" applyBorder="1" applyAlignment="1">
      <alignment horizontal="center" vertical="center"/>
    </xf>
    <xf numFmtId="2" fontId="4" fillId="2" borderId="8" xfId="0" applyNumberFormat="1" applyFont="1" applyFill="1" applyBorder="1" applyAlignment="1">
      <alignment horizontal="right" vertical="center"/>
    </xf>
    <xf numFmtId="0" fontId="4" fillId="2" borderId="8" xfId="0" applyFont="1" applyFill="1" applyBorder="1" applyAlignment="1">
      <alignment vertical="center"/>
    </xf>
    <xf numFmtId="165" fontId="4" fillId="0" borderId="8" xfId="0" applyNumberFormat="1" applyFont="1" applyBorder="1" applyAlignment="1">
      <alignment vertical="center" wrapText="1"/>
    </xf>
    <xf numFmtId="0" fontId="7" fillId="0" borderId="8" xfId="0" applyFont="1" applyBorder="1" applyAlignment="1">
      <alignment horizontal="left" vertical="center" wrapText="1"/>
    </xf>
    <xf numFmtId="0" fontId="7" fillId="0" borderId="21" xfId="0" applyFont="1" applyBorder="1" applyAlignment="1">
      <alignment horizontal="right"/>
    </xf>
    <xf numFmtId="0" fontId="5" fillId="3" borderId="48" xfId="0" applyFont="1" applyFill="1" applyBorder="1" applyAlignment="1">
      <alignment horizontal="right" vertical="center"/>
    </xf>
    <xf numFmtId="0" fontId="8" fillId="4" borderId="46" xfId="0" applyFont="1" applyFill="1" applyBorder="1" applyAlignment="1">
      <alignment horizontal="right" vertical="center"/>
    </xf>
    <xf numFmtId="0" fontId="7" fillId="0" borderId="22" xfId="0" applyNumberFormat="1" applyFont="1" applyBorder="1" applyAlignment="1">
      <alignment horizontal="left" vertical="top" wrapText="1"/>
    </xf>
    <xf numFmtId="0" fontId="5" fillId="4" borderId="35" xfId="0" applyFont="1" applyFill="1" applyBorder="1" applyAlignment="1">
      <alignment horizontal="center" vertical="top"/>
    </xf>
    <xf numFmtId="164" fontId="5" fillId="4" borderId="36" xfId="0" applyNumberFormat="1" applyFont="1" applyFill="1" applyBorder="1" applyAlignment="1">
      <alignment horizontal="left" vertical="center"/>
    </xf>
    <xf numFmtId="0" fontId="5" fillId="4" borderId="36" xfId="0" applyFont="1" applyFill="1" applyBorder="1" applyAlignment="1">
      <alignment horizontal="right"/>
    </xf>
    <xf numFmtId="0" fontId="5" fillId="4" borderId="36" xfId="0" applyFont="1" applyFill="1" applyBorder="1" applyAlignment="1"/>
    <xf numFmtId="0" fontId="5" fillId="4" borderId="36" xfId="0" applyFont="1" applyFill="1" applyBorder="1" applyAlignment="1">
      <alignment horizontal="center"/>
    </xf>
    <xf numFmtId="2" fontId="5" fillId="4" borderId="37" xfId="0" applyNumberFormat="1" applyFont="1" applyFill="1" applyBorder="1" applyAlignment="1">
      <alignment horizontal="center"/>
    </xf>
    <xf numFmtId="0" fontId="13" fillId="0" borderId="0" xfId="2" applyFont="1"/>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5" fillId="0" borderId="11" xfId="0" applyFont="1" applyBorder="1" applyAlignment="1">
      <alignment horizontal="center" vertical="center" wrapText="1"/>
    </xf>
    <xf numFmtId="0" fontId="13" fillId="0" borderId="16" xfId="2" applyFont="1" applyBorder="1" applyAlignment="1">
      <alignment horizontal="center" vertical="center"/>
    </xf>
    <xf numFmtId="0" fontId="13" fillId="0" borderId="17" xfId="2" applyFont="1" applyBorder="1" applyAlignment="1">
      <alignment horizontal="center" vertical="center"/>
    </xf>
    <xf numFmtId="0" fontId="13" fillId="0" borderId="17" xfId="0" applyFont="1" applyBorder="1" applyAlignment="1">
      <alignment horizontal="center" vertical="center" wrapText="1"/>
    </xf>
    <xf numFmtId="0" fontId="13" fillId="0" borderId="13" xfId="2" applyFont="1" applyBorder="1" applyAlignment="1">
      <alignment horizontal="center" vertical="center"/>
    </xf>
    <xf numFmtId="0" fontId="14" fillId="0" borderId="14" xfId="2" applyFont="1" applyBorder="1" applyAlignment="1">
      <alignment horizontal="center" vertical="center"/>
    </xf>
    <xf numFmtId="0" fontId="13" fillId="0" borderId="7" xfId="2" applyFont="1" applyBorder="1" applyAlignment="1">
      <alignment horizontal="center" vertical="center"/>
    </xf>
    <xf numFmtId="0" fontId="14" fillId="0" borderId="8" xfId="2" applyFont="1" applyBorder="1" applyAlignment="1">
      <alignment horizontal="left" vertical="center"/>
    </xf>
    <xf numFmtId="0" fontId="14" fillId="0" borderId="8" xfId="2" applyFont="1" applyBorder="1" applyAlignment="1">
      <alignment horizontal="center" vertical="center"/>
    </xf>
    <xf numFmtId="0" fontId="13" fillId="0" borderId="8" xfId="2" applyFont="1" applyBorder="1" applyAlignment="1">
      <alignment horizontal="left" vertical="center" wrapText="1"/>
    </xf>
    <xf numFmtId="0" fontId="13" fillId="0" borderId="1" xfId="2" applyFont="1" applyBorder="1" applyAlignment="1">
      <alignment horizontal="center" vertical="center" wrapText="1"/>
    </xf>
    <xf numFmtId="0" fontId="13" fillId="0" borderId="0" xfId="2" applyFont="1" applyBorder="1" applyAlignment="1">
      <alignment horizontal="center" vertical="center" wrapText="1"/>
    </xf>
    <xf numFmtId="0" fontId="14" fillId="0" borderId="8" xfId="2" applyFont="1" applyBorder="1" applyAlignment="1">
      <alignment horizontal="left" vertical="center" wrapText="1"/>
    </xf>
    <xf numFmtId="0" fontId="13" fillId="0" borderId="59" xfId="2" applyFont="1" applyBorder="1" applyAlignment="1">
      <alignment horizontal="center" vertical="center"/>
    </xf>
    <xf numFmtId="0" fontId="14" fillId="0" borderId="60" xfId="2" applyFont="1" applyBorder="1" applyAlignment="1">
      <alignment horizontal="left" vertical="center"/>
    </xf>
    <xf numFmtId="0" fontId="14" fillId="0" borderId="60" xfId="2" applyFont="1" applyBorder="1" applyAlignment="1">
      <alignment horizontal="center" vertical="center"/>
    </xf>
    <xf numFmtId="0" fontId="14" fillId="0" borderId="14" xfId="2" applyFont="1" applyBorder="1" applyAlignment="1">
      <alignment vertical="center"/>
    </xf>
    <xf numFmtId="0" fontId="4" fillId="0" borderId="7" xfId="0" applyFont="1" applyBorder="1" applyAlignment="1">
      <alignment horizontal="right"/>
    </xf>
    <xf numFmtId="0" fontId="4" fillId="0" borderId="8" xfId="0" applyFont="1" applyBorder="1" applyAlignment="1">
      <alignment horizontal="left"/>
    </xf>
    <xf numFmtId="0" fontId="11" fillId="0" borderId="61" xfId="0" applyFont="1" applyBorder="1" applyAlignment="1"/>
    <xf numFmtId="0" fontId="4" fillId="0" borderId="8" xfId="0" applyFont="1" applyBorder="1" applyAlignment="1">
      <alignment horizontal="left" wrapText="1"/>
    </xf>
    <xf numFmtId="3" fontId="14" fillId="0" borderId="8" xfId="0" applyNumberFormat="1" applyFont="1" applyBorder="1" applyAlignment="1">
      <alignment horizontal="left" wrapText="1"/>
    </xf>
    <xf numFmtId="0" fontId="4" fillId="0" borderId="51" xfId="0" applyFont="1" applyBorder="1" applyAlignment="1">
      <alignment horizontal="right"/>
    </xf>
    <xf numFmtId="0" fontId="11" fillId="0" borderId="52" xfId="0" applyFont="1" applyBorder="1" applyAlignment="1"/>
    <xf numFmtId="0" fontId="5" fillId="3" borderId="62" xfId="0" applyFont="1" applyFill="1" applyBorder="1" applyAlignment="1">
      <alignment vertical="center"/>
    </xf>
    <xf numFmtId="0" fontId="5" fillId="3" borderId="63" xfId="0" applyFont="1" applyFill="1" applyBorder="1" applyAlignment="1">
      <alignment vertical="center"/>
    </xf>
    <xf numFmtId="0" fontId="5" fillId="3" borderId="63" xfId="0" applyFont="1" applyFill="1" applyBorder="1" applyAlignment="1">
      <alignment horizontal="right" vertical="center"/>
    </xf>
    <xf numFmtId="0" fontId="5" fillId="3" borderId="64" xfId="0" applyFont="1" applyFill="1" applyBorder="1" applyAlignment="1">
      <alignment vertical="center"/>
    </xf>
    <xf numFmtId="2" fontId="5" fillId="3" borderId="37" xfId="0" applyNumberFormat="1" applyFont="1" applyFill="1" applyBorder="1" applyAlignment="1">
      <alignment horizontal="right"/>
    </xf>
    <xf numFmtId="0" fontId="16" fillId="0" borderId="61" xfId="0" applyFont="1" applyBorder="1" applyAlignment="1"/>
    <xf numFmtId="2" fontId="5" fillId="4" borderId="57" xfId="0" applyNumberFormat="1" applyFont="1" applyFill="1" applyBorder="1" applyAlignment="1">
      <alignment horizontal="right" vertical="center"/>
    </xf>
    <xf numFmtId="0" fontId="17" fillId="3" borderId="56" xfId="0" applyFont="1" applyFill="1" applyBorder="1" applyAlignment="1">
      <alignment horizontal="right" vertical="center" wrapText="1"/>
    </xf>
    <xf numFmtId="0" fontId="17" fillId="3" borderId="64" xfId="0" applyFont="1" applyFill="1" applyBorder="1" applyAlignment="1">
      <alignment horizontal="center" vertical="center" wrapText="1"/>
    </xf>
    <xf numFmtId="166" fontId="17" fillId="3" borderId="57" xfId="1" applyNumberFormat="1" applyFont="1" applyFill="1" applyBorder="1" applyAlignment="1">
      <alignment horizontal="center" vertical="center" wrapText="1"/>
    </xf>
    <xf numFmtId="167" fontId="17" fillId="0" borderId="0" xfId="0" applyNumberFormat="1" applyFont="1" applyAlignment="1">
      <alignment horizontal="center" vertical="center" wrapText="1"/>
    </xf>
    <xf numFmtId="0" fontId="17" fillId="0" borderId="0" xfId="0" applyFont="1" applyAlignment="1">
      <alignment horizontal="center" vertical="center" wrapText="1"/>
    </xf>
    <xf numFmtId="0" fontId="14" fillId="4" borderId="50" xfId="0" applyFont="1" applyFill="1" applyBorder="1" applyAlignment="1">
      <alignment horizontal="center" vertical="center" wrapText="1"/>
    </xf>
    <xf numFmtId="166" fontId="5" fillId="4" borderId="25" xfId="1" applyNumberFormat="1" applyFont="1" applyFill="1" applyBorder="1" applyAlignment="1">
      <alignment vertical="center" wrapText="1"/>
    </xf>
    <xf numFmtId="2" fontId="14" fillId="0" borderId="0" xfId="0" applyNumberFormat="1" applyFont="1" applyAlignment="1">
      <alignment horizontal="center" vertical="center" wrapText="1"/>
    </xf>
    <xf numFmtId="0" fontId="14" fillId="0" borderId="0" xfId="0" applyFont="1" applyAlignment="1">
      <alignment horizontal="center" vertical="center" wrapText="1"/>
    </xf>
    <xf numFmtId="166" fontId="14" fillId="0" borderId="0" xfId="0" applyNumberFormat="1" applyFont="1" applyAlignment="1">
      <alignment horizontal="center" vertical="center" wrapText="1"/>
    </xf>
    <xf numFmtId="166" fontId="4" fillId="0" borderId="0" xfId="0" applyNumberFormat="1" applyFont="1" applyBorder="1" applyAlignment="1">
      <alignment horizontal="left"/>
    </xf>
    <xf numFmtId="2" fontId="5" fillId="0" borderId="0" xfId="0" applyNumberFormat="1" applyFont="1" applyBorder="1" applyAlignment="1">
      <alignment horizontal="right"/>
    </xf>
    <xf numFmtId="2" fontId="6" fillId="0" borderId="0" xfId="0" applyNumberFormat="1" applyFont="1" applyBorder="1" applyAlignment="1">
      <alignment horizontal="right"/>
    </xf>
    <xf numFmtId="164" fontId="5" fillId="0" borderId="11" xfId="0" applyNumberFormat="1" applyFont="1" applyBorder="1" applyAlignment="1">
      <alignment horizontal="center" vertical="center" wrapText="1"/>
    </xf>
    <xf numFmtId="0" fontId="5" fillId="0" borderId="11" xfId="0" applyFont="1" applyBorder="1" applyAlignment="1">
      <alignment horizontal="right" vertical="center"/>
    </xf>
    <xf numFmtId="2" fontId="5" fillId="0" borderId="11" xfId="0" applyNumberFormat="1" applyFont="1" applyBorder="1" applyAlignment="1">
      <alignment horizontal="right" vertical="center" wrapText="1"/>
    </xf>
    <xf numFmtId="0" fontId="11" fillId="0" borderId="17" xfId="0" applyFont="1" applyBorder="1" applyAlignment="1">
      <alignment horizontal="center"/>
    </xf>
    <xf numFmtId="2" fontId="11" fillId="0" borderId="17" xfId="0" applyNumberFormat="1" applyFont="1" applyBorder="1" applyAlignment="1">
      <alignment horizontal="center" vertical="center" wrapText="1"/>
    </xf>
    <xf numFmtId="0" fontId="11" fillId="0" borderId="0" xfId="0" applyFont="1" applyAlignment="1">
      <alignment horizontal="center"/>
    </xf>
    <xf numFmtId="0" fontId="7" fillId="0" borderId="14" xfId="0" applyFont="1" applyBorder="1" applyAlignment="1">
      <alignment horizontal="left" vertical="center" wrapText="1"/>
    </xf>
    <xf numFmtId="0" fontId="7" fillId="0" borderId="14" xfId="0" applyFont="1" applyBorder="1" applyAlignment="1">
      <alignment horizontal="right" vertical="center"/>
    </xf>
    <xf numFmtId="2" fontId="7" fillId="0" borderId="14" xfId="0" applyNumberFormat="1" applyFont="1" applyBorder="1" applyAlignment="1">
      <alignment horizontal="right" vertical="center"/>
    </xf>
    <xf numFmtId="2" fontId="7" fillId="0" borderId="15" xfId="0" applyNumberFormat="1" applyFont="1" applyBorder="1" applyAlignment="1">
      <alignment horizontal="right" vertical="center"/>
    </xf>
    <xf numFmtId="0" fontId="7" fillId="0" borderId="8" xfId="0" applyFont="1" applyBorder="1" applyAlignment="1">
      <alignment horizontal="right" vertical="center"/>
    </xf>
    <xf numFmtId="2" fontId="7" fillId="0" borderId="8" xfId="0" applyNumberFormat="1" applyFont="1" applyBorder="1" applyAlignment="1">
      <alignment horizontal="right" vertical="center"/>
    </xf>
    <xf numFmtId="2" fontId="7" fillId="0" borderId="9" xfId="0" applyNumberFormat="1" applyFont="1" applyBorder="1" applyAlignment="1">
      <alignment horizontal="right" vertical="center"/>
    </xf>
    <xf numFmtId="164" fontId="7" fillId="0" borderId="8" xfId="0" applyNumberFormat="1" applyFont="1" applyBorder="1" applyAlignment="1">
      <alignment horizontal="center" vertical="center"/>
    </xf>
    <xf numFmtId="0" fontId="7" fillId="0" borderId="27" xfId="0" applyFont="1" applyBorder="1" applyAlignment="1">
      <alignment horizontal="right" vertical="center"/>
    </xf>
    <xf numFmtId="2" fontId="7" fillId="0" borderId="27" xfId="0" applyNumberFormat="1" applyFont="1" applyBorder="1" applyAlignment="1">
      <alignment horizontal="right" vertical="center"/>
    </xf>
    <xf numFmtId="164" fontId="4" fillId="0" borderId="0" xfId="0" applyNumberFormat="1" applyFont="1"/>
    <xf numFmtId="0" fontId="4" fillId="0" borderId="0" xfId="0" applyFont="1" applyAlignment="1">
      <alignment horizontal="left"/>
    </xf>
    <xf numFmtId="0" fontId="4" fillId="0" borderId="0" xfId="0" applyFont="1" applyAlignment="1">
      <alignment wrapText="1"/>
    </xf>
    <xf numFmtId="0" fontId="4" fillId="0" borderId="0" xfId="0" applyFont="1" applyAlignment="1">
      <alignment horizontal="right"/>
    </xf>
    <xf numFmtId="2" fontId="4" fillId="0" borderId="0" xfId="0" applyNumberFormat="1" applyFont="1" applyAlignment="1">
      <alignment horizontal="right"/>
    </xf>
    <xf numFmtId="2" fontId="4" fillId="0" borderId="0" xfId="0" applyNumberFormat="1" applyFont="1"/>
    <xf numFmtId="0" fontId="7" fillId="0" borderId="8" xfId="0" applyFont="1" applyBorder="1" applyAlignment="1">
      <alignment horizontal="center" vertical="center" wrapText="1"/>
    </xf>
    <xf numFmtId="2" fontId="5" fillId="3" borderId="25" xfId="0" applyNumberFormat="1" applyFont="1" applyFill="1" applyBorder="1" applyAlignment="1">
      <alignment vertical="center"/>
    </xf>
    <xf numFmtId="2" fontId="4" fillId="2" borderId="9" xfId="0" applyNumberFormat="1" applyFont="1" applyFill="1" applyBorder="1" applyAlignment="1">
      <alignment horizontal="right" vertical="center" wrapText="1"/>
    </xf>
    <xf numFmtId="0" fontId="4" fillId="2" borderId="8" xfId="0" applyFont="1" applyFill="1" applyBorder="1" applyAlignment="1">
      <alignment horizontal="left" vertical="center" wrapText="1"/>
    </xf>
    <xf numFmtId="0" fontId="19" fillId="0" borderId="0" xfId="0" applyFont="1"/>
    <xf numFmtId="0" fontId="20" fillId="0" borderId="0" xfId="0" applyFont="1" applyAlignment="1">
      <alignment horizontal="center" vertical="center"/>
    </xf>
    <xf numFmtId="0" fontId="21" fillId="0" borderId="7" xfId="0" applyFont="1" applyBorder="1" applyAlignment="1">
      <alignment horizontal="center" vertical="center"/>
    </xf>
    <xf numFmtId="0" fontId="21" fillId="0" borderId="8" xfId="0" applyFont="1" applyBorder="1" applyAlignment="1">
      <alignment horizontal="center" vertical="center"/>
    </xf>
    <xf numFmtId="0" fontId="21" fillId="0" borderId="0" xfId="0" applyFont="1" applyAlignment="1">
      <alignment horizontal="center" vertical="center"/>
    </xf>
    <xf numFmtId="0" fontId="19" fillId="0" borderId="7" xfId="0" applyFont="1" applyBorder="1" applyAlignment="1">
      <alignment horizontal="center"/>
    </xf>
    <xf numFmtId="0" fontId="22" fillId="0" borderId="8" xfId="0" applyFont="1" applyBorder="1" applyAlignment="1">
      <alignment horizontal="left"/>
    </xf>
    <xf numFmtId="0" fontId="22" fillId="0" borderId="65" xfId="0" applyFont="1" applyBorder="1" applyAlignment="1">
      <alignment horizontal="center"/>
    </xf>
    <xf numFmtId="0" fontId="22" fillId="0" borderId="66" xfId="0" applyFont="1" applyBorder="1" applyAlignment="1">
      <alignment horizontal="center"/>
    </xf>
    <xf numFmtId="0" fontId="22" fillId="0" borderId="61" xfId="0" applyFont="1" applyBorder="1" applyAlignment="1">
      <alignment horizontal="center"/>
    </xf>
    <xf numFmtId="0" fontId="19" fillId="0" borderId="65" xfId="0" applyFont="1" applyBorder="1" applyAlignment="1"/>
    <xf numFmtId="0" fontId="19" fillId="0" borderId="61" xfId="0" applyFont="1" applyBorder="1" applyAlignment="1"/>
    <xf numFmtId="0" fontId="19" fillId="0" borderId="75" xfId="0" applyFont="1" applyBorder="1" applyAlignment="1"/>
    <xf numFmtId="0" fontId="22" fillId="0" borderId="8" xfId="0" applyFont="1" applyBorder="1" applyAlignment="1">
      <alignment horizontal="left" wrapText="1"/>
    </xf>
    <xf numFmtId="3" fontId="23" fillId="0" borderId="8" xfId="0" applyNumberFormat="1" applyFont="1" applyBorder="1" applyAlignment="1">
      <alignment horizontal="left" wrapText="1"/>
    </xf>
    <xf numFmtId="0" fontId="19" fillId="0" borderId="59" xfId="0" applyFont="1" applyBorder="1" applyAlignment="1">
      <alignment horizontal="center"/>
    </xf>
    <xf numFmtId="0" fontId="22" fillId="0" borderId="60" xfId="0" applyFont="1" applyBorder="1" applyAlignment="1"/>
    <xf numFmtId="0" fontId="22" fillId="0" borderId="76" xfId="0" applyFont="1" applyBorder="1" applyAlignment="1">
      <alignment horizontal="center"/>
    </xf>
    <xf numFmtId="0" fontId="22" fillId="0" borderId="77" xfId="0" applyFont="1" applyBorder="1" applyAlignment="1">
      <alignment horizontal="center"/>
    </xf>
    <xf numFmtId="0" fontId="22" fillId="0" borderId="78" xfId="0" applyFont="1" applyBorder="1" applyAlignment="1">
      <alignment horizontal="center"/>
    </xf>
    <xf numFmtId="0" fontId="19" fillId="0" borderId="76" xfId="0" applyFont="1" applyBorder="1" applyAlignment="1"/>
    <xf numFmtId="0" fontId="19" fillId="0" borderId="78" xfId="0" applyFont="1" applyBorder="1" applyAlignment="1"/>
    <xf numFmtId="0" fontId="19" fillId="0" borderId="79" xfId="0" applyFont="1" applyBorder="1" applyAlignment="1"/>
    <xf numFmtId="0" fontId="19" fillId="0" borderId="0" xfId="0" applyFont="1" applyAlignment="1">
      <alignment horizontal="center"/>
    </xf>
    <xf numFmtId="0" fontId="4" fillId="0" borderId="23" xfId="0" applyFont="1" applyBorder="1" applyAlignment="1">
      <alignment horizontal="center" vertical="top"/>
    </xf>
    <xf numFmtId="0" fontId="4" fillId="2" borderId="7" xfId="0" applyFont="1" applyFill="1" applyBorder="1" applyAlignment="1">
      <alignment horizontal="center" vertical="top"/>
    </xf>
    <xf numFmtId="0" fontId="4" fillId="0" borderId="7" xfId="0" applyFont="1" applyBorder="1" applyAlignment="1">
      <alignment horizontal="center" vertical="top"/>
    </xf>
    <xf numFmtId="0" fontId="4" fillId="0" borderId="8" xfId="0" applyFont="1" applyBorder="1" applyAlignment="1">
      <alignment horizontal="left" vertical="center" wrapText="1"/>
    </xf>
    <xf numFmtId="0" fontId="4" fillId="0" borderId="27" xfId="0" applyFont="1" applyBorder="1" applyAlignment="1">
      <alignment horizontal="left" vertical="center" wrapText="1"/>
    </xf>
    <xf numFmtId="0" fontId="4" fillId="2" borderId="8" xfId="0" applyFont="1" applyFill="1" applyBorder="1" applyAlignment="1">
      <alignment horizontal="left" vertical="center" wrapText="1"/>
    </xf>
    <xf numFmtId="0" fontId="25" fillId="0" borderId="0" xfId="0" applyFont="1" applyAlignment="1">
      <alignment horizontal="center"/>
    </xf>
    <xf numFmtId="0" fontId="4" fillId="0" borderId="7" xfId="0" applyFont="1" applyBorder="1" applyAlignment="1">
      <alignment horizontal="center" vertical="top"/>
    </xf>
    <xf numFmtId="0" fontId="4" fillId="0" borderId="8" xfId="0" applyFont="1" applyBorder="1" applyAlignment="1">
      <alignment horizontal="center" vertical="center"/>
    </xf>
    <xf numFmtId="0" fontId="4" fillId="0" borderId="26" xfId="0" applyFont="1" applyBorder="1" applyAlignment="1">
      <alignment horizontal="center" vertical="center"/>
    </xf>
    <xf numFmtId="0" fontId="4" fillId="0" borderId="23" xfId="0" applyFont="1" applyBorder="1" applyAlignment="1">
      <alignment horizontal="center" vertical="center"/>
    </xf>
    <xf numFmtId="0" fontId="4" fillId="0" borderId="21" xfId="0" applyFont="1" applyBorder="1" applyAlignment="1">
      <alignment horizontal="left" vertical="center" wrapText="1"/>
    </xf>
    <xf numFmtId="0" fontId="4" fillId="0" borderId="8" xfId="0" applyFont="1" applyBorder="1" applyAlignment="1">
      <alignment horizontal="left" vertical="center" wrapText="1"/>
    </xf>
    <xf numFmtId="0" fontId="7" fillId="0" borderId="8" xfId="0" applyFont="1" applyBorder="1" applyAlignment="1">
      <alignment horizontal="left" vertical="center" wrapText="1"/>
    </xf>
    <xf numFmtId="0" fontId="7" fillId="0" borderId="27" xfId="0" applyFont="1" applyBorder="1" applyAlignment="1">
      <alignment horizontal="left" vertical="center" wrapText="1"/>
    </xf>
    <xf numFmtId="0" fontId="4" fillId="0" borderId="27" xfId="0" applyFont="1" applyBorder="1" applyAlignment="1">
      <alignment horizontal="left" vertical="center" wrapText="1"/>
    </xf>
    <xf numFmtId="2" fontId="4" fillId="0" borderId="28" xfId="0" applyNumberFormat="1" applyFont="1" applyBorder="1" applyAlignment="1">
      <alignment horizontal="right" vertical="center"/>
    </xf>
    <xf numFmtId="0" fontId="4" fillId="0" borderId="8" xfId="0" applyFont="1" applyBorder="1" applyAlignment="1">
      <alignment vertical="center" wrapText="1"/>
    </xf>
    <xf numFmtId="0" fontId="4" fillId="2" borderId="7" xfId="0" applyFont="1" applyFill="1" applyBorder="1" applyAlignment="1">
      <alignment horizontal="center" vertical="center"/>
    </xf>
    <xf numFmtId="165" fontId="4" fillId="2" borderId="8" xfId="0" applyNumberFormat="1" applyFont="1" applyFill="1" applyBorder="1" applyAlignment="1">
      <alignment horizontal="center" vertical="center"/>
    </xf>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horizontal="left" vertical="center" wrapText="1"/>
    </xf>
    <xf numFmtId="0" fontId="14" fillId="0" borderId="80" xfId="2" applyFont="1" applyBorder="1" applyAlignment="1">
      <alignment horizontal="left" vertical="center"/>
    </xf>
    <xf numFmtId="0" fontId="14" fillId="0" borderId="74" xfId="2" applyFont="1" applyFill="1" applyBorder="1" applyAlignment="1">
      <alignment horizontal="center" vertical="center"/>
    </xf>
    <xf numFmtId="0" fontId="14" fillId="0" borderId="65" xfId="2" applyFont="1" applyBorder="1" applyAlignment="1">
      <alignment horizontal="left" vertical="center"/>
    </xf>
    <xf numFmtId="0" fontId="14" fillId="0" borderId="75" xfId="2" applyFont="1" applyFill="1" applyBorder="1" applyAlignment="1">
      <alignment horizontal="center" vertical="center"/>
    </xf>
    <xf numFmtId="0" fontId="14" fillId="0" borderId="65" xfId="2" applyFont="1" applyBorder="1" applyAlignment="1">
      <alignment horizontal="left" vertical="center" wrapText="1"/>
    </xf>
    <xf numFmtId="0" fontId="13" fillId="0" borderId="65" xfId="2" applyFont="1" applyBorder="1" applyAlignment="1">
      <alignment horizontal="left" vertical="center" wrapText="1"/>
    </xf>
    <xf numFmtId="0" fontId="14" fillId="0" borderId="60" xfId="2" applyFont="1" applyFill="1" applyBorder="1" applyAlignment="1">
      <alignment horizontal="center" vertical="center"/>
    </xf>
    <xf numFmtId="0" fontId="14" fillId="0" borderId="76" xfId="2" applyFont="1" applyBorder="1" applyAlignment="1">
      <alignment horizontal="left" vertical="center" wrapText="1"/>
    </xf>
    <xf numFmtId="0" fontId="14" fillId="0" borderId="79" xfId="2" applyFont="1" applyFill="1" applyBorder="1" applyAlignment="1">
      <alignment horizontal="center" vertical="center"/>
    </xf>
    <xf numFmtId="0" fontId="17" fillId="0" borderId="10" xfId="2" applyFont="1" applyBorder="1" applyAlignment="1">
      <alignment horizontal="center" vertical="center" wrapText="1"/>
    </xf>
    <xf numFmtId="0" fontId="17" fillId="0" borderId="11" xfId="2" applyFont="1" applyBorder="1" applyAlignment="1">
      <alignment horizontal="left" vertical="center"/>
    </xf>
    <xf numFmtId="0" fontId="17" fillId="0" borderId="11" xfId="2" applyFont="1" applyBorder="1" applyAlignment="1">
      <alignment horizontal="center" vertical="center" wrapText="1"/>
    </xf>
    <xf numFmtId="0" fontId="28" fillId="0" borderId="16" xfId="2" applyFont="1" applyBorder="1" applyAlignment="1">
      <alignment horizontal="center" vertical="center" wrapText="1"/>
    </xf>
    <xf numFmtId="0" fontId="28" fillId="0" borderId="17" xfId="2" applyFont="1" applyBorder="1" applyAlignment="1">
      <alignment horizontal="center" vertical="center"/>
    </xf>
    <xf numFmtId="0" fontId="28" fillId="0" borderId="17" xfId="2" applyFont="1" applyBorder="1" applyAlignment="1">
      <alignment horizontal="center" vertical="center" wrapText="1"/>
    </xf>
    <xf numFmtId="0" fontId="28" fillId="0" borderId="13" xfId="2" applyFont="1" applyBorder="1" applyAlignment="1">
      <alignment horizontal="center" vertical="center" wrapText="1"/>
    </xf>
    <xf numFmtId="0" fontId="28" fillId="0" borderId="14" xfId="2" applyFont="1" applyBorder="1" applyAlignment="1">
      <alignment horizontal="left" vertical="center"/>
    </xf>
    <xf numFmtId="0" fontId="28" fillId="0" borderId="14" xfId="2" applyFont="1" applyBorder="1" applyAlignment="1">
      <alignment horizontal="center" vertical="center" wrapText="1"/>
    </xf>
    <xf numFmtId="0" fontId="28" fillId="0" borderId="80" xfId="2" applyFont="1" applyBorder="1" applyAlignment="1">
      <alignment horizontal="center" vertical="center" wrapText="1"/>
    </xf>
    <xf numFmtId="3" fontId="28" fillId="0" borderId="74" xfId="2" applyNumberFormat="1" applyFont="1" applyBorder="1" applyAlignment="1">
      <alignment horizontal="center" vertical="center" wrapText="1"/>
    </xf>
    <xf numFmtId="0" fontId="28" fillId="0" borderId="7" xfId="2" applyFont="1" applyBorder="1" applyAlignment="1">
      <alignment horizontal="center" vertical="center" wrapText="1"/>
    </xf>
    <xf numFmtId="0" fontId="28" fillId="0" borderId="8" xfId="2" applyFont="1" applyBorder="1" applyAlignment="1">
      <alignment horizontal="left" vertical="center"/>
    </xf>
    <xf numFmtId="0" fontId="28" fillId="0" borderId="8" xfId="2" applyFont="1" applyBorder="1" applyAlignment="1">
      <alignment horizontal="center" vertical="center" wrapText="1"/>
    </xf>
    <xf numFmtId="0" fontId="28" fillId="0" borderId="65" xfId="2" applyFont="1" applyBorder="1" applyAlignment="1">
      <alignment horizontal="center" vertical="center" wrapText="1"/>
    </xf>
    <xf numFmtId="3" fontId="28" fillId="0" borderId="75" xfId="2" applyNumberFormat="1" applyFont="1" applyBorder="1" applyAlignment="1">
      <alignment horizontal="center" vertical="center" wrapText="1"/>
    </xf>
    <xf numFmtId="0" fontId="28" fillId="0" borderId="26" xfId="2" applyFont="1" applyBorder="1" applyAlignment="1">
      <alignment horizontal="center" vertical="center" wrapText="1"/>
    </xf>
    <xf numFmtId="0" fontId="28" fillId="0" borderId="27" xfId="2" applyFont="1" applyBorder="1" applyAlignment="1">
      <alignment horizontal="left" vertical="center"/>
    </xf>
    <xf numFmtId="0" fontId="28" fillId="0" borderId="27" xfId="2" applyFont="1" applyBorder="1" applyAlignment="1">
      <alignment horizontal="center" vertical="center" wrapText="1"/>
    </xf>
    <xf numFmtId="0" fontId="28" fillId="0" borderId="33" xfId="2" applyFont="1" applyBorder="1" applyAlignment="1">
      <alignment horizontal="center" vertical="center" wrapText="1"/>
    </xf>
    <xf numFmtId="3" fontId="28" fillId="0" borderId="82" xfId="2" applyNumberFormat="1" applyFont="1" applyBorder="1" applyAlignment="1">
      <alignment horizontal="center" vertical="center" wrapText="1"/>
    </xf>
    <xf numFmtId="0" fontId="26" fillId="0" borderId="55" xfId="2" applyFont="1" applyBorder="1" applyAlignment="1">
      <alignment horizontal="center" vertical="center" wrapText="1"/>
    </xf>
    <xf numFmtId="0" fontId="26" fillId="0" borderId="54" xfId="2" applyFont="1" applyBorder="1" applyAlignment="1">
      <alignment horizontal="right" vertical="center" wrapText="1"/>
    </xf>
    <xf numFmtId="0" fontId="26" fillId="0" borderId="54" xfId="2" applyFont="1" applyBorder="1" applyAlignment="1">
      <alignment horizontal="center" vertical="center" wrapText="1"/>
    </xf>
    <xf numFmtId="0" fontId="26" fillId="0" borderId="83" xfId="2" applyFont="1" applyBorder="1" applyAlignment="1">
      <alignment horizontal="center" vertical="center" wrapText="1"/>
    </xf>
    <xf numFmtId="3" fontId="26" fillId="0" borderId="53" xfId="2" applyNumberFormat="1" applyFont="1" applyBorder="1" applyAlignment="1">
      <alignment horizontal="center" vertical="center" wrapText="1"/>
    </xf>
    <xf numFmtId="0" fontId="17" fillId="0" borderId="0" xfId="2" applyFont="1" applyBorder="1" applyAlignment="1">
      <alignment horizontal="center" vertical="center" wrapText="1"/>
    </xf>
    <xf numFmtId="0" fontId="14" fillId="0" borderId="0" xfId="2" applyFont="1" applyBorder="1" applyAlignment="1">
      <alignment horizontal="center" vertical="center" wrapText="1"/>
    </xf>
    <xf numFmtId="0" fontId="14" fillId="0" borderId="0" xfId="2" applyFont="1" applyBorder="1" applyAlignment="1">
      <alignment vertical="center"/>
    </xf>
    <xf numFmtId="0" fontId="14" fillId="0" borderId="0" xfId="2" applyFont="1" applyBorder="1" applyAlignment="1">
      <alignment horizontal="right" vertical="center" wrapText="1"/>
    </xf>
    <xf numFmtId="0" fontId="28" fillId="0" borderId="0" xfId="2" applyFont="1" applyBorder="1" applyAlignment="1">
      <alignment horizontal="center" vertical="center" wrapText="1"/>
    </xf>
    <xf numFmtId="3" fontId="28" fillId="0" borderId="0" xfId="2" applyNumberFormat="1" applyFont="1" applyBorder="1" applyAlignment="1">
      <alignment horizontal="center" vertical="center" wrapText="1"/>
    </xf>
    <xf numFmtId="0" fontId="17" fillId="0" borderId="0" xfId="2" applyFont="1" applyBorder="1" applyAlignment="1">
      <alignment vertical="center" wrapText="1"/>
    </xf>
    <xf numFmtId="0" fontId="17" fillId="0" borderId="0" xfId="2" applyFont="1" applyBorder="1" applyAlignment="1">
      <alignment horizontal="right" vertical="center" wrapText="1"/>
    </xf>
    <xf numFmtId="0" fontId="7" fillId="0" borderId="22" xfId="0" applyFont="1" applyBorder="1" applyAlignment="1">
      <alignment horizontal="right" vertical="center" wrapText="1"/>
    </xf>
    <xf numFmtId="0" fontId="8" fillId="3" borderId="43" xfId="0" applyFont="1" applyFill="1" applyBorder="1" applyAlignment="1">
      <alignment vertical="center"/>
    </xf>
    <xf numFmtId="0" fontId="5" fillId="3" borderId="0" xfId="0" applyFont="1" applyFill="1" applyBorder="1" applyAlignment="1">
      <alignment vertical="center"/>
    </xf>
    <xf numFmtId="0" fontId="8" fillId="3" borderId="0" xfId="0" applyFont="1" applyFill="1" applyBorder="1" applyAlignment="1">
      <alignment horizontal="right" vertical="center"/>
    </xf>
    <xf numFmtId="0" fontId="8" fillId="3" borderId="0" xfId="0" applyFont="1" applyFill="1" applyBorder="1" applyAlignment="1">
      <alignment vertical="center"/>
    </xf>
    <xf numFmtId="0" fontId="8" fillId="3" borderId="44" xfId="0" applyFont="1" applyFill="1" applyBorder="1" applyAlignment="1">
      <alignment vertical="center"/>
    </xf>
    <xf numFmtId="2" fontId="4" fillId="0" borderId="21" xfId="0" applyNumberFormat="1" applyFont="1" applyBorder="1" applyAlignment="1">
      <alignment horizontal="right" vertical="center"/>
    </xf>
    <xf numFmtId="0" fontId="4" fillId="0" borderId="14" xfId="0" applyFont="1" applyBorder="1" applyAlignment="1">
      <alignment vertical="center"/>
    </xf>
    <xf numFmtId="2" fontId="4" fillId="0" borderId="14" xfId="0" applyNumberFormat="1" applyFont="1" applyBorder="1" applyAlignment="1">
      <alignment horizontal="right" vertical="center"/>
    </xf>
    <xf numFmtId="0" fontId="11" fillId="0" borderId="27" xfId="0" applyFont="1" applyBorder="1" applyAlignment="1">
      <alignment horizontal="center" vertical="center"/>
    </xf>
    <xf numFmtId="0" fontId="4" fillId="2" borderId="8" xfId="0" applyFont="1" applyFill="1" applyBorder="1" applyAlignment="1">
      <alignment horizontal="left" vertical="top" wrapText="1"/>
    </xf>
    <xf numFmtId="2" fontId="5" fillId="0" borderId="0" xfId="0" applyNumberFormat="1" applyFont="1" applyAlignment="1">
      <alignment horizontal="center"/>
    </xf>
    <xf numFmtId="10" fontId="7" fillId="0" borderId="0" xfId="4" applyNumberFormat="1" applyFont="1" applyAlignment="1">
      <alignment horizontal="center"/>
    </xf>
    <xf numFmtId="2" fontId="7" fillId="0" borderId="0" xfId="4" applyNumberFormat="1" applyFont="1" applyAlignment="1">
      <alignment horizontal="center"/>
    </xf>
    <xf numFmtId="0" fontId="4" fillId="0" borderId="7" xfId="0" applyFont="1" applyBorder="1" applyAlignment="1">
      <alignment horizontal="center" vertical="top"/>
    </xf>
    <xf numFmtId="0" fontId="8" fillId="4"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4" fillId="0" borderId="69" xfId="0" applyFont="1" applyBorder="1" applyAlignment="1">
      <alignment horizontal="right" vertical="top"/>
    </xf>
    <xf numFmtId="2" fontId="5" fillId="0" borderId="0" xfId="0" applyNumberFormat="1" applyFont="1" applyBorder="1" applyAlignment="1">
      <alignment horizontal="center"/>
    </xf>
    <xf numFmtId="0" fontId="17" fillId="0" borderId="31" xfId="0" applyFont="1" applyBorder="1" applyAlignment="1">
      <alignment horizontal="left" vertical="center" wrapText="1"/>
    </xf>
    <xf numFmtId="0" fontId="14" fillId="2" borderId="65" xfId="0" applyFont="1" applyFill="1" applyBorder="1" applyAlignment="1">
      <alignment horizontal="left" vertical="center" wrapText="1"/>
    </xf>
    <xf numFmtId="0" fontId="14" fillId="2" borderId="66" xfId="0" applyFont="1" applyFill="1" applyBorder="1" applyAlignment="1">
      <alignment horizontal="left" vertical="center" wrapText="1"/>
    </xf>
    <xf numFmtId="0" fontId="14" fillId="2" borderId="61" xfId="0" applyFont="1" applyFill="1" applyBorder="1" applyAlignment="1">
      <alignment horizontal="left" vertical="center" wrapText="1"/>
    </xf>
    <xf numFmtId="0" fontId="14" fillId="0" borderId="65" xfId="0" applyFont="1" applyBorder="1" applyAlignment="1">
      <alignment horizontal="left" vertical="center" wrapText="1"/>
    </xf>
    <xf numFmtId="0" fontId="14" fillId="0" borderId="66" xfId="0" applyFont="1" applyBorder="1" applyAlignment="1">
      <alignment horizontal="left" vertical="center" wrapText="1"/>
    </xf>
    <xf numFmtId="0" fontId="4" fillId="0" borderId="61" xfId="0" applyFont="1" applyBorder="1" applyAlignment="1">
      <alignment horizontal="left" vertical="center" wrapText="1"/>
    </xf>
    <xf numFmtId="0" fontId="24" fillId="0" borderId="65" xfId="0" applyFont="1" applyBorder="1" applyAlignment="1">
      <alignment horizontal="left" vertical="center" wrapText="1"/>
    </xf>
    <xf numFmtId="0" fontId="24" fillId="0" borderId="66" xfId="0" applyFont="1" applyBorder="1" applyAlignment="1">
      <alignment horizontal="left" vertical="center" wrapText="1"/>
    </xf>
    <xf numFmtId="0" fontId="10" fillId="0" borderId="67" xfId="0" applyFont="1" applyBorder="1" applyAlignment="1">
      <alignment horizontal="left" vertical="center" wrapText="1"/>
    </xf>
    <xf numFmtId="0" fontId="3" fillId="0" borderId="0" xfId="0" applyFont="1" applyBorder="1" applyAlignment="1">
      <alignment horizontal="center" vertical="center"/>
    </xf>
    <xf numFmtId="0" fontId="4" fillId="0" borderId="2" xfId="0" applyFont="1" applyBorder="1" applyAlignment="1">
      <alignment vertical="center" wrapText="1"/>
    </xf>
    <xf numFmtId="0" fontId="4" fillId="0" borderId="7" xfId="0" applyFont="1" applyBorder="1" applyAlignment="1">
      <alignment horizontal="center" vertical="top"/>
    </xf>
    <xf numFmtId="0" fontId="8" fillId="4" borderId="62" xfId="0" applyFont="1" applyFill="1" applyBorder="1" applyAlignment="1">
      <alignment horizontal="center" vertical="center"/>
    </xf>
    <xf numFmtId="0" fontId="8" fillId="4" borderId="63" xfId="0" applyFont="1" applyFill="1" applyBorder="1" applyAlignment="1">
      <alignment horizontal="center" vertical="center"/>
    </xf>
    <xf numFmtId="0" fontId="8" fillId="4" borderId="64" xfId="0" applyFont="1" applyFill="1" applyBorder="1" applyAlignment="1">
      <alignment horizontal="center" vertical="center"/>
    </xf>
    <xf numFmtId="0" fontId="17" fillId="3" borderId="68"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21" fillId="0" borderId="65" xfId="0" applyFont="1" applyBorder="1" applyAlignment="1">
      <alignment horizontal="center" vertical="center"/>
    </xf>
    <xf numFmtId="0" fontId="21" fillId="0" borderId="66" xfId="0" applyFont="1" applyBorder="1" applyAlignment="1">
      <alignment horizontal="center" vertical="center"/>
    </xf>
    <xf numFmtId="0" fontId="21" fillId="0" borderId="61" xfId="0" applyFont="1" applyBorder="1" applyAlignment="1">
      <alignment horizontal="center" vertical="center"/>
    </xf>
    <xf numFmtId="0" fontId="21" fillId="0" borderId="75" xfId="0" applyFont="1" applyBorder="1" applyAlignment="1">
      <alignment horizontal="center" vertical="center"/>
    </xf>
    <xf numFmtId="0" fontId="18" fillId="0" borderId="0" xfId="0" applyFont="1" applyAlignment="1">
      <alignment horizontal="center" vertical="center"/>
    </xf>
    <xf numFmtId="0" fontId="20" fillId="0" borderId="4" xfId="0" applyFont="1" applyBorder="1" applyAlignment="1">
      <alignment horizontal="center" vertical="center"/>
    </xf>
    <xf numFmtId="0" fontId="20" fillId="0" borderId="7" xfId="0" applyFont="1" applyBorder="1" applyAlignment="1">
      <alignment horizontal="center" vertical="center"/>
    </xf>
    <xf numFmtId="0" fontId="20" fillId="0" borderId="5" xfId="0" applyFont="1" applyBorder="1" applyAlignment="1">
      <alignment horizontal="center" vertical="center"/>
    </xf>
    <xf numFmtId="0" fontId="20" fillId="0" borderId="8" xfId="0" applyFont="1" applyBorder="1" applyAlignment="1">
      <alignment horizontal="center" vertical="center"/>
    </xf>
    <xf numFmtId="0" fontId="20" fillId="0" borderId="70" xfId="0" applyFont="1" applyBorder="1" applyAlignment="1">
      <alignment horizontal="center" vertical="center"/>
    </xf>
    <xf numFmtId="0" fontId="20" fillId="0" borderId="71" xfId="0" applyFont="1" applyBorder="1" applyAlignment="1">
      <alignment horizontal="center" vertical="center"/>
    </xf>
    <xf numFmtId="0" fontId="20" fillId="0" borderId="72" xfId="0" applyFont="1" applyBorder="1" applyAlignment="1">
      <alignment horizontal="center" vertical="center"/>
    </xf>
    <xf numFmtId="0" fontId="20" fillId="0" borderId="65" xfId="0" applyFont="1" applyBorder="1" applyAlignment="1">
      <alignment horizontal="center" vertical="center"/>
    </xf>
    <xf numFmtId="0" fontId="20" fillId="0" borderId="61" xfId="0" applyFont="1" applyBorder="1" applyAlignment="1">
      <alignment horizontal="center" vertical="center"/>
    </xf>
    <xf numFmtId="0" fontId="20" fillId="0" borderId="70" xfId="0" applyFont="1" applyBorder="1" applyAlignment="1">
      <alignment horizontal="center" vertical="center" wrapText="1"/>
    </xf>
    <xf numFmtId="0" fontId="20" fillId="0" borderId="73" xfId="0" applyFont="1" applyBorder="1" applyAlignment="1">
      <alignment horizontal="left" vertical="center"/>
    </xf>
    <xf numFmtId="0" fontId="20" fillId="0" borderId="74" xfId="0" applyFont="1" applyBorder="1" applyAlignment="1">
      <alignment horizontal="left" vertical="center"/>
    </xf>
    <xf numFmtId="0" fontId="17" fillId="0" borderId="0" xfId="2" applyFont="1" applyBorder="1" applyAlignment="1">
      <alignment horizontal="right" vertical="center"/>
    </xf>
    <xf numFmtId="3" fontId="26" fillId="0" borderId="0" xfId="2" applyNumberFormat="1" applyFont="1" applyBorder="1" applyAlignment="1">
      <alignment horizontal="left" vertical="center" wrapText="1"/>
    </xf>
    <xf numFmtId="0" fontId="3" fillId="0" borderId="0" xfId="0" applyFont="1" applyBorder="1" applyAlignment="1">
      <alignment horizontal="right" vertical="center"/>
    </xf>
    <xf numFmtId="3" fontId="12" fillId="0" borderId="0" xfId="2" applyNumberFormat="1" applyFont="1" applyBorder="1" applyAlignment="1">
      <alignment horizontal="left" vertical="center" wrapText="1"/>
    </xf>
    <xf numFmtId="0" fontId="17" fillId="0" borderId="0" xfId="2" applyFont="1" applyBorder="1" applyAlignment="1">
      <alignment horizontal="left" vertical="center" wrapText="1"/>
    </xf>
    <xf numFmtId="0" fontId="27" fillId="0" borderId="0" xfId="2" applyFont="1" applyBorder="1" applyAlignment="1">
      <alignment horizontal="left" vertical="center" wrapText="1"/>
    </xf>
    <xf numFmtId="0" fontId="17" fillId="0" borderId="11" xfId="2" applyFont="1" applyBorder="1" applyAlignment="1">
      <alignment horizontal="center" vertical="center" wrapText="1"/>
    </xf>
    <xf numFmtId="0" fontId="17" fillId="0" borderId="12" xfId="2" applyFont="1" applyBorder="1" applyAlignment="1">
      <alignment horizontal="center" vertical="center" wrapText="1"/>
    </xf>
    <xf numFmtId="0" fontId="28" fillId="0" borderId="17" xfId="2" applyFont="1" applyBorder="1" applyAlignment="1">
      <alignment horizontal="center" vertical="center" wrapText="1"/>
    </xf>
    <xf numFmtId="0" fontId="28" fillId="0" borderId="18" xfId="2" applyFont="1" applyBorder="1" applyAlignment="1">
      <alignment horizontal="center" vertical="center" wrapText="1"/>
    </xf>
    <xf numFmtId="0" fontId="28" fillId="0" borderId="54" xfId="2" applyFont="1" applyBorder="1" applyAlignment="1">
      <alignment horizontal="center" vertical="center" wrapText="1"/>
    </xf>
    <xf numFmtId="0" fontId="14" fillId="0" borderId="0" xfId="2" applyFont="1" applyBorder="1" applyAlignment="1">
      <alignment horizontal="right" vertical="center" wrapText="1"/>
    </xf>
    <xf numFmtId="0" fontId="8" fillId="3" borderId="3"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24" xfId="0" applyFont="1" applyFill="1" applyBorder="1" applyAlignment="1">
      <alignment horizontal="center" vertical="center"/>
    </xf>
    <xf numFmtId="2" fontId="4" fillId="0" borderId="33" xfId="0" applyNumberFormat="1" applyFont="1" applyBorder="1" applyAlignment="1">
      <alignment horizontal="center" vertical="center" wrapText="1"/>
    </xf>
    <xf numFmtId="2" fontId="4" fillId="0" borderId="34" xfId="0" applyNumberFormat="1" applyFont="1" applyBorder="1" applyAlignment="1">
      <alignment horizontal="center" vertical="center" wrapText="1"/>
    </xf>
    <xf numFmtId="0" fontId="4" fillId="0" borderId="21" xfId="0" applyFont="1" applyBorder="1" applyAlignment="1">
      <alignment horizontal="right" vertical="center"/>
    </xf>
    <xf numFmtId="0" fontId="4" fillId="0" borderId="14" xfId="0" applyFont="1" applyBorder="1" applyAlignment="1">
      <alignment horizontal="right" vertical="center"/>
    </xf>
    <xf numFmtId="2" fontId="4" fillId="0" borderId="19" xfId="0" applyNumberFormat="1" applyFont="1" applyBorder="1" applyAlignment="1">
      <alignment horizontal="right" vertical="center"/>
    </xf>
    <xf numFmtId="2" fontId="4" fillId="0" borderId="15" xfId="0" applyNumberFormat="1" applyFont="1" applyBorder="1" applyAlignment="1">
      <alignment horizontal="right" vertical="center"/>
    </xf>
    <xf numFmtId="0" fontId="4" fillId="0" borderId="7" xfId="0" applyFont="1" applyBorder="1" applyAlignment="1">
      <alignment horizontal="center" vertical="center"/>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14" xfId="0" applyFont="1" applyBorder="1" applyAlignment="1">
      <alignment horizontal="center" vertical="center"/>
    </xf>
    <xf numFmtId="165" fontId="4" fillId="0" borderId="21" xfId="0" applyNumberFormat="1" applyFont="1" applyBorder="1" applyAlignment="1">
      <alignment horizontal="center" vertical="center"/>
    </xf>
    <xf numFmtId="165" fontId="4" fillId="0" borderId="22" xfId="0" applyNumberFormat="1" applyFont="1" applyBorder="1" applyAlignment="1">
      <alignment horizontal="center" vertical="center"/>
    </xf>
    <xf numFmtId="165" fontId="4" fillId="0" borderId="14" xfId="0" applyNumberFormat="1" applyFont="1" applyBorder="1" applyAlignment="1">
      <alignment horizontal="center" vertical="center"/>
    </xf>
    <xf numFmtId="2" fontId="4" fillId="0" borderId="20" xfId="0" applyNumberFormat="1" applyFont="1" applyBorder="1" applyAlignment="1">
      <alignment horizontal="right" vertical="center"/>
    </xf>
    <xf numFmtId="0" fontId="3" fillId="0" borderId="2" xfId="0" applyFont="1" applyBorder="1" applyAlignment="1">
      <alignment horizontal="left" vertical="center"/>
    </xf>
    <xf numFmtId="2" fontId="4" fillId="0" borderId="9" xfId="0" applyNumberFormat="1" applyFont="1" applyBorder="1" applyAlignment="1">
      <alignment horizontal="right" vertical="center"/>
    </xf>
    <xf numFmtId="165" fontId="4" fillId="0" borderId="8" xfId="0" applyNumberFormat="1" applyFont="1" applyBorder="1" applyAlignment="1">
      <alignment horizontal="center" vertical="center"/>
    </xf>
    <xf numFmtId="0" fontId="4" fillId="0" borderId="8" xfId="0" applyFont="1" applyBorder="1" applyAlignment="1">
      <alignment horizontal="center" vertical="center"/>
    </xf>
    <xf numFmtId="0" fontId="4" fillId="0" borderId="23"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left" vertical="top" wrapText="1"/>
    </xf>
    <xf numFmtId="0" fontId="4" fillId="0" borderId="14" xfId="0" applyFont="1" applyBorder="1" applyAlignment="1">
      <alignment horizontal="left" vertical="top" wrapText="1"/>
    </xf>
    <xf numFmtId="0" fontId="4" fillId="0" borderId="29" xfId="0" applyFont="1" applyBorder="1" applyAlignment="1">
      <alignment horizontal="center"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4" xfId="0" applyFont="1" applyBorder="1" applyAlignment="1">
      <alignment horizontal="center" vertical="center" wrapText="1"/>
    </xf>
    <xf numFmtId="164" fontId="4" fillId="0" borderId="14" xfId="0" applyNumberFormat="1" applyFont="1" applyBorder="1" applyAlignment="1">
      <alignment horizontal="center" vertical="center"/>
    </xf>
    <xf numFmtId="164" fontId="4" fillId="0" borderId="8" xfId="0" applyNumberFormat="1"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14" xfId="0" applyFont="1" applyBorder="1" applyAlignment="1">
      <alignment horizontal="left" vertical="center"/>
    </xf>
    <xf numFmtId="0" fontId="7" fillId="0" borderId="8" xfId="0" applyFont="1" applyBorder="1" applyAlignment="1">
      <alignment horizontal="left" vertical="center"/>
    </xf>
    <xf numFmtId="0" fontId="4" fillId="0" borderId="8" xfId="0" applyFont="1" applyBorder="1" applyAlignment="1">
      <alignment horizontal="left" vertical="center" wrapText="1"/>
    </xf>
    <xf numFmtId="0" fontId="7" fillId="0" borderId="8" xfId="0" applyFont="1" applyBorder="1" applyAlignment="1">
      <alignment horizontal="left" vertical="center" wrapText="1"/>
    </xf>
    <xf numFmtId="164" fontId="7" fillId="0" borderId="8" xfId="0" applyNumberFormat="1" applyFont="1" applyBorder="1" applyAlignment="1">
      <alignment horizontal="center" vertical="center"/>
    </xf>
    <xf numFmtId="2" fontId="4" fillId="0" borderId="28" xfId="0" applyNumberFormat="1" applyFont="1" applyBorder="1" applyAlignment="1">
      <alignment horizontal="right" vertical="center"/>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4" fillId="0" borderId="26" xfId="0" applyFont="1" applyBorder="1" applyAlignment="1">
      <alignment horizontal="center" vertical="center"/>
    </xf>
    <xf numFmtId="164" fontId="7" fillId="0" borderId="27" xfId="0" applyNumberFormat="1" applyFont="1" applyBorder="1" applyAlignment="1">
      <alignment horizontal="center" vertical="center"/>
    </xf>
    <xf numFmtId="0" fontId="4" fillId="0" borderId="27" xfId="0" applyFont="1" applyBorder="1" applyAlignment="1">
      <alignment horizontal="center" vertical="center"/>
    </xf>
    <xf numFmtId="0" fontId="7" fillId="0" borderId="27" xfId="0" applyFont="1" applyBorder="1" applyAlignment="1">
      <alignment horizontal="left" vertical="center" wrapText="1"/>
    </xf>
    <xf numFmtId="0" fontId="4" fillId="0" borderId="27" xfId="0" applyFont="1" applyBorder="1" applyAlignment="1">
      <alignment horizontal="left" vertical="center" wrapText="1"/>
    </xf>
    <xf numFmtId="0" fontId="26" fillId="0" borderId="81" xfId="2" applyFont="1" applyBorder="1" applyAlignment="1">
      <alignment horizontal="center" vertical="center"/>
    </xf>
    <xf numFmtId="0" fontId="26" fillId="0" borderId="73" xfId="2" applyFont="1" applyBorder="1" applyAlignment="1">
      <alignment horizontal="center" vertical="center"/>
    </xf>
    <xf numFmtId="0" fontId="13" fillId="0" borderId="38" xfId="2" applyFont="1" applyBorder="1" applyAlignment="1">
      <alignment horizontal="center" vertical="center"/>
    </xf>
    <xf numFmtId="0" fontId="13" fillId="0" borderId="58" xfId="2" applyFont="1" applyBorder="1" applyAlignment="1">
      <alignment horizontal="center" vertical="center"/>
    </xf>
    <xf numFmtId="0" fontId="12" fillId="0" borderId="0" xfId="2" applyFont="1" applyBorder="1" applyAlignment="1">
      <alignment horizontal="center" vertical="center"/>
    </xf>
    <xf numFmtId="0" fontId="14" fillId="0" borderId="2" xfId="2" applyFont="1" applyBorder="1" applyAlignment="1">
      <alignment horizontal="center" vertical="center"/>
    </xf>
    <xf numFmtId="0" fontId="14" fillId="0" borderId="61" xfId="0" applyFont="1" applyBorder="1" applyAlignment="1">
      <alignment horizontal="left" vertical="center" wrapText="1"/>
    </xf>
  </cellXfs>
  <cellStyles count="5">
    <cellStyle name="Comma" xfId="1" builtinId="3"/>
    <cellStyle name="Normal" xfId="0" builtinId="0"/>
    <cellStyle name="Normal 2" xfId="2"/>
    <cellStyle name="Normal 3" xfId="3"/>
    <cellStyle name="Percent" xfId="4" builtinId="5"/>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amp;M-GKLI%20%20AME%20ABstrac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KLIS%20Staff-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GKLI%20PH%20OME-202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mbind Abs"/>
      <sheetName val="Abstract 20-21"/>
      <sheetName val="Pumping Period"/>
      <sheetName val="Non Pumping Period"/>
      <sheetName val="Consumables"/>
      <sheetName val="Spares"/>
      <sheetName val="Data"/>
      <sheetName val="Staff Abs-20-21"/>
      <sheetName val="Consumables 20-21"/>
      <sheetName val="Small SP20-21"/>
      <sheetName val="Spare Parts 20-21"/>
      <sheetName val="Abs for 21-22"/>
      <sheetName val="Staff-Abs-21-22"/>
      <sheetName val="Consumables 21-22"/>
      <sheetName val="Small SP 21-22"/>
      <sheetName val="Spare Parts 21-22"/>
      <sheetName val="Pumping period for 21-22"/>
      <sheetName val="Nonpumping for 21-22"/>
      <sheetName val="Consumables for 21-22"/>
      <sheetName val="Spares-2021-22"/>
      <sheetName val="data for 21-22"/>
    </sheetNames>
    <sheetDataSet>
      <sheetData sheetId="0">
        <row r="6">
          <cell r="D6">
            <v>3431280</v>
          </cell>
        </row>
        <row r="7">
          <cell r="D7">
            <v>6063180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bstract"/>
      <sheetName val="Abs-Qty"/>
      <sheetName val="April-20"/>
      <sheetName val="May-20"/>
      <sheetName val="June"/>
      <sheetName val="July"/>
      <sheetName val="Aug-Stage-1"/>
      <sheetName val="Sep-Stage-1"/>
      <sheetName val="Oct-Stage-1"/>
      <sheetName val="Stage-2-Aug"/>
      <sheetName val="Stage-2-Sep"/>
      <sheetName val="Stage-2-Oct"/>
      <sheetName val="Stage-2-Nov"/>
      <sheetName val="Nov"/>
      <sheetName val="Dec-20"/>
      <sheetName val="Jan-21"/>
      <sheetName val="Feb"/>
      <sheetName val="Mar-21"/>
    </sheetNames>
    <sheetDataSet>
      <sheetData sheetId="0"/>
      <sheetData sheetId="1">
        <row r="5">
          <cell r="O5">
            <v>9</v>
          </cell>
        </row>
      </sheetData>
      <sheetData sheetId="2">
        <row r="15">
          <cell r="I15">
            <v>102</v>
          </cell>
        </row>
        <row r="17">
          <cell r="F17">
            <v>26</v>
          </cell>
        </row>
        <row r="19">
          <cell r="F19">
            <v>25</v>
          </cell>
        </row>
        <row r="21">
          <cell r="F21">
            <v>500</v>
          </cell>
        </row>
        <row r="22">
          <cell r="F22">
            <v>232</v>
          </cell>
        </row>
      </sheetData>
      <sheetData sheetId="3">
        <row r="15">
          <cell r="I15">
            <v>98</v>
          </cell>
        </row>
        <row r="17">
          <cell r="F17">
            <v>25</v>
          </cell>
        </row>
        <row r="19">
          <cell r="F19">
            <v>28</v>
          </cell>
        </row>
        <row r="21">
          <cell r="F21">
            <v>515</v>
          </cell>
        </row>
        <row r="22">
          <cell r="F22">
            <v>236</v>
          </cell>
        </row>
      </sheetData>
      <sheetData sheetId="4">
        <row r="15">
          <cell r="I15">
            <v>102</v>
          </cell>
        </row>
        <row r="17">
          <cell r="F17">
            <v>26</v>
          </cell>
        </row>
        <row r="19">
          <cell r="F19">
            <v>26</v>
          </cell>
        </row>
        <row r="21">
          <cell r="F21">
            <v>504</v>
          </cell>
        </row>
        <row r="22">
          <cell r="F22">
            <v>230</v>
          </cell>
        </row>
      </sheetData>
      <sheetData sheetId="5">
        <row r="15">
          <cell r="I15">
            <v>103</v>
          </cell>
        </row>
        <row r="17">
          <cell r="F17">
            <v>26</v>
          </cell>
        </row>
        <row r="19">
          <cell r="F19">
            <v>26</v>
          </cell>
        </row>
        <row r="21">
          <cell r="F21">
            <v>520</v>
          </cell>
        </row>
        <row r="22">
          <cell r="F22">
            <v>230</v>
          </cell>
        </row>
      </sheetData>
      <sheetData sheetId="6">
        <row r="20">
          <cell r="F20">
            <v>31</v>
          </cell>
        </row>
        <row r="23">
          <cell r="F23">
            <v>31</v>
          </cell>
        </row>
        <row r="25">
          <cell r="F25">
            <v>310</v>
          </cell>
        </row>
        <row r="26">
          <cell r="F26">
            <v>124</v>
          </cell>
        </row>
      </sheetData>
      <sheetData sheetId="7">
        <row r="20">
          <cell r="F20">
            <v>30</v>
          </cell>
        </row>
        <row r="23">
          <cell r="F23">
            <v>30</v>
          </cell>
        </row>
        <row r="25">
          <cell r="F25">
            <v>300</v>
          </cell>
        </row>
        <row r="26">
          <cell r="F26">
            <v>120</v>
          </cell>
        </row>
      </sheetData>
      <sheetData sheetId="8">
        <row r="20">
          <cell r="F20">
            <v>31</v>
          </cell>
        </row>
        <row r="23">
          <cell r="F23">
            <v>31</v>
          </cell>
        </row>
        <row r="25">
          <cell r="F25">
            <v>310</v>
          </cell>
        </row>
        <row r="26">
          <cell r="F26">
            <v>124</v>
          </cell>
        </row>
      </sheetData>
      <sheetData sheetId="9">
        <row r="14">
          <cell r="F14">
            <v>208</v>
          </cell>
        </row>
        <row r="15">
          <cell r="F15">
            <v>104</v>
          </cell>
        </row>
      </sheetData>
      <sheetData sheetId="10">
        <row r="12">
          <cell r="F12">
            <v>30</v>
          </cell>
        </row>
        <row r="14">
          <cell r="F14">
            <v>210</v>
          </cell>
        </row>
        <row r="15">
          <cell r="F15">
            <v>120</v>
          </cell>
        </row>
      </sheetData>
      <sheetData sheetId="11">
        <row r="12">
          <cell r="F12">
            <v>31</v>
          </cell>
        </row>
        <row r="14">
          <cell r="F14">
            <v>217</v>
          </cell>
        </row>
        <row r="15">
          <cell r="F15">
            <v>124</v>
          </cell>
        </row>
      </sheetData>
      <sheetData sheetId="12">
        <row r="12">
          <cell r="F12">
            <v>30</v>
          </cell>
        </row>
        <row r="14">
          <cell r="F14">
            <v>210</v>
          </cell>
        </row>
        <row r="15">
          <cell r="F15">
            <v>120</v>
          </cell>
        </row>
      </sheetData>
      <sheetData sheetId="13">
        <row r="15">
          <cell r="I15">
            <v>97</v>
          </cell>
        </row>
        <row r="17">
          <cell r="F17">
            <v>25</v>
          </cell>
        </row>
        <row r="19">
          <cell r="F19">
            <v>24</v>
          </cell>
        </row>
        <row r="21">
          <cell r="F21">
            <v>292</v>
          </cell>
        </row>
        <row r="22">
          <cell r="F22">
            <v>106</v>
          </cell>
        </row>
      </sheetData>
      <sheetData sheetId="14">
        <row r="15">
          <cell r="I15">
            <v>103</v>
          </cell>
        </row>
        <row r="17">
          <cell r="F17">
            <v>26</v>
          </cell>
        </row>
        <row r="19">
          <cell r="F19">
            <v>25</v>
          </cell>
        </row>
        <row r="21">
          <cell r="F21">
            <v>516</v>
          </cell>
        </row>
        <row r="22">
          <cell r="F22">
            <v>234</v>
          </cell>
        </row>
      </sheetData>
      <sheetData sheetId="15">
        <row r="15">
          <cell r="I15">
            <v>95</v>
          </cell>
        </row>
        <row r="17">
          <cell r="F17">
            <v>24</v>
          </cell>
        </row>
        <row r="19">
          <cell r="F19">
            <v>23</v>
          </cell>
        </row>
        <row r="21">
          <cell r="F21">
            <v>518</v>
          </cell>
        </row>
        <row r="22">
          <cell r="F22">
            <v>206</v>
          </cell>
        </row>
      </sheetData>
      <sheetData sheetId="16">
        <row r="15">
          <cell r="I15">
            <v>95</v>
          </cell>
        </row>
        <row r="17">
          <cell r="F17">
            <v>24</v>
          </cell>
        </row>
        <row r="19">
          <cell r="F19">
            <v>23</v>
          </cell>
        </row>
        <row r="21">
          <cell r="F21">
            <v>466</v>
          </cell>
        </row>
        <row r="22">
          <cell r="F22">
            <v>204</v>
          </cell>
        </row>
      </sheetData>
      <sheetData sheetId="17">
        <row r="15">
          <cell r="I15">
            <v>102</v>
          </cell>
        </row>
        <row r="17">
          <cell r="F17">
            <v>26</v>
          </cell>
        </row>
        <row r="19">
          <cell r="F19">
            <v>26</v>
          </cell>
        </row>
        <row r="21">
          <cell r="F21">
            <v>520</v>
          </cell>
        </row>
        <row r="22">
          <cell r="F22">
            <v>228</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General"/>
      <sheetName val="Abstract"/>
      <sheetName val="Pumping period"/>
      <sheetName val="Nonpumping"/>
      <sheetName val="Consumables"/>
      <sheetName val="Spare Parts 20-21"/>
      <sheetName val="Spare Parts 21-22"/>
      <sheetName val="Spares"/>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2">
          <cell r="E12">
            <v>267</v>
          </cell>
        </row>
        <row r="13">
          <cell r="E13">
            <v>282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75"/>
  <sheetViews>
    <sheetView tabSelected="1" view="pageBreakPreview" topLeftCell="A55" zoomScaleNormal="80" zoomScaleSheetLayoutView="100" workbookViewId="0">
      <selection activeCell="F61" sqref="F61"/>
    </sheetView>
  </sheetViews>
  <sheetFormatPr defaultRowHeight="14.25"/>
  <cols>
    <col min="1" max="1" width="6.7109375" style="96" bestFit="1" customWidth="1"/>
    <col min="2" max="2" width="49.42578125" style="1" customWidth="1"/>
    <col min="3" max="3" width="10.7109375" style="97" bestFit="1" customWidth="1"/>
    <col min="4" max="4" width="5.42578125" style="98" bestFit="1" customWidth="1"/>
    <col min="5" max="5" width="13.85546875" style="99" customWidth="1"/>
    <col min="6" max="6" width="16.42578125" style="99" bestFit="1" customWidth="1"/>
    <col min="7" max="7" width="15" style="1" bestFit="1" customWidth="1"/>
    <col min="8" max="8" width="13.140625" style="1" bestFit="1" customWidth="1"/>
    <col min="9" max="9" width="9.140625" style="1"/>
    <col min="10" max="10" width="15" style="1" bestFit="1" customWidth="1"/>
    <col min="11" max="16384" width="9.140625" style="1"/>
  </cols>
  <sheetData>
    <row r="1" spans="1:8" ht="21.75" customHeight="1">
      <c r="A1" s="356" t="s">
        <v>139</v>
      </c>
      <c r="B1" s="356"/>
      <c r="C1" s="356"/>
      <c r="D1" s="356"/>
      <c r="E1" s="356"/>
      <c r="F1" s="356"/>
    </row>
    <row r="2" spans="1:8" ht="36.75" customHeight="1">
      <c r="A2" s="357" t="s">
        <v>240</v>
      </c>
      <c r="B2" s="357"/>
      <c r="C2" s="357"/>
      <c r="D2" s="357"/>
      <c r="E2" s="357"/>
      <c r="F2" s="357"/>
    </row>
    <row r="3" spans="1:8" s="8" customFormat="1" ht="24" customHeight="1">
      <c r="A3" s="2" t="s">
        <v>117</v>
      </c>
      <c r="B3" s="3" t="s">
        <v>40</v>
      </c>
      <c r="C3" s="4" t="s">
        <v>103</v>
      </c>
      <c r="D3" s="5" t="s">
        <v>124</v>
      </c>
      <c r="E3" s="6" t="s">
        <v>126</v>
      </c>
      <c r="F3" s="7" t="s">
        <v>105</v>
      </c>
    </row>
    <row r="4" spans="1:8" s="13" customFormat="1" ht="12.75">
      <c r="A4" s="9" t="s">
        <v>106</v>
      </c>
      <c r="B4" s="10" t="s">
        <v>107</v>
      </c>
      <c r="C4" s="154" t="s">
        <v>108</v>
      </c>
      <c r="D4" s="11" t="s">
        <v>109</v>
      </c>
      <c r="E4" s="11" t="s">
        <v>110</v>
      </c>
      <c r="F4" s="12" t="s">
        <v>111</v>
      </c>
    </row>
    <row r="5" spans="1:8" s="19" customFormat="1">
      <c r="A5" s="14" t="s">
        <v>150</v>
      </c>
      <c r="B5" s="15" t="s">
        <v>241</v>
      </c>
      <c r="C5" s="28"/>
      <c r="D5" s="17"/>
      <c r="E5" s="16"/>
      <c r="F5" s="18"/>
      <c r="G5" s="19" t="s">
        <v>238</v>
      </c>
      <c r="H5" s="19" t="s">
        <v>239</v>
      </c>
    </row>
    <row r="6" spans="1:8" s="13" customFormat="1" ht="81.75" customHeight="1">
      <c r="A6" s="20">
        <v>1</v>
      </c>
      <c r="B6" s="157" t="s">
        <v>161</v>
      </c>
      <c r="C6" s="327" t="s">
        <v>280</v>
      </c>
      <c r="D6" s="21"/>
      <c r="E6" s="21"/>
      <c r="F6" s="22"/>
    </row>
    <row r="7" spans="1:8" s="36" customFormat="1" ht="18" customHeight="1">
      <c r="A7" s="184" t="s">
        <v>173</v>
      </c>
      <c r="B7" s="185" t="s">
        <v>162</v>
      </c>
      <c r="C7" s="52">
        <f>'Staff-2023-24'!M5</f>
        <v>9</v>
      </c>
      <c r="D7" s="196" t="s">
        <v>184</v>
      </c>
      <c r="E7" s="52">
        <f>Data!E13*30</f>
        <v>37650</v>
      </c>
      <c r="F7" s="55">
        <f>E7*C7</f>
        <v>338850</v>
      </c>
      <c r="G7" s="1">
        <f>F7/C7</f>
        <v>37650</v>
      </c>
      <c r="H7" s="36" t="str">
        <f>IF(G7=E7,"OK","False")</f>
        <v>OK</v>
      </c>
    </row>
    <row r="8" spans="1:8" s="36" customFormat="1" ht="18" customHeight="1">
      <c r="A8" s="184" t="s">
        <v>174</v>
      </c>
      <c r="B8" s="187" t="s">
        <v>163</v>
      </c>
      <c r="C8" s="52">
        <f>'Staff-2023-24'!M6</f>
        <v>60</v>
      </c>
      <c r="D8" s="196" t="s">
        <v>184</v>
      </c>
      <c r="E8" s="52">
        <f>E7</f>
        <v>37650</v>
      </c>
      <c r="F8" s="55">
        <f t="shared" ref="F8:F16" si="0">E8*C8</f>
        <v>2259000</v>
      </c>
      <c r="G8" s="1">
        <f t="shared" ref="G8:G27" si="1">F8/C8</f>
        <v>37650</v>
      </c>
      <c r="H8" s="36" t="str">
        <f t="shared" ref="H8:H50" si="2">IF(G8=E8,"OK","False")</f>
        <v>OK</v>
      </c>
    </row>
    <row r="9" spans="1:8" s="36" customFormat="1" ht="18" customHeight="1">
      <c r="A9" s="184" t="s">
        <v>175</v>
      </c>
      <c r="B9" s="187" t="s">
        <v>164</v>
      </c>
      <c r="C9" s="52">
        <f>'Staff-2023-24'!M7</f>
        <v>84</v>
      </c>
      <c r="D9" s="196" t="s">
        <v>184</v>
      </c>
      <c r="E9" s="52">
        <f>Data!E14*30</f>
        <v>29250</v>
      </c>
      <c r="F9" s="55">
        <f t="shared" si="0"/>
        <v>2457000</v>
      </c>
      <c r="G9" s="1">
        <f t="shared" si="1"/>
        <v>29250</v>
      </c>
      <c r="H9" s="36" t="str">
        <f t="shared" si="2"/>
        <v>OK</v>
      </c>
    </row>
    <row r="10" spans="1:8" s="36" customFormat="1" ht="18" customHeight="1">
      <c r="A10" s="184" t="s">
        <v>176</v>
      </c>
      <c r="B10" s="185" t="s">
        <v>165</v>
      </c>
      <c r="C10" s="52">
        <f>'Staff-2023-24'!M8</f>
        <v>1100</v>
      </c>
      <c r="D10" s="186" t="s">
        <v>185</v>
      </c>
      <c r="E10" s="52">
        <f>Data!E5</f>
        <v>705</v>
      </c>
      <c r="F10" s="55">
        <f t="shared" si="0"/>
        <v>775500</v>
      </c>
      <c r="G10" s="1">
        <f t="shared" si="1"/>
        <v>705</v>
      </c>
      <c r="H10" s="36" t="str">
        <f t="shared" si="2"/>
        <v>OK</v>
      </c>
    </row>
    <row r="11" spans="1:8" s="36" customFormat="1" ht="18" customHeight="1">
      <c r="A11" s="184" t="s">
        <v>177</v>
      </c>
      <c r="B11" s="187" t="s">
        <v>166</v>
      </c>
      <c r="C11" s="52">
        <f>'Staff-2023-24'!M9</f>
        <v>14</v>
      </c>
      <c r="D11" s="196" t="s">
        <v>184</v>
      </c>
      <c r="E11" s="52">
        <v>35000</v>
      </c>
      <c r="F11" s="55">
        <f t="shared" si="0"/>
        <v>490000</v>
      </c>
      <c r="G11" s="1">
        <f t="shared" si="1"/>
        <v>35000</v>
      </c>
      <c r="H11" s="36" t="str">
        <f t="shared" si="2"/>
        <v>OK</v>
      </c>
    </row>
    <row r="12" spans="1:8" s="36" customFormat="1" ht="18" customHeight="1">
      <c r="A12" s="184" t="s">
        <v>178</v>
      </c>
      <c r="B12" s="185" t="s">
        <v>167</v>
      </c>
      <c r="C12" s="52">
        <f>'Staff-2023-24'!M10</f>
        <v>635</v>
      </c>
      <c r="D12" s="186" t="s">
        <v>185</v>
      </c>
      <c r="E12" s="52">
        <f>Data!E6</f>
        <v>690</v>
      </c>
      <c r="F12" s="55">
        <f t="shared" si="0"/>
        <v>438150</v>
      </c>
      <c r="G12" s="1">
        <f t="shared" si="1"/>
        <v>690</v>
      </c>
      <c r="H12" s="36" t="str">
        <f t="shared" si="2"/>
        <v>OK</v>
      </c>
    </row>
    <row r="13" spans="1:8" s="36" customFormat="1" ht="18" customHeight="1">
      <c r="A13" s="184" t="s">
        <v>179</v>
      </c>
      <c r="B13" s="185" t="s">
        <v>168</v>
      </c>
      <c r="C13" s="52">
        <f>'Staff-2023-24'!M11</f>
        <v>12</v>
      </c>
      <c r="D13" s="196" t="s">
        <v>184</v>
      </c>
      <c r="E13" s="52">
        <f>Data!E15*30</f>
        <v>21600</v>
      </c>
      <c r="F13" s="55">
        <f t="shared" si="0"/>
        <v>259200</v>
      </c>
      <c r="G13" s="1">
        <f t="shared" si="1"/>
        <v>21600</v>
      </c>
      <c r="H13" s="36" t="str">
        <f t="shared" si="2"/>
        <v>OK</v>
      </c>
    </row>
    <row r="14" spans="1:8" s="36" customFormat="1" ht="18" customHeight="1">
      <c r="A14" s="184" t="s">
        <v>180</v>
      </c>
      <c r="B14" s="187" t="s">
        <v>169</v>
      </c>
      <c r="C14" s="52">
        <f>'Staff-2023-24'!M12</f>
        <v>365</v>
      </c>
      <c r="D14" s="186" t="s">
        <v>185</v>
      </c>
      <c r="E14" s="52">
        <f>Data!E11</f>
        <v>770</v>
      </c>
      <c r="F14" s="55">
        <f t="shared" si="0"/>
        <v>281050</v>
      </c>
      <c r="G14" s="1">
        <f t="shared" si="1"/>
        <v>770</v>
      </c>
      <c r="H14" s="36" t="str">
        <f t="shared" si="2"/>
        <v>OK</v>
      </c>
    </row>
    <row r="15" spans="1:8" s="36" customFormat="1" ht="18" customHeight="1">
      <c r="A15" s="184" t="s">
        <v>181</v>
      </c>
      <c r="B15" s="188" t="s">
        <v>170</v>
      </c>
      <c r="C15" s="52">
        <f>'Staff-2023-24'!M13</f>
        <v>12</v>
      </c>
      <c r="D15" s="186" t="s">
        <v>184</v>
      </c>
      <c r="E15" s="52">
        <f>Data!E16*30</f>
        <v>16200</v>
      </c>
      <c r="F15" s="55">
        <f t="shared" si="0"/>
        <v>194400</v>
      </c>
      <c r="G15" s="1">
        <f t="shared" si="1"/>
        <v>16200</v>
      </c>
      <c r="H15" s="36" t="str">
        <f t="shared" si="2"/>
        <v>OK</v>
      </c>
    </row>
    <row r="16" spans="1:8" s="36" customFormat="1" ht="18" customHeight="1">
      <c r="A16" s="184" t="s">
        <v>182</v>
      </c>
      <c r="B16" s="187" t="s">
        <v>171</v>
      </c>
      <c r="C16" s="52">
        <f>'Staff-2023-24'!M14</f>
        <v>6205</v>
      </c>
      <c r="D16" s="186" t="s">
        <v>185</v>
      </c>
      <c r="E16" s="52">
        <f>Data!E17</f>
        <v>525</v>
      </c>
      <c r="F16" s="55">
        <f t="shared" si="0"/>
        <v>3257625</v>
      </c>
      <c r="G16" s="1">
        <f t="shared" si="1"/>
        <v>525</v>
      </c>
      <c r="H16" s="36" t="str">
        <f t="shared" si="2"/>
        <v>OK</v>
      </c>
    </row>
    <row r="17" spans="1:11" s="36" customFormat="1" ht="18" customHeight="1">
      <c r="A17" s="189" t="s">
        <v>183</v>
      </c>
      <c r="B17" s="88" t="s">
        <v>172</v>
      </c>
      <c r="C17" s="89">
        <f>'Staff-2023-24'!M15</f>
        <v>2920</v>
      </c>
      <c r="D17" s="190" t="s">
        <v>185</v>
      </c>
      <c r="E17" s="89">
        <f>E16</f>
        <v>525</v>
      </c>
      <c r="F17" s="62">
        <f>E17*C17</f>
        <v>1533000</v>
      </c>
      <c r="G17" s="1">
        <f t="shared" si="1"/>
        <v>525</v>
      </c>
      <c r="H17" s="36" t="str">
        <f t="shared" si="2"/>
        <v>OK</v>
      </c>
    </row>
    <row r="18" spans="1:11" s="67" customFormat="1" ht="18" customHeight="1">
      <c r="A18" s="191"/>
      <c r="B18" s="192" t="s">
        <v>277</v>
      </c>
      <c r="C18" s="193"/>
      <c r="D18" s="192"/>
      <c r="E18" s="194"/>
      <c r="F18" s="195">
        <f>SUM(F7:F17)</f>
        <v>12283775</v>
      </c>
      <c r="G18" s="1"/>
      <c r="H18" s="36"/>
      <c r="J18" s="67">
        <f>'[1]Combind Abs'!$D$6+'[1]Combind Abs'!$D$7</f>
        <v>9494460</v>
      </c>
      <c r="K18" s="67" t="s">
        <v>291</v>
      </c>
    </row>
    <row r="19" spans="1:11" s="19" customFormat="1">
      <c r="A19" s="158" t="s">
        <v>152</v>
      </c>
      <c r="B19" s="159" t="s">
        <v>278</v>
      </c>
      <c r="C19" s="160"/>
      <c r="D19" s="161"/>
      <c r="E19" s="162"/>
      <c r="F19" s="163"/>
      <c r="G19" s="1"/>
      <c r="H19" s="36"/>
      <c r="J19" s="338">
        <f>F18-J18</f>
        <v>2789315</v>
      </c>
      <c r="K19" s="67" t="s">
        <v>292</v>
      </c>
    </row>
    <row r="20" spans="1:11" s="13" customFormat="1" ht="102" customHeight="1">
      <c r="A20" s="20">
        <v>1</v>
      </c>
      <c r="B20" s="23" t="s">
        <v>151</v>
      </c>
      <c r="C20" s="24">
        <v>1</v>
      </c>
      <c r="D20" s="25" t="s">
        <v>129</v>
      </c>
      <c r="E20" s="26">
        <f>Consumables!G14</f>
        <v>199000</v>
      </c>
      <c r="F20" s="27">
        <f>E20</f>
        <v>199000</v>
      </c>
      <c r="G20" s="1">
        <f t="shared" si="1"/>
        <v>199000</v>
      </c>
      <c r="H20" s="36" t="str">
        <f t="shared" si="2"/>
        <v>OK</v>
      </c>
      <c r="J20" s="339">
        <f>J19/J18</f>
        <v>0.29378342738818214</v>
      </c>
      <c r="K20" s="340">
        <f>2.36*1.2938</f>
        <v>3.0533679999999999</v>
      </c>
    </row>
    <row r="21" spans="1:11" s="19" customFormat="1">
      <c r="A21" s="14" t="s">
        <v>155</v>
      </c>
      <c r="B21" s="15" t="s">
        <v>153</v>
      </c>
      <c r="C21" s="28"/>
      <c r="D21" s="17"/>
      <c r="E21" s="28"/>
      <c r="F21" s="29"/>
      <c r="G21" s="1"/>
      <c r="H21" s="36"/>
    </row>
    <row r="22" spans="1:11" s="13" customFormat="1" ht="102" customHeight="1">
      <c r="A22" s="20">
        <v>1</v>
      </c>
      <c r="B22" s="23" t="s">
        <v>154</v>
      </c>
      <c r="C22" s="24">
        <v>1</v>
      </c>
      <c r="D22" s="25" t="s">
        <v>129</v>
      </c>
      <c r="E22" s="26">
        <v>60000</v>
      </c>
      <c r="F22" s="27">
        <f>E22</f>
        <v>60000</v>
      </c>
      <c r="G22" s="1">
        <f t="shared" si="1"/>
        <v>60000</v>
      </c>
      <c r="H22" s="36" t="str">
        <f t="shared" si="2"/>
        <v>OK</v>
      </c>
    </row>
    <row r="23" spans="1:11" s="36" customFormat="1">
      <c r="A23" s="30" t="s">
        <v>220</v>
      </c>
      <c r="B23" s="31" t="s">
        <v>276</v>
      </c>
      <c r="C23" s="32"/>
      <c r="D23" s="33"/>
      <c r="E23" s="34"/>
      <c r="F23" s="35"/>
      <c r="G23" s="1"/>
    </row>
    <row r="24" spans="1:11" s="43" customFormat="1" ht="78.75" customHeight="1">
      <c r="A24" s="37">
        <v>1</v>
      </c>
      <c r="B24" s="38" t="s">
        <v>147</v>
      </c>
      <c r="C24" s="39">
        <v>1</v>
      </c>
      <c r="D24" s="40" t="s">
        <v>127</v>
      </c>
      <c r="E24" s="41">
        <v>480000</v>
      </c>
      <c r="F24" s="42">
        <f>E24*C24</f>
        <v>480000</v>
      </c>
      <c r="G24" s="1">
        <f t="shared" si="1"/>
        <v>480000</v>
      </c>
      <c r="H24" s="36" t="str">
        <f t="shared" si="2"/>
        <v>OK</v>
      </c>
    </row>
    <row r="25" spans="1:11" ht="71.25" customHeight="1">
      <c r="A25" s="44">
        <f t="shared" ref="A25:A32" si="3">A24+1</f>
        <v>2</v>
      </c>
      <c r="B25" s="56" t="s">
        <v>118</v>
      </c>
      <c r="C25" s="46">
        <v>6</v>
      </c>
      <c r="D25" s="47" t="s">
        <v>140</v>
      </c>
      <c r="E25" s="48">
        <f>104300/6</f>
        <v>17383.333333333332</v>
      </c>
      <c r="F25" s="49">
        <f>E25*C25</f>
        <v>104300</v>
      </c>
      <c r="G25" s="1">
        <f t="shared" si="1"/>
        <v>17383.333333333332</v>
      </c>
      <c r="H25" s="36" t="str">
        <f t="shared" si="2"/>
        <v>OK</v>
      </c>
    </row>
    <row r="26" spans="1:11" ht="57">
      <c r="A26" s="44">
        <f t="shared" si="3"/>
        <v>3</v>
      </c>
      <c r="B26" s="80" t="s">
        <v>157</v>
      </c>
      <c r="C26" s="53">
        <v>18</v>
      </c>
      <c r="D26" s="54" t="s">
        <v>128</v>
      </c>
      <c r="E26" s="52">
        <v>32500</v>
      </c>
      <c r="F26" s="49">
        <f t="shared" ref="F26:F36" si="4">E26*C26</f>
        <v>585000</v>
      </c>
      <c r="G26" s="1">
        <f t="shared" si="1"/>
        <v>32500</v>
      </c>
      <c r="H26" s="36" t="str">
        <f t="shared" si="2"/>
        <v>OK</v>
      </c>
    </row>
    <row r="27" spans="1:11" ht="42.75">
      <c r="A27" s="263">
        <f t="shared" si="3"/>
        <v>4</v>
      </c>
      <c r="B27" s="51" t="s">
        <v>119</v>
      </c>
      <c r="C27" s="46">
        <v>1</v>
      </c>
      <c r="D27" s="47" t="s">
        <v>140</v>
      </c>
      <c r="E27" s="52">
        <v>15950</v>
      </c>
      <c r="F27" s="49">
        <f t="shared" si="4"/>
        <v>15950</v>
      </c>
      <c r="G27" s="1">
        <f t="shared" si="1"/>
        <v>15950</v>
      </c>
      <c r="H27" s="36" t="str">
        <f t="shared" si="2"/>
        <v>OK</v>
      </c>
    </row>
    <row r="28" spans="1:11" ht="99.75">
      <c r="A28" s="263">
        <f t="shared" si="3"/>
        <v>5</v>
      </c>
      <c r="B28" s="45" t="s">
        <v>120</v>
      </c>
      <c r="C28" s="53">
        <v>1</v>
      </c>
      <c r="D28" s="47" t="s">
        <v>129</v>
      </c>
      <c r="E28" s="52">
        <v>333950</v>
      </c>
      <c r="F28" s="49">
        <f t="shared" si="4"/>
        <v>333950</v>
      </c>
      <c r="G28" s="1">
        <f t="shared" ref="G28:G53" si="5">F28/C28</f>
        <v>333950</v>
      </c>
      <c r="H28" s="36" t="str">
        <f t="shared" si="2"/>
        <v>OK</v>
      </c>
    </row>
    <row r="29" spans="1:11" ht="28.5">
      <c r="A29" s="263">
        <f t="shared" si="3"/>
        <v>6</v>
      </c>
      <c r="B29" s="56" t="s">
        <v>26</v>
      </c>
      <c r="C29" s="53">
        <v>1</v>
      </c>
      <c r="D29" s="47" t="s">
        <v>128</v>
      </c>
      <c r="E29" s="52">
        <v>64102</v>
      </c>
      <c r="F29" s="49">
        <f t="shared" si="4"/>
        <v>64102</v>
      </c>
      <c r="G29" s="1">
        <f t="shared" si="5"/>
        <v>64102</v>
      </c>
      <c r="H29" s="36" t="str">
        <f t="shared" si="2"/>
        <v>OK</v>
      </c>
    </row>
    <row r="30" spans="1:11" ht="71.25">
      <c r="A30" s="44">
        <f t="shared" si="3"/>
        <v>7</v>
      </c>
      <c r="B30" s="56" t="s">
        <v>28</v>
      </c>
      <c r="C30" s="53">
        <v>25</v>
      </c>
      <c r="D30" s="47" t="s">
        <v>128</v>
      </c>
      <c r="E30" s="52">
        <v>10925</v>
      </c>
      <c r="F30" s="49">
        <f t="shared" si="4"/>
        <v>273125</v>
      </c>
      <c r="G30" s="1">
        <f t="shared" si="5"/>
        <v>10925</v>
      </c>
      <c r="H30" s="36" t="str">
        <f t="shared" si="2"/>
        <v>OK</v>
      </c>
    </row>
    <row r="31" spans="1:11" ht="57">
      <c r="A31" s="44">
        <f t="shared" si="3"/>
        <v>8</v>
      </c>
      <c r="B31" s="56" t="s">
        <v>30</v>
      </c>
      <c r="C31" s="53">
        <v>5</v>
      </c>
      <c r="D31" s="47" t="s">
        <v>128</v>
      </c>
      <c r="E31" s="52">
        <v>36570</v>
      </c>
      <c r="F31" s="49">
        <f t="shared" si="4"/>
        <v>182850</v>
      </c>
      <c r="G31" s="1">
        <f t="shared" si="5"/>
        <v>36570</v>
      </c>
      <c r="H31" s="36" t="str">
        <f t="shared" si="2"/>
        <v>OK</v>
      </c>
    </row>
    <row r="32" spans="1:11" ht="38.25" customHeight="1">
      <c r="A32" s="358">
        <f t="shared" si="3"/>
        <v>9</v>
      </c>
      <c r="B32" s="56" t="s">
        <v>141</v>
      </c>
      <c r="C32" s="53">
        <v>6</v>
      </c>
      <c r="D32" s="47" t="s">
        <v>128</v>
      </c>
      <c r="E32" s="52">
        <v>11350</v>
      </c>
      <c r="F32" s="49">
        <f t="shared" si="4"/>
        <v>68100</v>
      </c>
      <c r="G32" s="1">
        <f t="shared" si="5"/>
        <v>11350</v>
      </c>
      <c r="H32" s="36" t="str">
        <f t="shared" si="2"/>
        <v>OK</v>
      </c>
    </row>
    <row r="33" spans="1:8" ht="38.25" customHeight="1">
      <c r="A33" s="358"/>
      <c r="B33" s="56" t="s">
        <v>142</v>
      </c>
      <c r="C33" s="53">
        <v>9</v>
      </c>
      <c r="D33" s="47" t="s">
        <v>128</v>
      </c>
      <c r="E33" s="52">
        <v>5550</v>
      </c>
      <c r="F33" s="49">
        <f>E33*C33</f>
        <v>49950</v>
      </c>
      <c r="G33" s="1">
        <f t="shared" si="5"/>
        <v>5550</v>
      </c>
      <c r="H33" s="36" t="str">
        <f t="shared" si="2"/>
        <v>OK</v>
      </c>
    </row>
    <row r="34" spans="1:8" s="8" customFormat="1" ht="30" customHeight="1">
      <c r="A34" s="50">
        <f>A32+1</f>
        <v>10</v>
      </c>
      <c r="B34" s="278" t="s">
        <v>80</v>
      </c>
      <c r="C34" s="53">
        <v>1</v>
      </c>
      <c r="D34" s="84" t="s">
        <v>129</v>
      </c>
      <c r="E34" s="52">
        <v>206977</v>
      </c>
      <c r="F34" s="49">
        <f t="shared" si="4"/>
        <v>206977</v>
      </c>
      <c r="G34" s="1">
        <f>F34/C34</f>
        <v>206977</v>
      </c>
      <c r="H34" s="36" t="str">
        <f>IF(G34=E34,"OK","False")</f>
        <v>OK</v>
      </c>
    </row>
    <row r="35" spans="1:8" ht="50.25" customHeight="1">
      <c r="A35" s="44">
        <f>A34+1</f>
        <v>11</v>
      </c>
      <c r="B35" s="56" t="s">
        <v>35</v>
      </c>
      <c r="C35" s="53">
        <v>50</v>
      </c>
      <c r="D35" s="54" t="s">
        <v>133</v>
      </c>
      <c r="E35" s="52">
        <v>240</v>
      </c>
      <c r="F35" s="49">
        <f t="shared" si="4"/>
        <v>12000</v>
      </c>
      <c r="G35" s="1">
        <f t="shared" si="5"/>
        <v>240</v>
      </c>
      <c r="H35" s="36" t="str">
        <f t="shared" si="2"/>
        <v>OK</v>
      </c>
    </row>
    <row r="36" spans="1:8" ht="38.25" customHeight="1">
      <c r="A36" s="263">
        <f>A35+1</f>
        <v>12</v>
      </c>
      <c r="B36" s="56" t="s">
        <v>144</v>
      </c>
      <c r="C36" s="53">
        <v>20</v>
      </c>
      <c r="D36" s="54" t="s">
        <v>128</v>
      </c>
      <c r="E36" s="52">
        <v>4867.1000000000004</v>
      </c>
      <c r="F36" s="49">
        <f t="shared" si="4"/>
        <v>97342</v>
      </c>
      <c r="G36" s="1">
        <f t="shared" si="5"/>
        <v>4867.1000000000004</v>
      </c>
      <c r="H36" s="36" t="str">
        <f t="shared" si="2"/>
        <v>OK</v>
      </c>
    </row>
    <row r="37" spans="1:8" ht="28.5">
      <c r="A37" s="57">
        <f>A36+1</f>
        <v>13</v>
      </c>
      <c r="B37" s="56" t="s">
        <v>123</v>
      </c>
      <c r="C37" s="53">
        <v>20</v>
      </c>
      <c r="D37" s="54" t="s">
        <v>128</v>
      </c>
      <c r="E37" s="52">
        <v>2654</v>
      </c>
      <c r="F37" s="55">
        <f>E37*C37</f>
        <v>53080</v>
      </c>
      <c r="G37" s="1">
        <f t="shared" si="5"/>
        <v>2654</v>
      </c>
      <c r="H37" s="36" t="str">
        <f t="shared" si="2"/>
        <v>OK</v>
      </c>
    </row>
    <row r="38" spans="1:8" s="67" customFormat="1" ht="18" customHeight="1">
      <c r="A38" s="63"/>
      <c r="B38" s="64" t="s">
        <v>282</v>
      </c>
      <c r="C38" s="155"/>
      <c r="D38" s="64"/>
      <c r="E38" s="65"/>
      <c r="F38" s="66">
        <f>SUM(F24:F37)</f>
        <v>2526726</v>
      </c>
      <c r="G38" s="1"/>
      <c r="H38" s="36"/>
    </row>
    <row r="39" spans="1:8" s="72" customFormat="1" ht="15">
      <c r="A39" s="68" t="s">
        <v>156</v>
      </c>
      <c r="B39" s="69" t="s">
        <v>281</v>
      </c>
      <c r="C39" s="156"/>
      <c r="D39" s="70"/>
      <c r="E39" s="71"/>
      <c r="F39" s="29"/>
      <c r="G39" s="1"/>
      <c r="H39" s="36"/>
    </row>
    <row r="40" spans="1:8" s="79" customFormat="1" ht="30.75" customHeight="1">
      <c r="A40" s="73">
        <v>1</v>
      </c>
      <c r="B40" s="74" t="s">
        <v>83</v>
      </c>
      <c r="C40" s="75">
        <v>2</v>
      </c>
      <c r="D40" s="76" t="s">
        <v>132</v>
      </c>
      <c r="E40" s="77">
        <v>186900</v>
      </c>
      <c r="F40" s="78">
        <f>E40*C40</f>
        <v>373800</v>
      </c>
      <c r="G40" s="1">
        <f t="shared" si="5"/>
        <v>186900</v>
      </c>
      <c r="H40" s="267" t="str">
        <f t="shared" si="2"/>
        <v>OK</v>
      </c>
    </row>
    <row r="41" spans="1:8" s="79" customFormat="1" ht="57">
      <c r="A41" s="93">
        <f>A40+1</f>
        <v>2</v>
      </c>
      <c r="B41" s="266" t="s">
        <v>285</v>
      </c>
      <c r="C41" s="91">
        <v>2</v>
      </c>
      <c r="D41" s="84" t="s">
        <v>128</v>
      </c>
      <c r="E41" s="92">
        <v>96000</v>
      </c>
      <c r="F41" s="94">
        <f>E41*C41</f>
        <v>192000</v>
      </c>
      <c r="G41" s="1">
        <f>F41/C41</f>
        <v>96000</v>
      </c>
      <c r="H41" s="36" t="str">
        <f>IF(G41=E41,"OK","False")</f>
        <v>OK</v>
      </c>
    </row>
    <row r="42" spans="1:8" s="79" customFormat="1" ht="71.25">
      <c r="A42" s="262">
        <f t="shared" ref="A42:A48" si="6">A41+1</f>
        <v>3</v>
      </c>
      <c r="B42" s="56" t="s">
        <v>97</v>
      </c>
      <c r="C42" s="91">
        <v>12</v>
      </c>
      <c r="D42" s="84" t="s">
        <v>128</v>
      </c>
      <c r="E42" s="92">
        <v>26000</v>
      </c>
      <c r="F42" s="94">
        <f t="shared" ref="F42:F52" si="7">E42*C42</f>
        <v>312000</v>
      </c>
      <c r="G42" s="1">
        <f>F42/C42</f>
        <v>26000</v>
      </c>
      <c r="H42" s="36" t="str">
        <f>IF(G42=E42,"OK","False")</f>
        <v>OK</v>
      </c>
    </row>
    <row r="43" spans="1:8" s="79" customFormat="1" ht="42.75">
      <c r="A43" s="262">
        <f t="shared" si="6"/>
        <v>4</v>
      </c>
      <c r="B43" s="236" t="s">
        <v>236</v>
      </c>
      <c r="C43" s="91">
        <v>15.1</v>
      </c>
      <c r="D43" s="84" t="s">
        <v>131</v>
      </c>
      <c r="E43" s="92">
        <v>175854.3046357616</v>
      </c>
      <c r="F43" s="94">
        <f t="shared" si="7"/>
        <v>2655400</v>
      </c>
      <c r="G43" s="1">
        <f>F43/C43</f>
        <v>175854.3046357616</v>
      </c>
      <c r="H43" s="267" t="str">
        <f>IF(G43=E43,"OK","False")</f>
        <v>OK</v>
      </c>
    </row>
    <row r="44" spans="1:8" s="79" customFormat="1" ht="42.75">
      <c r="A44" s="262">
        <f t="shared" si="6"/>
        <v>5</v>
      </c>
      <c r="B44" s="90" t="s">
        <v>93</v>
      </c>
      <c r="C44" s="91">
        <v>10</v>
      </c>
      <c r="D44" s="84" t="s">
        <v>128</v>
      </c>
      <c r="E44" s="92">
        <v>3759</v>
      </c>
      <c r="F44" s="94">
        <f t="shared" si="7"/>
        <v>37590</v>
      </c>
      <c r="G44" s="1">
        <f>F44/C44</f>
        <v>3759</v>
      </c>
      <c r="H44" s="267" t="str">
        <f>IF(G44=E44,"OK","False")</f>
        <v>OK</v>
      </c>
    </row>
    <row r="45" spans="1:8" s="79" customFormat="1" ht="71.25">
      <c r="A45" s="262">
        <f t="shared" si="6"/>
        <v>6</v>
      </c>
      <c r="B45" s="264" t="s">
        <v>98</v>
      </c>
      <c r="C45" s="91">
        <v>6</v>
      </c>
      <c r="D45" s="84" t="s">
        <v>128</v>
      </c>
      <c r="E45" s="92">
        <v>54800</v>
      </c>
      <c r="F45" s="94">
        <f t="shared" si="7"/>
        <v>328800</v>
      </c>
      <c r="G45" s="1">
        <f>F45/C45</f>
        <v>54800</v>
      </c>
      <c r="H45" s="36" t="str">
        <f>IF(G45=E45,"OK","False")</f>
        <v>OK</v>
      </c>
    </row>
    <row r="46" spans="1:8" s="79" customFormat="1" ht="71.25">
      <c r="A46" s="262">
        <f t="shared" si="6"/>
        <v>7</v>
      </c>
      <c r="B46" s="56" t="s">
        <v>90</v>
      </c>
      <c r="C46" s="53">
        <v>1</v>
      </c>
      <c r="D46" s="54" t="s">
        <v>129</v>
      </c>
      <c r="E46" s="52">
        <v>24505</v>
      </c>
      <c r="F46" s="94">
        <f t="shared" si="7"/>
        <v>24505</v>
      </c>
      <c r="G46" s="1">
        <f t="shared" si="5"/>
        <v>24505</v>
      </c>
      <c r="H46" s="36" t="str">
        <f t="shared" si="2"/>
        <v>OK</v>
      </c>
    </row>
    <row r="47" spans="1:8" s="79" customFormat="1" ht="28.5">
      <c r="A47" s="262">
        <f t="shared" si="6"/>
        <v>8</v>
      </c>
      <c r="B47" s="56" t="s">
        <v>88</v>
      </c>
      <c r="C47" s="53">
        <v>1</v>
      </c>
      <c r="D47" s="54" t="s">
        <v>129</v>
      </c>
      <c r="E47" s="52">
        <v>24347</v>
      </c>
      <c r="F47" s="94">
        <f t="shared" si="7"/>
        <v>24347</v>
      </c>
      <c r="G47" s="1">
        <f t="shared" si="5"/>
        <v>24347</v>
      </c>
      <c r="H47" s="36" t="str">
        <f t="shared" si="2"/>
        <v>OK</v>
      </c>
    </row>
    <row r="48" spans="1:8" s="79" customFormat="1" ht="28.5">
      <c r="A48" s="262">
        <f t="shared" si="6"/>
        <v>9</v>
      </c>
      <c r="B48" s="56" t="s">
        <v>89</v>
      </c>
      <c r="C48" s="53">
        <v>1</v>
      </c>
      <c r="D48" s="54" t="s">
        <v>129</v>
      </c>
      <c r="E48" s="52">
        <v>15450</v>
      </c>
      <c r="F48" s="94">
        <f t="shared" si="7"/>
        <v>15450</v>
      </c>
      <c r="G48" s="1">
        <f t="shared" si="5"/>
        <v>15450</v>
      </c>
      <c r="H48" s="36" t="str">
        <f t="shared" si="2"/>
        <v>OK</v>
      </c>
    </row>
    <row r="49" spans="1:8" s="79" customFormat="1" ht="42.75">
      <c r="A49" s="261">
        <f>A48+1</f>
        <v>10</v>
      </c>
      <c r="B49" s="81" t="s">
        <v>284</v>
      </c>
      <c r="C49" s="53">
        <v>6</v>
      </c>
      <c r="D49" s="54" t="s">
        <v>130</v>
      </c>
      <c r="E49" s="52">
        <v>200000</v>
      </c>
      <c r="F49" s="94">
        <f t="shared" si="7"/>
        <v>1200000</v>
      </c>
      <c r="G49" s="1">
        <f t="shared" si="5"/>
        <v>200000</v>
      </c>
      <c r="H49" s="36" t="str">
        <f t="shared" si="2"/>
        <v>OK</v>
      </c>
    </row>
    <row r="50" spans="1:8" s="79" customFormat="1" ht="57">
      <c r="A50" s="261">
        <f>A49+1</f>
        <v>11</v>
      </c>
      <c r="B50" s="56" t="s">
        <v>84</v>
      </c>
      <c r="C50" s="53">
        <v>7.24</v>
      </c>
      <c r="D50" s="54" t="s">
        <v>131</v>
      </c>
      <c r="E50" s="52">
        <v>211602.20994475138</v>
      </c>
      <c r="F50" s="94">
        <f t="shared" si="7"/>
        <v>1532000</v>
      </c>
      <c r="G50" s="1">
        <f t="shared" si="5"/>
        <v>211602.20994475138</v>
      </c>
      <c r="H50" s="267" t="str">
        <f t="shared" si="2"/>
        <v>OK</v>
      </c>
    </row>
    <row r="51" spans="1:8" s="79" customFormat="1" ht="28.5">
      <c r="A51" s="261">
        <f t="shared" ref="A51:A52" si="8">A50+1</f>
        <v>12</v>
      </c>
      <c r="B51" s="56" t="s">
        <v>85</v>
      </c>
      <c r="C51" s="53">
        <v>1</v>
      </c>
      <c r="D51" s="54" t="s">
        <v>129</v>
      </c>
      <c r="E51" s="52">
        <v>144340</v>
      </c>
      <c r="F51" s="94">
        <f t="shared" si="7"/>
        <v>144340</v>
      </c>
      <c r="G51" s="1">
        <f t="shared" si="5"/>
        <v>144340</v>
      </c>
      <c r="H51" s="36" t="str">
        <f t="shared" ref="H51:H53" si="9">IF(G51=E51,"OK","False")</f>
        <v>OK</v>
      </c>
    </row>
    <row r="52" spans="1:8" s="79" customFormat="1" ht="66" customHeight="1">
      <c r="A52" s="261">
        <f t="shared" si="8"/>
        <v>13</v>
      </c>
      <c r="B52" s="80" t="s">
        <v>86</v>
      </c>
      <c r="C52" s="53">
        <v>4</v>
      </c>
      <c r="D52" s="54" t="s">
        <v>146</v>
      </c>
      <c r="E52" s="52">
        <v>690000</v>
      </c>
      <c r="F52" s="94">
        <f t="shared" si="7"/>
        <v>2760000</v>
      </c>
      <c r="G52" s="1">
        <f t="shared" si="5"/>
        <v>690000</v>
      </c>
      <c r="H52" s="36" t="str">
        <f t="shared" si="9"/>
        <v>OK</v>
      </c>
    </row>
    <row r="53" spans="1:8" s="79" customFormat="1" ht="99.75">
      <c r="A53" s="58">
        <f t="shared" ref="A53" si="10">A52+1</f>
        <v>14</v>
      </c>
      <c r="B53" s="265" t="s">
        <v>87</v>
      </c>
      <c r="C53" s="59">
        <v>1</v>
      </c>
      <c r="D53" s="60" t="s">
        <v>129</v>
      </c>
      <c r="E53" s="61">
        <v>80400</v>
      </c>
      <c r="F53" s="62">
        <f>E53*C53</f>
        <v>80400</v>
      </c>
      <c r="G53" s="1">
        <f t="shared" si="5"/>
        <v>80400</v>
      </c>
      <c r="H53" s="36" t="str">
        <f t="shared" si="9"/>
        <v>OK</v>
      </c>
    </row>
    <row r="54" spans="1:8" s="82" customFormat="1" ht="18.75" customHeight="1">
      <c r="A54" s="328"/>
      <c r="B54" s="329" t="s">
        <v>279</v>
      </c>
      <c r="C54" s="330"/>
      <c r="D54" s="331"/>
      <c r="E54" s="332"/>
      <c r="F54" s="66">
        <f>SUM(F40:F53)</f>
        <v>9680632</v>
      </c>
      <c r="G54" s="1"/>
      <c r="H54" s="36"/>
    </row>
    <row r="55" spans="1:8" s="79" customFormat="1" ht="18.75" customHeight="1">
      <c r="A55" s="359" t="s">
        <v>283</v>
      </c>
      <c r="B55" s="360"/>
      <c r="C55" s="360"/>
      <c r="D55" s="360"/>
      <c r="E55" s="361"/>
      <c r="F55" s="197">
        <f>F54+F38+F22+F20+F18</f>
        <v>24750133</v>
      </c>
    </row>
    <row r="56" spans="1:8" ht="18" customHeight="1">
      <c r="A56" s="73"/>
      <c r="B56" s="346" t="s">
        <v>223</v>
      </c>
      <c r="C56" s="346"/>
      <c r="D56" s="346"/>
      <c r="E56" s="77"/>
      <c r="F56" s="78"/>
    </row>
    <row r="57" spans="1:8" ht="21.75" customHeight="1">
      <c r="A57" s="44" t="s">
        <v>173</v>
      </c>
      <c r="B57" s="347" t="s">
        <v>288</v>
      </c>
      <c r="C57" s="348"/>
      <c r="D57" s="348"/>
      <c r="E57" s="349"/>
      <c r="F57" s="55">
        <f>ROUND((F55)*18%,0)</f>
        <v>4455024</v>
      </c>
    </row>
    <row r="58" spans="1:8" ht="21.75" customHeight="1">
      <c r="A58" s="268" t="s">
        <v>174</v>
      </c>
      <c r="B58" s="350" t="s">
        <v>221</v>
      </c>
      <c r="C58" s="351"/>
      <c r="D58" s="351"/>
      <c r="E58" s="352"/>
      <c r="F58" s="55">
        <f>ROUND(F55*0.1%,0)</f>
        <v>24750</v>
      </c>
    </row>
    <row r="59" spans="1:8" ht="21.75" customHeight="1">
      <c r="A59" s="341" t="s">
        <v>175</v>
      </c>
      <c r="B59" s="350" t="s">
        <v>296</v>
      </c>
      <c r="C59" s="351"/>
      <c r="D59" s="351"/>
      <c r="E59" s="448"/>
      <c r="F59" s="55">
        <f>ROUND((F54+F38)*2%,0)</f>
        <v>244147</v>
      </c>
    </row>
    <row r="60" spans="1:8" ht="21.75" customHeight="1">
      <c r="A60" s="341" t="s">
        <v>176</v>
      </c>
      <c r="B60" s="353" t="s">
        <v>289</v>
      </c>
      <c r="C60" s="354"/>
      <c r="D60" s="354"/>
      <c r="E60" s="355"/>
      <c r="F60" s="55">
        <v>25946</v>
      </c>
    </row>
    <row r="61" spans="1:8" s="202" customFormat="1" ht="24" customHeight="1">
      <c r="A61" s="198"/>
      <c r="B61" s="362" t="s">
        <v>222</v>
      </c>
      <c r="C61" s="363"/>
      <c r="D61" s="363"/>
      <c r="E61" s="199"/>
      <c r="F61" s="200">
        <f>SUM(F57:F60)</f>
        <v>4749867</v>
      </c>
      <c r="G61" s="201"/>
    </row>
    <row r="62" spans="1:8" s="206" customFormat="1" ht="24" customHeight="1">
      <c r="A62" s="342" t="s">
        <v>293</v>
      </c>
      <c r="B62" s="343"/>
      <c r="C62" s="343"/>
      <c r="D62" s="343"/>
      <c r="E62" s="203"/>
      <c r="F62" s="204">
        <f>F61+F55</f>
        <v>29500000</v>
      </c>
      <c r="G62" s="205"/>
      <c r="H62" s="207">
        <f>ROUNDUP(F62,-5)</f>
        <v>29500000</v>
      </c>
    </row>
    <row r="63" spans="1:8" ht="18.75" customHeight="1">
      <c r="A63" s="344" t="s">
        <v>286</v>
      </c>
      <c r="B63" s="344"/>
      <c r="C63" s="344"/>
      <c r="D63" s="344"/>
      <c r="E63" s="344"/>
      <c r="F63" s="344"/>
      <c r="H63" s="208">
        <f>H62-F62</f>
        <v>0</v>
      </c>
    </row>
    <row r="66" spans="4:7">
      <c r="G66" s="99"/>
    </row>
    <row r="67" spans="4:7">
      <c r="G67" s="99"/>
    </row>
    <row r="68" spans="4:7">
      <c r="G68" s="99"/>
    </row>
    <row r="69" spans="4:7">
      <c r="G69" s="99"/>
    </row>
    <row r="70" spans="4:7" ht="15" customHeight="1">
      <c r="D70" s="345"/>
      <c r="E70" s="345"/>
      <c r="F70" s="209"/>
      <c r="G70" s="99"/>
    </row>
    <row r="71" spans="4:7">
      <c r="G71" s="99"/>
    </row>
    <row r="72" spans="4:7">
      <c r="G72" s="99"/>
    </row>
    <row r="73" spans="4:7">
      <c r="G73" s="99"/>
    </row>
    <row r="74" spans="4:7">
      <c r="G74" s="99"/>
    </row>
    <row r="75" spans="4:7">
      <c r="E75" s="210"/>
      <c r="F75" s="210"/>
      <c r="G75" s="209"/>
    </row>
  </sheetData>
  <mergeCells count="13">
    <mergeCell ref="A1:F1"/>
    <mergeCell ref="A2:F2"/>
    <mergeCell ref="A32:A33"/>
    <mergeCell ref="A55:E55"/>
    <mergeCell ref="B61:D61"/>
    <mergeCell ref="B59:E59"/>
    <mergeCell ref="A62:D62"/>
    <mergeCell ref="A63:F63"/>
    <mergeCell ref="D70:E70"/>
    <mergeCell ref="B56:D56"/>
    <mergeCell ref="B57:E57"/>
    <mergeCell ref="B58:E58"/>
    <mergeCell ref="B60:E60"/>
  </mergeCells>
  <printOptions horizontalCentered="1"/>
  <pageMargins left="0.73" right="0.66" top="0.74" bottom="0.35433070866141703" header="0.53" footer="0.31496062992126"/>
  <pageSetup paperSize="9" scale="85" orientation="portrait" horizontalDpi="4294967293" verticalDpi="0" r:id="rId1"/>
  <headerFooter>
    <oddHeader>&amp;L&amp;F&amp;C&amp;A&amp;RPage:&amp;P/&amp;N</oddHeader>
  </headerFooter>
</worksheet>
</file>

<file path=xl/worksheets/sheet2.xml><?xml version="1.0" encoding="utf-8"?>
<worksheet xmlns="http://schemas.openxmlformats.org/spreadsheetml/2006/main" xmlns:r="http://schemas.openxmlformats.org/officeDocument/2006/relationships">
  <dimension ref="A1:P27"/>
  <sheetViews>
    <sheetView view="pageBreakPreview" zoomScaleNormal="100" zoomScaleSheetLayoutView="100" workbookViewId="0">
      <selection activeCell="M14" sqref="M14"/>
    </sheetView>
  </sheetViews>
  <sheetFormatPr defaultRowHeight="14.25"/>
  <cols>
    <col min="1" max="1" width="5.85546875" style="260" customWidth="1"/>
    <col min="2" max="2" width="19.140625" style="237" customWidth="1"/>
    <col min="3" max="3" width="3.42578125" style="260" customWidth="1"/>
    <col min="4" max="4" width="3.140625" style="260" customWidth="1"/>
    <col min="5" max="5" width="4" style="260" customWidth="1"/>
    <col min="6" max="6" width="2.85546875" style="260" customWidth="1"/>
    <col min="7" max="7" width="5.28515625" style="260" customWidth="1"/>
    <col min="8" max="8" width="4.42578125" style="260" customWidth="1"/>
    <col min="9" max="9" width="3.28515625" style="260" customWidth="1"/>
    <col min="10" max="10" width="4.42578125" style="260" customWidth="1"/>
    <col min="11" max="11" width="3" style="260" customWidth="1"/>
    <col min="12" max="12" width="5" style="260" customWidth="1"/>
    <col min="13" max="13" width="6.5703125" style="237" bestFit="1" customWidth="1"/>
    <col min="14" max="14" width="7.7109375" style="237" bestFit="1" customWidth="1"/>
    <col min="15" max="15" width="10.28515625" style="237" hidden="1" customWidth="1"/>
    <col min="16" max="16" width="7.7109375" style="237" hidden="1" customWidth="1"/>
    <col min="17" max="16384" width="9.140625" style="237"/>
  </cols>
  <sheetData>
    <row r="1" spans="1:16" ht="28.5" customHeight="1">
      <c r="A1" s="368" t="s">
        <v>242</v>
      </c>
      <c r="B1" s="368"/>
      <c r="C1" s="368"/>
      <c r="D1" s="368"/>
      <c r="E1" s="368"/>
      <c r="F1" s="368"/>
      <c r="G1" s="368"/>
      <c r="H1" s="368"/>
      <c r="I1" s="368"/>
      <c r="J1" s="368"/>
      <c r="K1" s="368"/>
      <c r="L1" s="368"/>
      <c r="M1" s="368"/>
      <c r="N1" s="368"/>
      <c r="O1" s="368"/>
      <c r="P1" s="368"/>
    </row>
    <row r="2" spans="1:16" s="238" customFormat="1" ht="16.5" customHeight="1">
      <c r="A2" s="369" t="s">
        <v>117</v>
      </c>
      <c r="B2" s="371" t="s">
        <v>226</v>
      </c>
      <c r="C2" s="373" t="s">
        <v>227</v>
      </c>
      <c r="D2" s="374"/>
      <c r="E2" s="374"/>
      <c r="F2" s="374"/>
      <c r="G2" s="375"/>
      <c r="H2" s="373" t="s">
        <v>228</v>
      </c>
      <c r="I2" s="374"/>
      <c r="J2" s="374"/>
      <c r="K2" s="374"/>
      <c r="L2" s="375"/>
      <c r="M2" s="373" t="s">
        <v>229</v>
      </c>
      <c r="N2" s="375" t="s">
        <v>145</v>
      </c>
      <c r="O2" s="378" t="s">
        <v>230</v>
      </c>
      <c r="P2" s="379" t="s">
        <v>145</v>
      </c>
    </row>
    <row r="3" spans="1:16" s="238" customFormat="1" ht="16.5" customHeight="1">
      <c r="A3" s="370"/>
      <c r="B3" s="372"/>
      <c r="C3" s="364" t="s">
        <v>231</v>
      </c>
      <c r="D3" s="365"/>
      <c r="E3" s="365"/>
      <c r="F3" s="365"/>
      <c r="G3" s="366"/>
      <c r="H3" s="364" t="s">
        <v>231</v>
      </c>
      <c r="I3" s="365"/>
      <c r="J3" s="365"/>
      <c r="K3" s="365"/>
      <c r="L3" s="366"/>
      <c r="M3" s="376"/>
      <c r="N3" s="377"/>
      <c r="O3" s="376"/>
      <c r="P3" s="380"/>
    </row>
    <row r="4" spans="1:16" s="241" customFormat="1" ht="12.75">
      <c r="A4" s="239" t="s">
        <v>106</v>
      </c>
      <c r="B4" s="240" t="s">
        <v>107</v>
      </c>
      <c r="C4" s="364" t="s">
        <v>108</v>
      </c>
      <c r="D4" s="365"/>
      <c r="E4" s="365"/>
      <c r="F4" s="365"/>
      <c r="G4" s="366"/>
      <c r="H4" s="364" t="s">
        <v>109</v>
      </c>
      <c r="I4" s="365"/>
      <c r="J4" s="365"/>
      <c r="K4" s="365"/>
      <c r="L4" s="366"/>
      <c r="M4" s="364" t="s">
        <v>110</v>
      </c>
      <c r="N4" s="366"/>
      <c r="O4" s="364" t="s">
        <v>111</v>
      </c>
      <c r="P4" s="367"/>
    </row>
    <row r="5" spans="1:16" ht="21.75" customHeight="1">
      <c r="A5" s="242">
        <v>1</v>
      </c>
      <c r="B5" s="243" t="s">
        <v>162</v>
      </c>
      <c r="C5" s="244">
        <v>1</v>
      </c>
      <c r="D5" s="245" t="s">
        <v>232</v>
      </c>
      <c r="E5" s="245">
        <v>9</v>
      </c>
      <c r="F5" s="245" t="s">
        <v>233</v>
      </c>
      <c r="G5" s="246">
        <f>E5*C5</f>
        <v>9</v>
      </c>
      <c r="H5" s="244" t="s">
        <v>234</v>
      </c>
      <c r="I5" s="245" t="s">
        <v>234</v>
      </c>
      <c r="J5" s="245" t="s">
        <v>234</v>
      </c>
      <c r="K5" s="245" t="s">
        <v>234</v>
      </c>
      <c r="L5" s="246" t="s">
        <v>234</v>
      </c>
      <c r="M5" s="247">
        <f>G5</f>
        <v>9</v>
      </c>
      <c r="N5" s="248" t="s">
        <v>184</v>
      </c>
      <c r="O5" s="247">
        <f>M5</f>
        <v>9</v>
      </c>
      <c r="P5" s="249" t="s">
        <v>184</v>
      </c>
    </row>
    <row r="6" spans="1:16" ht="21.75" customHeight="1">
      <c r="A6" s="242">
        <f>A5+1</f>
        <v>2</v>
      </c>
      <c r="B6" s="250" t="s">
        <v>163</v>
      </c>
      <c r="C6" s="244">
        <v>4</v>
      </c>
      <c r="D6" s="245" t="s">
        <v>232</v>
      </c>
      <c r="E6" s="245">
        <v>9</v>
      </c>
      <c r="F6" s="245" t="s">
        <v>233</v>
      </c>
      <c r="G6" s="246">
        <f>E6*C6</f>
        <v>36</v>
      </c>
      <c r="H6" s="244">
        <v>8</v>
      </c>
      <c r="I6" s="245" t="s">
        <v>232</v>
      </c>
      <c r="J6" s="245">
        <v>3</v>
      </c>
      <c r="K6" s="245" t="s">
        <v>233</v>
      </c>
      <c r="L6" s="246">
        <f>J6*H6</f>
        <v>24</v>
      </c>
      <c r="M6" s="247">
        <f>L6+G6</f>
        <v>60</v>
      </c>
      <c r="N6" s="248" t="s">
        <v>184</v>
      </c>
      <c r="O6" s="247">
        <f>M6</f>
        <v>60</v>
      </c>
      <c r="P6" s="249" t="s">
        <v>184</v>
      </c>
    </row>
    <row r="7" spans="1:16" ht="21.75" customHeight="1">
      <c r="A7" s="242">
        <f t="shared" ref="A7:A15" si="0">A6+1</f>
        <v>3</v>
      </c>
      <c r="B7" s="250" t="s">
        <v>164</v>
      </c>
      <c r="C7" s="244">
        <v>4</v>
      </c>
      <c r="D7" s="245" t="s">
        <v>232</v>
      </c>
      <c r="E7" s="245">
        <v>9</v>
      </c>
      <c r="F7" s="245" t="s">
        <v>233</v>
      </c>
      <c r="G7" s="246">
        <f>E7*C7</f>
        <v>36</v>
      </c>
      <c r="H7" s="244">
        <v>16</v>
      </c>
      <c r="I7" s="245" t="s">
        <v>232</v>
      </c>
      <c r="J7" s="245">
        <v>3</v>
      </c>
      <c r="K7" s="245" t="s">
        <v>233</v>
      </c>
      <c r="L7" s="246">
        <f t="shared" ref="L7:L15" si="1">J7*H7</f>
        <v>48</v>
      </c>
      <c r="M7" s="247">
        <f t="shared" ref="M7:M15" si="2">L7+G7</f>
        <v>84</v>
      </c>
      <c r="N7" s="248" t="s">
        <v>184</v>
      </c>
      <c r="O7" s="247">
        <f>M7</f>
        <v>84</v>
      </c>
      <c r="P7" s="249" t="s">
        <v>184</v>
      </c>
    </row>
    <row r="8" spans="1:16" ht="21.75" customHeight="1">
      <c r="A8" s="242">
        <f t="shared" si="0"/>
        <v>4</v>
      </c>
      <c r="B8" s="243" t="s">
        <v>165</v>
      </c>
      <c r="C8" s="244">
        <v>4</v>
      </c>
      <c r="D8" s="245" t="s">
        <v>232</v>
      </c>
      <c r="E8" s="245">
        <v>275</v>
      </c>
      <c r="F8" s="245" t="s">
        <v>233</v>
      </c>
      <c r="G8" s="246">
        <f>E8*C8</f>
        <v>1100</v>
      </c>
      <c r="H8" s="244">
        <v>0</v>
      </c>
      <c r="I8" s="245" t="s">
        <v>232</v>
      </c>
      <c r="J8" s="245">
        <v>90</v>
      </c>
      <c r="K8" s="245" t="s">
        <v>233</v>
      </c>
      <c r="L8" s="246">
        <f t="shared" si="1"/>
        <v>0</v>
      </c>
      <c r="M8" s="247">
        <f t="shared" si="2"/>
        <v>1100</v>
      </c>
      <c r="N8" s="248" t="s">
        <v>185</v>
      </c>
      <c r="O8" s="247">
        <f>'[2]April-20'!I15+'[2]May-20'!I15+[2]June!I15+[2]July!I15+[2]Nov!I15+'[2]Dec-20'!I15+'[2]Jan-21'!I15+[2]Feb!I15+'[2]Mar-21'!I15</f>
        <v>897</v>
      </c>
      <c r="P8" s="249" t="s">
        <v>185</v>
      </c>
    </row>
    <row r="9" spans="1:16" ht="21.75" customHeight="1">
      <c r="A9" s="242">
        <f t="shared" si="0"/>
        <v>5</v>
      </c>
      <c r="B9" s="250" t="s">
        <v>166</v>
      </c>
      <c r="C9" s="244">
        <v>1</v>
      </c>
      <c r="D9" s="245" t="s">
        <v>232</v>
      </c>
      <c r="E9" s="245">
        <v>8</v>
      </c>
      <c r="F9" s="245" t="s">
        <v>233</v>
      </c>
      <c r="G9" s="246">
        <f t="shared" ref="G9:G15" si="3">E9*C9</f>
        <v>8</v>
      </c>
      <c r="H9" s="244">
        <v>2</v>
      </c>
      <c r="I9" s="245" t="s">
        <v>232</v>
      </c>
      <c r="J9" s="245">
        <v>3</v>
      </c>
      <c r="K9" s="245" t="s">
        <v>233</v>
      </c>
      <c r="L9" s="246">
        <f t="shared" si="1"/>
        <v>6</v>
      </c>
      <c r="M9" s="247">
        <f t="shared" si="2"/>
        <v>14</v>
      </c>
      <c r="N9" s="248" t="s">
        <v>184</v>
      </c>
      <c r="O9" s="247">
        <f>M9</f>
        <v>14</v>
      </c>
      <c r="P9" s="249" t="s">
        <v>184</v>
      </c>
    </row>
    <row r="10" spans="1:16" ht="21.75" customHeight="1">
      <c r="A10" s="242">
        <f t="shared" si="0"/>
        <v>6</v>
      </c>
      <c r="B10" s="243" t="s">
        <v>167</v>
      </c>
      <c r="C10" s="244">
        <v>1</v>
      </c>
      <c r="D10" s="245" t="s">
        <v>232</v>
      </c>
      <c r="E10" s="245">
        <v>275</v>
      </c>
      <c r="F10" s="245" t="s">
        <v>233</v>
      </c>
      <c r="G10" s="246">
        <f t="shared" si="3"/>
        <v>275</v>
      </c>
      <c r="H10" s="244">
        <v>4</v>
      </c>
      <c r="I10" s="245" t="s">
        <v>232</v>
      </c>
      <c r="J10" s="245">
        <v>90</v>
      </c>
      <c r="K10" s="245" t="s">
        <v>233</v>
      </c>
      <c r="L10" s="246">
        <f t="shared" si="1"/>
        <v>360</v>
      </c>
      <c r="M10" s="247">
        <f t="shared" si="2"/>
        <v>635</v>
      </c>
      <c r="N10" s="248" t="s">
        <v>185</v>
      </c>
      <c r="O10" s="247">
        <f>'[2]April-20'!F17+'[2]May-20'!F17+[2]June!F17+[2]July!F17+'[2]Aug-Stage-1'!F20*2+'[2]Sep-Stage-1'!F20*2+'[2]Oct-Stage-1'!F20*2+'[2]Stage-2-Sep'!F12*2+'[2]Stage-2-Oct'!F12*2+'[2]Stage-2-Nov'!F12*2+[2]Nov!F17+'[2]Dec-20'!F17+'[2]Jan-21'!F17+[2]Feb!F17+'[2]Mar-21'!F17</f>
        <v>594</v>
      </c>
      <c r="P10" s="249" t="s">
        <v>185</v>
      </c>
    </row>
    <row r="11" spans="1:16" ht="21.75" customHeight="1">
      <c r="A11" s="242">
        <f t="shared" si="0"/>
        <v>7</v>
      </c>
      <c r="B11" s="243" t="s">
        <v>168</v>
      </c>
      <c r="C11" s="244">
        <v>1</v>
      </c>
      <c r="D11" s="245" t="s">
        <v>232</v>
      </c>
      <c r="E11" s="245">
        <v>9</v>
      </c>
      <c r="F11" s="245" t="s">
        <v>233</v>
      </c>
      <c r="G11" s="246">
        <f t="shared" si="3"/>
        <v>9</v>
      </c>
      <c r="H11" s="244">
        <v>1</v>
      </c>
      <c r="I11" s="245" t="s">
        <v>232</v>
      </c>
      <c r="J11" s="245">
        <v>3</v>
      </c>
      <c r="K11" s="245" t="s">
        <v>233</v>
      </c>
      <c r="L11" s="246">
        <f t="shared" si="1"/>
        <v>3</v>
      </c>
      <c r="M11" s="247">
        <f t="shared" si="2"/>
        <v>12</v>
      </c>
      <c r="N11" s="248" t="s">
        <v>184</v>
      </c>
      <c r="O11" s="247">
        <f>M11</f>
        <v>12</v>
      </c>
      <c r="P11" s="249" t="s">
        <v>184</v>
      </c>
    </row>
    <row r="12" spans="1:16" ht="21.75" customHeight="1">
      <c r="A12" s="242">
        <f t="shared" si="0"/>
        <v>8</v>
      </c>
      <c r="B12" s="250" t="s">
        <v>169</v>
      </c>
      <c r="C12" s="244">
        <v>1</v>
      </c>
      <c r="D12" s="245" t="s">
        <v>232</v>
      </c>
      <c r="E12" s="245">
        <v>275</v>
      </c>
      <c r="F12" s="245" t="s">
        <v>233</v>
      </c>
      <c r="G12" s="246">
        <f t="shared" si="3"/>
        <v>275</v>
      </c>
      <c r="H12" s="244">
        <v>1</v>
      </c>
      <c r="I12" s="245" t="s">
        <v>232</v>
      </c>
      <c r="J12" s="245">
        <v>90</v>
      </c>
      <c r="K12" s="245" t="s">
        <v>233</v>
      </c>
      <c r="L12" s="246">
        <f t="shared" si="1"/>
        <v>90</v>
      </c>
      <c r="M12" s="247">
        <f t="shared" si="2"/>
        <v>365</v>
      </c>
      <c r="N12" s="248" t="s">
        <v>185</v>
      </c>
      <c r="O12" s="247">
        <f>'[2]April-20'!F19+'[2]May-20'!F19+[2]June!F19+[2]July!F19+'[2]Aug-Stage-1'!F23+'[2]Sep-Stage-1'!F23+'[2]Oct-Stage-1'!F23+[2]Nov!F19+'[2]Dec-20'!F19+'[2]Jan-21'!F19+[2]Feb!F19+'[2]Mar-21'!F19</f>
        <v>318</v>
      </c>
      <c r="P12" s="249" t="s">
        <v>185</v>
      </c>
    </row>
    <row r="13" spans="1:16" ht="21.75" customHeight="1">
      <c r="A13" s="242">
        <f t="shared" si="0"/>
        <v>9</v>
      </c>
      <c r="B13" s="251" t="s">
        <v>170</v>
      </c>
      <c r="C13" s="244">
        <v>1</v>
      </c>
      <c r="D13" s="245" t="s">
        <v>232</v>
      </c>
      <c r="E13" s="245">
        <v>9</v>
      </c>
      <c r="F13" s="245" t="s">
        <v>233</v>
      </c>
      <c r="G13" s="246">
        <f t="shared" si="3"/>
        <v>9</v>
      </c>
      <c r="H13" s="244">
        <v>1</v>
      </c>
      <c r="I13" s="245" t="s">
        <v>232</v>
      </c>
      <c r="J13" s="245">
        <v>3</v>
      </c>
      <c r="K13" s="245" t="s">
        <v>233</v>
      </c>
      <c r="L13" s="246">
        <f t="shared" si="1"/>
        <v>3</v>
      </c>
      <c r="M13" s="247">
        <f t="shared" si="2"/>
        <v>12</v>
      </c>
      <c r="N13" s="248" t="s">
        <v>184</v>
      </c>
      <c r="O13" s="247">
        <v>12</v>
      </c>
      <c r="P13" s="249" t="s">
        <v>184</v>
      </c>
    </row>
    <row r="14" spans="1:16" ht="21.75" customHeight="1">
      <c r="A14" s="242">
        <f t="shared" si="0"/>
        <v>10</v>
      </c>
      <c r="B14" s="250" t="s">
        <v>171</v>
      </c>
      <c r="C14" s="244">
        <v>17</v>
      </c>
      <c r="D14" s="245" t="s">
        <v>232</v>
      </c>
      <c r="E14" s="245">
        <v>275</v>
      </c>
      <c r="F14" s="245" t="s">
        <v>233</v>
      </c>
      <c r="G14" s="246">
        <f t="shared" si="3"/>
        <v>4675</v>
      </c>
      <c r="H14" s="244">
        <v>17</v>
      </c>
      <c r="I14" s="245" t="s">
        <v>232</v>
      </c>
      <c r="J14" s="245">
        <v>90</v>
      </c>
      <c r="K14" s="245" t="s">
        <v>233</v>
      </c>
      <c r="L14" s="246">
        <f t="shared" si="1"/>
        <v>1530</v>
      </c>
      <c r="M14" s="247">
        <f t="shared" si="2"/>
        <v>6205</v>
      </c>
      <c r="N14" s="248" t="s">
        <v>185</v>
      </c>
      <c r="O14" s="247">
        <f>'[2]April-20'!F21+'[2]May-20'!F21+[2]June!F21+[2]July!F21+'[2]Aug-Stage-1'!F25+'[2]Sep-Stage-1'!F25+'[2]Oct-Stage-1'!F25+'[2]Stage-2-Aug'!F14+'[2]Stage-2-Sep'!F14+'[2]Stage-2-Oct'!F14+'[2]Stage-2-Nov'!F14+[2]Nov!F21+'[2]Dec-20'!F21+'[2]Jan-21'!F21+[2]Feb!F21+'[2]Mar-21'!F21</f>
        <v>6116</v>
      </c>
      <c r="P14" s="249" t="s">
        <v>185</v>
      </c>
    </row>
    <row r="15" spans="1:16" ht="21.75" customHeight="1">
      <c r="A15" s="252">
        <f t="shared" si="0"/>
        <v>11</v>
      </c>
      <c r="B15" s="253" t="s">
        <v>172</v>
      </c>
      <c r="C15" s="254">
        <v>8</v>
      </c>
      <c r="D15" s="255" t="s">
        <v>232</v>
      </c>
      <c r="E15" s="255">
        <v>275</v>
      </c>
      <c r="F15" s="255" t="s">
        <v>233</v>
      </c>
      <c r="G15" s="256">
        <f t="shared" si="3"/>
        <v>2200</v>
      </c>
      <c r="H15" s="254">
        <v>8</v>
      </c>
      <c r="I15" s="255" t="s">
        <v>232</v>
      </c>
      <c r="J15" s="255">
        <v>90</v>
      </c>
      <c r="K15" s="255" t="s">
        <v>233</v>
      </c>
      <c r="L15" s="256">
        <f t="shared" si="1"/>
        <v>720</v>
      </c>
      <c r="M15" s="257">
        <f t="shared" si="2"/>
        <v>2920</v>
      </c>
      <c r="N15" s="258" t="s">
        <v>185</v>
      </c>
      <c r="O15" s="257">
        <f>'[2]April-20'!F22+'[2]May-20'!F22+[2]June!F22+[2]July!F22+'[2]Aug-Stage-1'!F26+'[2]Sep-Stage-1'!F26+'[2]Oct-Stage-1'!F26+'[2]Stage-2-Aug'!F15+'[2]Stage-2-Sep'!F15+'[2]Stage-2-Oct'!F15+'[2]Stage-2-Nov'!F15+[2]Nov!F22+'[2]Dec-20'!F22+'[2]Jan-21'!F22+[2]Feb!F22+'[2]Mar-21'!F22</f>
        <v>2742</v>
      </c>
      <c r="P15" s="259" t="s">
        <v>185</v>
      </c>
    </row>
    <row r="16" spans="1: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sheetData>
  <mergeCells count="15">
    <mergeCell ref="C4:G4"/>
    <mergeCell ref="H4:L4"/>
    <mergeCell ref="M4:N4"/>
    <mergeCell ref="O4:P4"/>
    <mergeCell ref="A1:P1"/>
    <mergeCell ref="A2:A3"/>
    <mergeCell ref="B2:B3"/>
    <mergeCell ref="C2:G2"/>
    <mergeCell ref="H2:L2"/>
    <mergeCell ref="M2:M3"/>
    <mergeCell ref="N2:N3"/>
    <mergeCell ref="O2:O3"/>
    <mergeCell ref="P2:P3"/>
    <mergeCell ref="C3:G3"/>
    <mergeCell ref="H3:L3"/>
  </mergeCells>
  <printOptions horizontalCentered="1"/>
  <pageMargins left="0.7" right="0.7" top="0.99" bottom="0.75" header="0.65" footer="0.3"/>
  <pageSetup orientation="landscape" r:id="rId1"/>
  <headerFooter>
    <oddHeader>&amp;L&amp;F&amp;C&amp;A&amp;RPage:&amp;P/&amp;N</oddHeader>
  </headerFooter>
</worksheet>
</file>

<file path=xl/worksheets/sheet3.xml><?xml version="1.0" encoding="utf-8"?>
<worksheet xmlns="http://schemas.openxmlformats.org/spreadsheetml/2006/main" xmlns:r="http://schemas.openxmlformats.org/officeDocument/2006/relationships">
  <dimension ref="A1:H15"/>
  <sheetViews>
    <sheetView view="pageBreakPreview" zoomScale="80" zoomScaleSheetLayoutView="80" workbookViewId="0">
      <selection activeCell="E8" sqref="E8"/>
    </sheetView>
  </sheetViews>
  <sheetFormatPr defaultRowHeight="14.25"/>
  <cols>
    <col min="1" max="1" width="10.5703125" style="79" customWidth="1"/>
    <col min="2" max="2" width="23.85546875" style="79" customWidth="1"/>
    <col min="3" max="4" width="14.42578125" style="79" customWidth="1"/>
    <col min="5" max="5" width="13.140625" style="79" customWidth="1"/>
    <col min="6" max="6" width="19.140625" style="79" customWidth="1"/>
    <col min="7" max="7" width="4.42578125" style="79" bestFit="1" customWidth="1"/>
    <col min="8" max="8" width="17.7109375" style="79" customWidth="1"/>
    <col min="9" max="16384" width="9.140625" style="79"/>
  </cols>
  <sheetData>
    <row r="1" spans="1:8" ht="39.75" customHeight="1">
      <c r="A1" s="385" t="s">
        <v>259</v>
      </c>
      <c r="B1" s="385"/>
      <c r="C1" s="385"/>
      <c r="D1" s="385"/>
      <c r="E1" s="385"/>
      <c r="F1" s="385"/>
      <c r="G1" s="385"/>
      <c r="H1" s="385"/>
    </row>
    <row r="2" spans="1:8" ht="48.75" customHeight="1">
      <c r="A2" s="386" t="s">
        <v>260</v>
      </c>
      <c r="B2" s="386"/>
      <c r="C2" s="386"/>
      <c r="D2" s="386"/>
      <c r="E2" s="386"/>
      <c r="F2" s="386"/>
      <c r="G2" s="386"/>
      <c r="H2" s="386"/>
    </row>
    <row r="3" spans="1:8" ht="52.5" customHeight="1">
      <c r="A3" s="293" t="s">
        <v>237</v>
      </c>
      <c r="B3" s="294" t="s">
        <v>261</v>
      </c>
      <c r="C3" s="295" t="s">
        <v>103</v>
      </c>
      <c r="D3" s="295" t="s">
        <v>124</v>
      </c>
      <c r="E3" s="295" t="s">
        <v>125</v>
      </c>
      <c r="F3" s="295" t="s">
        <v>262</v>
      </c>
      <c r="G3" s="387" t="s">
        <v>105</v>
      </c>
      <c r="H3" s="388"/>
    </row>
    <row r="4" spans="1:8" ht="21" customHeight="1">
      <c r="A4" s="296" t="s">
        <v>106</v>
      </c>
      <c r="B4" s="297" t="s">
        <v>107</v>
      </c>
      <c r="C4" s="298" t="s">
        <v>108</v>
      </c>
      <c r="D4" s="298" t="s">
        <v>109</v>
      </c>
      <c r="E4" s="298" t="s">
        <v>110</v>
      </c>
      <c r="F4" s="298" t="s">
        <v>111</v>
      </c>
      <c r="G4" s="389" t="s">
        <v>112</v>
      </c>
      <c r="H4" s="390"/>
    </row>
    <row r="5" spans="1:8" ht="30.75" customHeight="1">
      <c r="A5" s="299">
        <v>1</v>
      </c>
      <c r="B5" s="300" t="s">
        <v>263</v>
      </c>
      <c r="C5" s="301">
        <v>200</v>
      </c>
      <c r="D5" s="301" t="s">
        <v>215</v>
      </c>
      <c r="E5" s="301">
        <f>[3]Data!E12</f>
        <v>267</v>
      </c>
      <c r="F5" s="301" t="s">
        <v>264</v>
      </c>
      <c r="G5" s="302" t="s">
        <v>265</v>
      </c>
      <c r="H5" s="303">
        <f t="shared" ref="H5:H9" si="0">E5*C5</f>
        <v>53400</v>
      </c>
    </row>
    <row r="6" spans="1:8" ht="30.75" customHeight="1">
      <c r="A6" s="304">
        <v>2</v>
      </c>
      <c r="B6" s="305" t="s">
        <v>217</v>
      </c>
      <c r="C6" s="306">
        <v>50</v>
      </c>
      <c r="D6" s="306" t="s">
        <v>133</v>
      </c>
      <c r="E6" s="306">
        <f>[3]Data!E13</f>
        <v>282</v>
      </c>
      <c r="F6" s="306" t="s">
        <v>264</v>
      </c>
      <c r="G6" s="307" t="s">
        <v>265</v>
      </c>
      <c r="H6" s="308">
        <f t="shared" si="0"/>
        <v>14100</v>
      </c>
    </row>
    <row r="7" spans="1:8" ht="30.75" customHeight="1">
      <c r="A7" s="304">
        <v>3</v>
      </c>
      <c r="B7" s="305" t="s">
        <v>266</v>
      </c>
      <c r="C7" s="306">
        <v>200</v>
      </c>
      <c r="D7" s="306" t="s">
        <v>267</v>
      </c>
      <c r="E7" s="306">
        <v>75</v>
      </c>
      <c r="F7" s="306" t="s">
        <v>268</v>
      </c>
      <c r="G7" s="307" t="s">
        <v>265</v>
      </c>
      <c r="H7" s="308">
        <f t="shared" si="0"/>
        <v>15000</v>
      </c>
    </row>
    <row r="8" spans="1:8" ht="30.75" customHeight="1">
      <c r="A8" s="304">
        <v>4</v>
      </c>
      <c r="B8" s="305" t="s">
        <v>269</v>
      </c>
      <c r="C8" s="306">
        <v>2</v>
      </c>
      <c r="D8" s="306" t="s">
        <v>129</v>
      </c>
      <c r="E8" s="306">
        <v>2000</v>
      </c>
      <c r="F8" s="306" t="s">
        <v>268</v>
      </c>
      <c r="G8" s="307" t="s">
        <v>265</v>
      </c>
      <c r="H8" s="308">
        <f t="shared" si="0"/>
        <v>4000</v>
      </c>
    </row>
    <row r="9" spans="1:8" ht="30.75" customHeight="1">
      <c r="A9" s="309">
        <v>5</v>
      </c>
      <c r="B9" s="310" t="s">
        <v>270</v>
      </c>
      <c r="C9" s="311">
        <v>20</v>
      </c>
      <c r="D9" s="311" t="s">
        <v>133</v>
      </c>
      <c r="E9" s="311">
        <v>650</v>
      </c>
      <c r="F9" s="311" t="s">
        <v>268</v>
      </c>
      <c r="G9" s="312" t="s">
        <v>265</v>
      </c>
      <c r="H9" s="313">
        <f t="shared" si="0"/>
        <v>13000</v>
      </c>
    </row>
    <row r="10" spans="1:8" ht="29.25" customHeight="1">
      <c r="A10" s="314"/>
      <c r="B10" s="315" t="s">
        <v>271</v>
      </c>
      <c r="C10" s="316"/>
      <c r="D10" s="391" t="s">
        <v>272</v>
      </c>
      <c r="E10" s="391"/>
      <c r="F10" s="391"/>
      <c r="G10" s="317" t="s">
        <v>265</v>
      </c>
      <c r="H10" s="318">
        <f>SUM(H5:H9)</f>
        <v>99500</v>
      </c>
    </row>
    <row r="11" spans="1:8">
      <c r="A11" s="319"/>
      <c r="B11" s="392"/>
      <c r="C11" s="392"/>
      <c r="D11" s="392"/>
      <c r="E11" s="392"/>
      <c r="F11" s="392"/>
      <c r="G11" s="392"/>
      <c r="H11" s="392"/>
    </row>
    <row r="12" spans="1:8" ht="15">
      <c r="A12" s="320"/>
      <c r="B12" s="321" t="s">
        <v>273</v>
      </c>
      <c r="C12" s="322"/>
      <c r="D12" s="323"/>
      <c r="E12" s="323"/>
      <c r="F12" s="323">
        <v>2</v>
      </c>
      <c r="G12" s="323" t="s">
        <v>232</v>
      </c>
      <c r="H12" s="324">
        <f>H10</f>
        <v>99500</v>
      </c>
    </row>
    <row r="13" spans="1:8" ht="15">
      <c r="A13" s="325"/>
      <c r="B13" s="325"/>
      <c r="C13" s="381" t="s">
        <v>274</v>
      </c>
      <c r="D13" s="381"/>
      <c r="E13" s="381"/>
      <c r="F13" s="381"/>
      <c r="G13" s="382">
        <f>H12*F12</f>
        <v>199000</v>
      </c>
      <c r="H13" s="382"/>
    </row>
    <row r="14" spans="1:8" ht="33" customHeight="1">
      <c r="A14" s="319"/>
      <c r="B14" s="383" t="s">
        <v>275</v>
      </c>
      <c r="C14" s="383"/>
      <c r="D14" s="383"/>
      <c r="E14" s="383"/>
      <c r="F14" s="383"/>
      <c r="G14" s="384">
        <f>G13</f>
        <v>199000</v>
      </c>
      <c r="H14" s="384"/>
    </row>
    <row r="15" spans="1:8">
      <c r="A15" s="319"/>
      <c r="B15" s="326"/>
      <c r="C15" s="326"/>
      <c r="D15" s="326"/>
      <c r="E15" s="326"/>
      <c r="F15" s="326"/>
      <c r="G15" s="325"/>
      <c r="H15" s="319"/>
    </row>
  </sheetData>
  <mergeCells count="10">
    <mergeCell ref="C13:F13"/>
    <mergeCell ref="G13:H13"/>
    <mergeCell ref="B14:F14"/>
    <mergeCell ref="G14:H14"/>
    <mergeCell ref="A1:H1"/>
    <mergeCell ref="A2:H2"/>
    <mergeCell ref="G3:H3"/>
    <mergeCell ref="G4:H4"/>
    <mergeCell ref="D10:F10"/>
    <mergeCell ref="B11:H11"/>
  </mergeCells>
  <printOptions horizontalCentered="1"/>
  <pageMargins left="0.7" right="0.44" top="0.5" bottom="0.75" header="0.3" footer="0.3"/>
  <pageSetup paperSize="256" orientation="landscape" r:id="rId1"/>
  <headerFooter>
    <oddHeader>&amp;RPage:&amp;P/&amp;N</oddHeader>
  </headerFooter>
</worksheet>
</file>

<file path=xl/worksheets/sheet4.xml><?xml version="1.0" encoding="utf-8"?>
<worksheet xmlns="http://schemas.openxmlformats.org/spreadsheetml/2006/main" xmlns:r="http://schemas.openxmlformats.org/officeDocument/2006/relationships">
  <dimension ref="A1:L28"/>
  <sheetViews>
    <sheetView view="pageBreakPreview" topLeftCell="A13" zoomScaleNormal="80" zoomScaleSheetLayoutView="100" workbookViewId="0">
      <selection activeCell="A3" sqref="A3"/>
    </sheetView>
  </sheetViews>
  <sheetFormatPr defaultRowHeight="14.25"/>
  <cols>
    <col min="1" max="1" width="5.7109375" style="43" bestFit="1" customWidth="1"/>
    <col min="2" max="2" width="46.5703125" style="1" customWidth="1"/>
    <col min="3" max="3" width="10.42578125" style="43" customWidth="1"/>
    <col min="4" max="4" width="12.5703125" style="132" customWidth="1"/>
    <col min="5" max="5" width="16.140625" style="43" customWidth="1"/>
    <col min="6" max="6" width="34.42578125" style="1" customWidth="1"/>
    <col min="7" max="7" width="5.42578125" style="133" bestFit="1" customWidth="1"/>
    <col min="8" max="8" width="5.42578125" style="134" bestFit="1" customWidth="1"/>
    <col min="9" max="9" width="12.85546875" style="135" bestFit="1" customWidth="1"/>
    <col min="10" max="10" width="15.7109375" style="135" customWidth="1"/>
    <col min="11" max="16384" width="9.140625" style="1"/>
  </cols>
  <sheetData>
    <row r="1" spans="1:12" ht="24.75" customHeight="1">
      <c r="A1" s="356" t="s">
        <v>99</v>
      </c>
      <c r="B1" s="356"/>
      <c r="C1" s="356"/>
      <c r="D1" s="356"/>
      <c r="E1" s="356"/>
      <c r="F1" s="356"/>
      <c r="G1" s="356"/>
      <c r="H1" s="356"/>
      <c r="I1" s="356"/>
      <c r="J1" s="356"/>
    </row>
    <row r="2" spans="1:12" ht="24.75" customHeight="1">
      <c r="A2" s="413" t="s">
        <v>295</v>
      </c>
      <c r="B2" s="413"/>
      <c r="C2" s="413"/>
      <c r="D2" s="413"/>
      <c r="E2" s="413"/>
      <c r="F2" s="413"/>
      <c r="G2" s="413"/>
      <c r="H2" s="413"/>
      <c r="I2" s="413"/>
      <c r="J2" s="413"/>
    </row>
    <row r="3" spans="1:12" s="8" customFormat="1" ht="28.5">
      <c r="A3" s="100" t="s">
        <v>117</v>
      </c>
      <c r="B3" s="3" t="s">
        <v>40</v>
      </c>
      <c r="C3" s="101" t="s">
        <v>100</v>
      </c>
      <c r="D3" s="102" t="s">
        <v>115</v>
      </c>
      <c r="E3" s="101" t="s">
        <v>101</v>
      </c>
      <c r="F3" s="101" t="s">
        <v>102</v>
      </c>
      <c r="G3" s="4" t="s">
        <v>134</v>
      </c>
      <c r="H3" s="103" t="s">
        <v>124</v>
      </c>
      <c r="I3" s="6" t="s">
        <v>126</v>
      </c>
      <c r="J3" s="7" t="s">
        <v>105</v>
      </c>
    </row>
    <row r="4" spans="1:12" s="36" customFormat="1">
      <c r="A4" s="86" t="s">
        <v>106</v>
      </c>
      <c r="B4" s="104" t="s">
        <v>107</v>
      </c>
      <c r="C4" s="105" t="s">
        <v>108</v>
      </c>
      <c r="D4" s="106" t="s">
        <v>109</v>
      </c>
      <c r="E4" s="87" t="s">
        <v>110</v>
      </c>
      <c r="F4" s="105" t="s">
        <v>111</v>
      </c>
      <c r="G4" s="106" t="s">
        <v>112</v>
      </c>
      <c r="H4" s="396" t="s">
        <v>113</v>
      </c>
      <c r="I4" s="397"/>
      <c r="J4" s="107" t="s">
        <v>114</v>
      </c>
    </row>
    <row r="5" spans="1:12" s="43" customFormat="1" ht="85.5">
      <c r="A5" s="108">
        <v>1</v>
      </c>
      <c r="B5" s="74" t="s">
        <v>149</v>
      </c>
      <c r="C5" s="109" t="s">
        <v>148</v>
      </c>
      <c r="D5" s="110">
        <v>43972</v>
      </c>
      <c r="E5" s="109" t="s">
        <v>9</v>
      </c>
      <c r="F5" s="111" t="s">
        <v>10</v>
      </c>
      <c r="G5" s="112">
        <v>1</v>
      </c>
      <c r="H5" s="111" t="s">
        <v>127</v>
      </c>
      <c r="I5" s="113">
        <v>480000</v>
      </c>
      <c r="J5" s="114">
        <v>480000</v>
      </c>
    </row>
    <row r="6" spans="1:12" ht="23.25" customHeight="1">
      <c r="A6" s="402">
        <v>2</v>
      </c>
      <c r="B6" s="403" t="s">
        <v>118</v>
      </c>
      <c r="C6" s="406">
        <v>30</v>
      </c>
      <c r="D6" s="409">
        <v>43990</v>
      </c>
      <c r="E6" s="406" t="s">
        <v>11</v>
      </c>
      <c r="F6" s="115" t="s">
        <v>16</v>
      </c>
      <c r="G6" s="116">
        <v>6</v>
      </c>
      <c r="H6" s="117" t="s">
        <v>128</v>
      </c>
      <c r="I6" s="118">
        <v>11350</v>
      </c>
      <c r="J6" s="400">
        <f>101400+I8</f>
        <v>104300</v>
      </c>
      <c r="K6" s="1">
        <v>480000</v>
      </c>
    </row>
    <row r="7" spans="1:12" ht="23.25" customHeight="1">
      <c r="A7" s="402"/>
      <c r="B7" s="404"/>
      <c r="C7" s="407"/>
      <c r="D7" s="410"/>
      <c r="E7" s="407"/>
      <c r="F7" s="119" t="s">
        <v>17</v>
      </c>
      <c r="G7" s="116">
        <v>6</v>
      </c>
      <c r="H7" s="117" t="s">
        <v>128</v>
      </c>
      <c r="I7" s="118">
        <v>5550</v>
      </c>
      <c r="J7" s="412"/>
      <c r="K7" s="1">
        <v>101400</v>
      </c>
    </row>
    <row r="8" spans="1:12">
      <c r="A8" s="402"/>
      <c r="B8" s="405"/>
      <c r="C8" s="408"/>
      <c r="D8" s="411"/>
      <c r="E8" s="408"/>
      <c r="F8" s="120" t="s">
        <v>8</v>
      </c>
      <c r="G8" s="120"/>
      <c r="H8" s="117" t="s">
        <v>129</v>
      </c>
      <c r="I8" s="118">
        <v>2900</v>
      </c>
      <c r="J8" s="401"/>
    </row>
    <row r="9" spans="1:12" ht="57">
      <c r="A9" s="85">
        <v>3</v>
      </c>
      <c r="B9" s="136" t="s">
        <v>157</v>
      </c>
      <c r="C9" s="137">
        <v>1154</v>
      </c>
      <c r="D9" s="138" t="s">
        <v>158</v>
      </c>
      <c r="E9" s="140" t="s">
        <v>159</v>
      </c>
      <c r="F9" s="83" t="s">
        <v>160</v>
      </c>
      <c r="G9" s="120">
        <v>18</v>
      </c>
      <c r="H9" s="117" t="s">
        <v>128</v>
      </c>
      <c r="I9" s="118">
        <v>32500</v>
      </c>
      <c r="J9" s="139">
        <f>I9*G9</f>
        <v>585000</v>
      </c>
    </row>
    <row r="10" spans="1:12" ht="28.5">
      <c r="A10" s="417">
        <v>4</v>
      </c>
      <c r="B10" s="419" t="s">
        <v>119</v>
      </c>
      <c r="C10" s="406" t="s">
        <v>18</v>
      </c>
      <c r="D10" s="409">
        <v>44041</v>
      </c>
      <c r="E10" s="406" t="s">
        <v>19</v>
      </c>
      <c r="F10" s="272" t="s">
        <v>20</v>
      </c>
      <c r="G10" s="398">
        <v>2</v>
      </c>
      <c r="H10" s="121" t="s">
        <v>128</v>
      </c>
      <c r="I10" s="333">
        <v>7500</v>
      </c>
      <c r="J10" s="400">
        <f>15000+I11</f>
        <v>15950</v>
      </c>
    </row>
    <row r="11" spans="1:12">
      <c r="A11" s="418"/>
      <c r="B11" s="420"/>
      <c r="C11" s="408"/>
      <c r="D11" s="411"/>
      <c r="E11" s="408"/>
      <c r="F11" s="334" t="s">
        <v>8</v>
      </c>
      <c r="G11" s="399"/>
      <c r="H11" s="122" t="s">
        <v>129</v>
      </c>
      <c r="I11" s="335">
        <v>950</v>
      </c>
      <c r="J11" s="401"/>
    </row>
    <row r="12" spans="1:12" ht="39.75" customHeight="1">
      <c r="A12" s="402">
        <v>5</v>
      </c>
      <c r="B12" s="403" t="s">
        <v>120</v>
      </c>
      <c r="C12" s="416">
        <v>37</v>
      </c>
      <c r="D12" s="415">
        <v>44076</v>
      </c>
      <c r="E12" s="416" t="s">
        <v>11</v>
      </c>
      <c r="F12" s="117" t="s">
        <v>21</v>
      </c>
      <c r="G12" s="116">
        <v>15</v>
      </c>
      <c r="H12" s="121" t="s">
        <v>128</v>
      </c>
      <c r="I12" s="118">
        <v>3300</v>
      </c>
      <c r="J12" s="414">
        <v>333950</v>
      </c>
    </row>
    <row r="13" spans="1:12" ht="39.75" customHeight="1">
      <c r="A13" s="402"/>
      <c r="B13" s="404"/>
      <c r="C13" s="416"/>
      <c r="D13" s="415"/>
      <c r="E13" s="416"/>
      <c r="F13" s="117" t="s">
        <v>22</v>
      </c>
      <c r="G13" s="116">
        <v>15</v>
      </c>
      <c r="H13" s="121" t="s">
        <v>128</v>
      </c>
      <c r="I13" s="118">
        <v>3300</v>
      </c>
      <c r="J13" s="414"/>
      <c r="K13" s="1">
        <v>550</v>
      </c>
      <c r="L13" s="1">
        <f>I13*15</f>
        <v>49500</v>
      </c>
    </row>
    <row r="14" spans="1:12" ht="39.75" customHeight="1">
      <c r="A14" s="402"/>
      <c r="B14" s="405"/>
      <c r="C14" s="416"/>
      <c r="D14" s="415"/>
      <c r="E14" s="416"/>
      <c r="F14" s="117" t="s">
        <v>23</v>
      </c>
      <c r="G14" s="116">
        <v>40</v>
      </c>
      <c r="H14" s="121" t="s">
        <v>128</v>
      </c>
      <c r="I14" s="118">
        <v>5850</v>
      </c>
      <c r="J14" s="414"/>
      <c r="K14" s="1">
        <v>9100</v>
      </c>
      <c r="L14" s="1">
        <f>I14*40</f>
        <v>234000</v>
      </c>
    </row>
    <row r="15" spans="1:12" ht="28.5">
      <c r="A15" s="85">
        <v>6</v>
      </c>
      <c r="B15" s="56" t="s">
        <v>26</v>
      </c>
      <c r="C15" s="123">
        <v>796</v>
      </c>
      <c r="D15" s="124">
        <v>44082</v>
      </c>
      <c r="E15" s="126" t="s">
        <v>24</v>
      </c>
      <c r="F15" s="56" t="s">
        <v>25</v>
      </c>
      <c r="G15" s="116">
        <v>1</v>
      </c>
      <c r="H15" s="121" t="s">
        <v>128</v>
      </c>
      <c r="I15" s="118">
        <v>64102</v>
      </c>
      <c r="J15" s="125">
        <v>64102</v>
      </c>
      <c r="K15" s="1">
        <v>333950</v>
      </c>
    </row>
    <row r="16" spans="1:12" ht="71.25">
      <c r="A16" s="85">
        <v>7</v>
      </c>
      <c r="B16" s="56" t="s">
        <v>28</v>
      </c>
      <c r="C16" s="123">
        <v>39</v>
      </c>
      <c r="D16" s="124">
        <v>44086</v>
      </c>
      <c r="E16" s="123" t="s">
        <v>11</v>
      </c>
      <c r="F16" s="117" t="s">
        <v>27</v>
      </c>
      <c r="G16" s="116">
        <v>25</v>
      </c>
      <c r="H16" s="121" t="s">
        <v>128</v>
      </c>
      <c r="I16" s="118">
        <v>10925</v>
      </c>
      <c r="J16" s="125">
        <v>273125</v>
      </c>
    </row>
    <row r="17" spans="1:11" ht="57">
      <c r="A17" s="85">
        <v>8</v>
      </c>
      <c r="B17" s="56" t="s">
        <v>30</v>
      </c>
      <c r="C17" s="123">
        <v>848</v>
      </c>
      <c r="D17" s="124">
        <v>44090</v>
      </c>
      <c r="E17" s="126" t="s">
        <v>24</v>
      </c>
      <c r="F17" s="117" t="s">
        <v>29</v>
      </c>
      <c r="G17" s="116">
        <v>5</v>
      </c>
      <c r="H17" s="121" t="s">
        <v>128</v>
      </c>
      <c r="I17" s="118">
        <v>36570</v>
      </c>
      <c r="J17" s="125">
        <v>182850</v>
      </c>
    </row>
    <row r="18" spans="1:11" ht="33.75" customHeight="1">
      <c r="A18" s="402">
        <v>9</v>
      </c>
      <c r="B18" s="56" t="s">
        <v>121</v>
      </c>
      <c r="C18" s="416">
        <v>48</v>
      </c>
      <c r="D18" s="415">
        <v>44151</v>
      </c>
      <c r="E18" s="416" t="s">
        <v>11</v>
      </c>
      <c r="F18" s="56" t="s">
        <v>31</v>
      </c>
      <c r="G18" s="116">
        <v>6</v>
      </c>
      <c r="H18" s="121" t="s">
        <v>128</v>
      </c>
      <c r="I18" s="118">
        <v>11350</v>
      </c>
      <c r="J18" s="414">
        <v>118050</v>
      </c>
      <c r="K18" s="1">
        <f>I18*G18</f>
        <v>68100</v>
      </c>
    </row>
    <row r="19" spans="1:11" ht="33.75" customHeight="1">
      <c r="A19" s="402"/>
      <c r="B19" s="56" t="s">
        <v>122</v>
      </c>
      <c r="C19" s="416"/>
      <c r="D19" s="415"/>
      <c r="E19" s="416"/>
      <c r="F19" s="56" t="s">
        <v>32</v>
      </c>
      <c r="G19" s="116">
        <v>9</v>
      </c>
      <c r="H19" s="121" t="s">
        <v>128</v>
      </c>
      <c r="I19" s="118">
        <v>5550</v>
      </c>
      <c r="J19" s="414"/>
      <c r="K19" s="1">
        <f>I19*G19</f>
        <v>49950</v>
      </c>
    </row>
    <row r="20" spans="1:11" s="8" customFormat="1" ht="41.25" customHeight="1">
      <c r="A20" s="417">
        <v>10</v>
      </c>
      <c r="B20" s="278" t="s">
        <v>80</v>
      </c>
      <c r="C20" s="406">
        <v>100</v>
      </c>
      <c r="D20" s="409" t="s">
        <v>0</v>
      </c>
      <c r="E20" s="422" t="s">
        <v>1</v>
      </c>
      <c r="F20" s="273" t="s">
        <v>2</v>
      </c>
      <c r="G20" s="269">
        <v>200</v>
      </c>
      <c r="H20" s="281" t="s">
        <v>136</v>
      </c>
      <c r="I20" s="118">
        <v>216</v>
      </c>
      <c r="J20" s="400">
        <f>192181+I24</f>
        <v>206977</v>
      </c>
    </row>
    <row r="21" spans="1:11" s="8" customFormat="1" ht="28.5">
      <c r="A21" s="421"/>
      <c r="B21" s="278" t="s">
        <v>81</v>
      </c>
      <c r="C21" s="407"/>
      <c r="D21" s="410"/>
      <c r="E21" s="423"/>
      <c r="F21" s="273" t="s">
        <v>3</v>
      </c>
      <c r="G21" s="269">
        <v>180</v>
      </c>
      <c r="H21" s="281" t="s">
        <v>136</v>
      </c>
      <c r="I21" s="118">
        <v>31.86</v>
      </c>
      <c r="J21" s="412"/>
    </row>
    <row r="22" spans="1:11" s="8" customFormat="1" ht="28.5">
      <c r="A22" s="421"/>
      <c r="B22" s="278" t="s">
        <v>82</v>
      </c>
      <c r="C22" s="407"/>
      <c r="D22" s="410"/>
      <c r="E22" s="423"/>
      <c r="F22" s="273" t="s">
        <v>4</v>
      </c>
      <c r="G22" s="269">
        <v>180</v>
      </c>
      <c r="H22" s="281" t="s">
        <v>136</v>
      </c>
      <c r="I22" s="118">
        <v>21.62</v>
      </c>
      <c r="J22" s="412"/>
    </row>
    <row r="23" spans="1:11" s="8" customFormat="1" ht="42.75">
      <c r="A23" s="421"/>
      <c r="B23" s="278" t="s">
        <v>6</v>
      </c>
      <c r="C23" s="407"/>
      <c r="D23" s="410"/>
      <c r="E23" s="423"/>
      <c r="F23" s="273" t="s">
        <v>5</v>
      </c>
      <c r="G23" s="269">
        <v>966</v>
      </c>
      <c r="H23" s="281" t="s">
        <v>136</v>
      </c>
      <c r="I23" s="118">
        <v>138.04</v>
      </c>
      <c r="J23" s="412"/>
    </row>
    <row r="24" spans="1:11" s="8" customFormat="1">
      <c r="A24" s="418"/>
      <c r="B24" s="151" t="s">
        <v>135</v>
      </c>
      <c r="C24" s="408"/>
      <c r="D24" s="411"/>
      <c r="E24" s="424"/>
      <c r="F24" s="152" t="s">
        <v>8</v>
      </c>
      <c r="G24" s="151"/>
      <c r="H24" s="151" t="s">
        <v>129</v>
      </c>
      <c r="I24" s="150">
        <v>14796</v>
      </c>
      <c r="J24" s="401"/>
    </row>
    <row r="25" spans="1:11" ht="44.25" customHeight="1">
      <c r="A25" s="85">
        <v>11</v>
      </c>
      <c r="B25" s="56" t="s">
        <v>35</v>
      </c>
      <c r="C25" s="123">
        <v>844</v>
      </c>
      <c r="D25" s="124">
        <v>44154</v>
      </c>
      <c r="E25" s="123" t="s">
        <v>33</v>
      </c>
      <c r="F25" s="117" t="s">
        <v>34</v>
      </c>
      <c r="G25" s="116">
        <v>50</v>
      </c>
      <c r="H25" s="117" t="s">
        <v>133</v>
      </c>
      <c r="I25" s="118">
        <v>240</v>
      </c>
      <c r="J25" s="125">
        <v>12000</v>
      </c>
      <c r="K25" s="1">
        <v>273125</v>
      </c>
    </row>
    <row r="26" spans="1:11" ht="33" customHeight="1">
      <c r="A26" s="85">
        <v>12</v>
      </c>
      <c r="B26" s="56" t="s">
        <v>143</v>
      </c>
      <c r="C26" s="123">
        <v>6130</v>
      </c>
      <c r="D26" s="124">
        <v>44174</v>
      </c>
      <c r="E26" s="123" t="s">
        <v>36</v>
      </c>
      <c r="F26" s="117" t="s">
        <v>37</v>
      </c>
      <c r="G26" s="116">
        <v>20</v>
      </c>
      <c r="H26" s="117" t="s">
        <v>128</v>
      </c>
      <c r="I26" s="118">
        <v>4867.1000000000004</v>
      </c>
      <c r="J26" s="125">
        <f>I26*G26</f>
        <v>97342</v>
      </c>
      <c r="K26" s="1">
        <v>118050</v>
      </c>
    </row>
    <row r="27" spans="1:11" ht="28.5">
      <c r="A27" s="270">
        <v>13</v>
      </c>
      <c r="B27" s="276" t="s">
        <v>123</v>
      </c>
      <c r="C27" s="336" t="s">
        <v>38</v>
      </c>
      <c r="D27" s="127">
        <v>44219</v>
      </c>
      <c r="E27" s="128" t="s">
        <v>7</v>
      </c>
      <c r="F27" s="129" t="s">
        <v>39</v>
      </c>
      <c r="G27" s="130">
        <v>20</v>
      </c>
      <c r="H27" s="129" t="s">
        <v>128</v>
      </c>
      <c r="I27" s="131">
        <v>2654</v>
      </c>
      <c r="J27" s="277">
        <f>I27*G27</f>
        <v>53080</v>
      </c>
    </row>
    <row r="28" spans="1:11" s="72" customFormat="1" ht="27.75" customHeight="1">
      <c r="A28" s="393" t="s">
        <v>287</v>
      </c>
      <c r="B28" s="394"/>
      <c r="C28" s="394"/>
      <c r="D28" s="394"/>
      <c r="E28" s="394"/>
      <c r="F28" s="394"/>
      <c r="G28" s="394"/>
      <c r="H28" s="394"/>
      <c r="I28" s="395"/>
      <c r="J28" s="95">
        <f>SUM(J5:J27)</f>
        <v>2526726</v>
      </c>
    </row>
  </sheetData>
  <mergeCells count="33">
    <mergeCell ref="A20:A24"/>
    <mergeCell ref="C20:C24"/>
    <mergeCell ref="D20:D24"/>
    <mergeCell ref="E20:E24"/>
    <mergeCell ref="J20:J24"/>
    <mergeCell ref="A10:A11"/>
    <mergeCell ref="B10:B11"/>
    <mergeCell ref="C10:C11"/>
    <mergeCell ref="D10:D11"/>
    <mergeCell ref="E10:E11"/>
    <mergeCell ref="C12:C14"/>
    <mergeCell ref="E12:E14"/>
    <mergeCell ref="B12:B14"/>
    <mergeCell ref="A18:A19"/>
    <mergeCell ref="D18:D19"/>
    <mergeCell ref="C18:C19"/>
    <mergeCell ref="E18:E19"/>
    <mergeCell ref="A28:I28"/>
    <mergeCell ref="H4:I4"/>
    <mergeCell ref="G10:G11"/>
    <mergeCell ref="J10:J11"/>
    <mergeCell ref="A1:J1"/>
    <mergeCell ref="A6:A8"/>
    <mergeCell ref="B6:B8"/>
    <mergeCell ref="C6:C8"/>
    <mergeCell ref="D6:D8"/>
    <mergeCell ref="E6:E8"/>
    <mergeCell ref="J6:J8"/>
    <mergeCell ref="A2:J2"/>
    <mergeCell ref="J18:J19"/>
    <mergeCell ref="A12:A14"/>
    <mergeCell ref="D12:D14"/>
    <mergeCell ref="J12:J14"/>
  </mergeCells>
  <printOptions horizontalCentered="1"/>
  <pageMargins left="0.31496062992126" right="0.118110236220472" top="0.74" bottom="0.35433070866141703" header="0.53" footer="0.31496062992126"/>
  <pageSetup paperSize="9" scale="85" orientation="landscape" r:id="rId1"/>
  <headerFooter>
    <oddHeader>&amp;L&amp;F&amp;C&amp;A&amp;RPage:&amp;P/&amp;N</oddHeader>
  </headerFooter>
</worksheet>
</file>

<file path=xl/worksheets/sheet5.xml><?xml version="1.0" encoding="utf-8"?>
<worksheet xmlns="http://schemas.openxmlformats.org/spreadsheetml/2006/main" xmlns:r="http://schemas.openxmlformats.org/officeDocument/2006/relationships">
  <sheetPr>
    <tabColor rgb="FF92D050"/>
  </sheetPr>
  <dimension ref="A1:J40"/>
  <sheetViews>
    <sheetView view="pageBreakPreview" topLeftCell="A25" zoomScaleNormal="100" zoomScaleSheetLayoutView="100" workbookViewId="0">
      <selection activeCell="A40" sqref="A40:I40"/>
    </sheetView>
  </sheetViews>
  <sheetFormatPr defaultRowHeight="14.25"/>
  <cols>
    <col min="1" max="1" width="5.7109375" style="79" bestFit="1" customWidth="1"/>
    <col min="2" max="2" width="39.85546875" style="79" customWidth="1"/>
    <col min="3" max="3" width="10.140625" style="79" bestFit="1" customWidth="1"/>
    <col min="4" max="4" width="13.140625" style="227" customWidth="1"/>
    <col min="5" max="5" width="27.7109375" style="228" bestFit="1" customWidth="1"/>
    <col min="6" max="6" width="27.5703125" style="229" customWidth="1"/>
    <col min="7" max="7" width="7.42578125" style="230" bestFit="1" customWidth="1"/>
    <col min="8" max="8" width="5.85546875" style="230" bestFit="1" customWidth="1"/>
    <col min="9" max="9" width="11.5703125" style="231" bestFit="1" customWidth="1"/>
    <col min="10" max="10" width="15" style="232" bestFit="1" customWidth="1"/>
    <col min="11" max="16384" width="9.140625" style="79"/>
  </cols>
  <sheetData>
    <row r="1" spans="1:10" ht="24.75" customHeight="1">
      <c r="A1" s="413" t="s">
        <v>294</v>
      </c>
      <c r="B1" s="413"/>
      <c r="C1" s="413"/>
      <c r="D1" s="413"/>
      <c r="E1" s="413"/>
      <c r="F1" s="413"/>
      <c r="G1" s="413"/>
      <c r="H1" s="413"/>
      <c r="I1" s="413"/>
      <c r="J1" s="413"/>
    </row>
    <row r="2" spans="1:10" ht="28.5">
      <c r="A2" s="141" t="s">
        <v>117</v>
      </c>
      <c r="B2" s="142" t="s">
        <v>40</v>
      </c>
      <c r="C2" s="143" t="s">
        <v>100</v>
      </c>
      <c r="D2" s="211" t="s">
        <v>115</v>
      </c>
      <c r="E2" s="142" t="s">
        <v>101</v>
      </c>
      <c r="F2" s="143" t="s">
        <v>102</v>
      </c>
      <c r="G2" s="212" t="s">
        <v>134</v>
      </c>
      <c r="H2" s="212" t="s">
        <v>124</v>
      </c>
      <c r="I2" s="213" t="s">
        <v>104</v>
      </c>
      <c r="J2" s="144" t="s">
        <v>105</v>
      </c>
    </row>
    <row r="3" spans="1:10" s="216" customFormat="1" ht="11.25">
      <c r="A3" s="145" t="s">
        <v>106</v>
      </c>
      <c r="B3" s="146" t="s">
        <v>107</v>
      </c>
      <c r="C3" s="147" t="s">
        <v>108</v>
      </c>
      <c r="D3" s="148" t="s">
        <v>109</v>
      </c>
      <c r="E3" s="214" t="s">
        <v>110</v>
      </c>
      <c r="F3" s="147" t="s">
        <v>111</v>
      </c>
      <c r="G3" s="435" t="s">
        <v>112</v>
      </c>
      <c r="H3" s="436"/>
      <c r="I3" s="215" t="s">
        <v>113</v>
      </c>
      <c r="J3" s="149" t="s">
        <v>114</v>
      </c>
    </row>
    <row r="4" spans="1:10" ht="30.75" customHeight="1">
      <c r="A4" s="418">
        <v>1</v>
      </c>
      <c r="B4" s="405" t="s">
        <v>83</v>
      </c>
      <c r="C4" s="427">
        <v>20211230</v>
      </c>
      <c r="D4" s="425">
        <v>43962</v>
      </c>
      <c r="E4" s="429" t="s">
        <v>41</v>
      </c>
      <c r="F4" s="217" t="s">
        <v>42</v>
      </c>
      <c r="G4" s="218">
        <v>2</v>
      </c>
      <c r="H4" s="218" t="s">
        <v>130</v>
      </c>
      <c r="I4" s="219">
        <v>6933</v>
      </c>
      <c r="J4" s="220">
        <v>127866</v>
      </c>
    </row>
    <row r="5" spans="1:10" ht="33.75" customHeight="1">
      <c r="A5" s="402"/>
      <c r="B5" s="431"/>
      <c r="C5" s="428"/>
      <c r="D5" s="426"/>
      <c r="E5" s="430"/>
      <c r="F5" s="153" t="s">
        <v>43</v>
      </c>
      <c r="G5" s="221">
        <v>2</v>
      </c>
      <c r="H5" s="221" t="s">
        <v>130</v>
      </c>
      <c r="I5" s="222">
        <v>122967</v>
      </c>
      <c r="J5" s="223">
        <v>245934</v>
      </c>
    </row>
    <row r="6" spans="1:10" ht="57">
      <c r="A6" s="279">
        <f>A4+1</f>
        <v>2</v>
      </c>
      <c r="B6" s="283" t="s">
        <v>94</v>
      </c>
      <c r="C6" s="281">
        <v>134</v>
      </c>
      <c r="D6" s="280">
        <v>44565</v>
      </c>
      <c r="E6" s="282" t="s">
        <v>12</v>
      </c>
      <c r="F6" s="283" t="s">
        <v>13</v>
      </c>
      <c r="G6" s="281">
        <v>2</v>
      </c>
      <c r="H6" s="281" t="s">
        <v>128</v>
      </c>
      <c r="I6" s="150">
        <v>96000</v>
      </c>
      <c r="J6" s="235">
        <v>192000</v>
      </c>
    </row>
    <row r="7" spans="1:10" ht="87.75" customHeight="1">
      <c r="A7" s="279">
        <f>A6+1</f>
        <v>3</v>
      </c>
      <c r="B7" s="273" t="s">
        <v>97</v>
      </c>
      <c r="C7" s="281">
        <v>135</v>
      </c>
      <c r="D7" s="280">
        <v>44567</v>
      </c>
      <c r="E7" s="282" t="s">
        <v>12</v>
      </c>
      <c r="F7" s="283" t="s">
        <v>95</v>
      </c>
      <c r="G7" s="281">
        <v>12</v>
      </c>
      <c r="H7" s="281" t="s">
        <v>128</v>
      </c>
      <c r="I7" s="150">
        <v>26000</v>
      </c>
      <c r="J7" s="235">
        <v>312000</v>
      </c>
    </row>
    <row r="8" spans="1:10" ht="31.5" customHeight="1">
      <c r="A8" s="279">
        <f>A7+1</f>
        <v>4</v>
      </c>
      <c r="B8" s="337" t="s">
        <v>235</v>
      </c>
      <c r="C8" s="281">
        <v>1410</v>
      </c>
      <c r="D8" s="280">
        <v>44584</v>
      </c>
      <c r="E8" s="282" t="s">
        <v>62</v>
      </c>
      <c r="F8" s="283" t="s">
        <v>92</v>
      </c>
      <c r="G8" s="281">
        <v>15.1</v>
      </c>
      <c r="H8" s="281" t="s">
        <v>138</v>
      </c>
      <c r="I8" s="150">
        <v>175854</v>
      </c>
      <c r="J8" s="235">
        <v>2655400</v>
      </c>
    </row>
    <row r="9" spans="1:10" ht="57">
      <c r="A9" s="279">
        <f>A8+1</f>
        <v>5</v>
      </c>
      <c r="B9" s="283" t="s">
        <v>93</v>
      </c>
      <c r="C9" s="281">
        <v>124</v>
      </c>
      <c r="D9" s="280">
        <v>44608</v>
      </c>
      <c r="E9" s="282" t="s">
        <v>15</v>
      </c>
      <c r="F9" s="283" t="s">
        <v>91</v>
      </c>
      <c r="G9" s="281">
        <v>10</v>
      </c>
      <c r="H9" s="281" t="s">
        <v>128</v>
      </c>
      <c r="I9" s="150">
        <v>6265</v>
      </c>
      <c r="J9" s="235">
        <v>37590</v>
      </c>
    </row>
    <row r="10" spans="1:10" ht="85.5">
      <c r="A10" s="279">
        <f>A9+1</f>
        <v>6</v>
      </c>
      <c r="B10" s="273" t="s">
        <v>98</v>
      </c>
      <c r="C10" s="281">
        <v>105</v>
      </c>
      <c r="D10" s="280">
        <v>44644</v>
      </c>
      <c r="E10" s="282" t="s">
        <v>14</v>
      </c>
      <c r="F10" s="283" t="s">
        <v>96</v>
      </c>
      <c r="G10" s="281">
        <v>6</v>
      </c>
      <c r="H10" s="281" t="s">
        <v>128</v>
      </c>
      <c r="I10" s="150">
        <v>54800</v>
      </c>
      <c r="J10" s="235">
        <v>328800</v>
      </c>
    </row>
    <row r="11" spans="1:10" ht="51.75" customHeight="1">
      <c r="A11" s="402">
        <f>A10+1</f>
        <v>7</v>
      </c>
      <c r="B11" s="431" t="s">
        <v>90</v>
      </c>
      <c r="C11" s="416">
        <v>70</v>
      </c>
      <c r="D11" s="426">
        <v>44000</v>
      </c>
      <c r="E11" s="432" t="s">
        <v>44</v>
      </c>
      <c r="F11" s="153" t="s">
        <v>45</v>
      </c>
      <c r="G11" s="221">
        <v>11</v>
      </c>
      <c r="H11" s="221" t="s">
        <v>131</v>
      </c>
      <c r="I11" s="222">
        <v>290</v>
      </c>
      <c r="J11" s="414">
        <v>24505</v>
      </c>
    </row>
    <row r="12" spans="1:10" ht="39" customHeight="1">
      <c r="A12" s="402"/>
      <c r="B12" s="431"/>
      <c r="C12" s="416"/>
      <c r="D12" s="426"/>
      <c r="E12" s="432"/>
      <c r="F12" s="153" t="s">
        <v>46</v>
      </c>
      <c r="G12" s="221">
        <v>30</v>
      </c>
      <c r="H12" s="221" t="s">
        <v>131</v>
      </c>
      <c r="I12" s="222">
        <v>710.5</v>
      </c>
      <c r="J12" s="414"/>
    </row>
    <row r="13" spans="1:10">
      <c r="A13" s="402">
        <v>8</v>
      </c>
      <c r="B13" s="431" t="s">
        <v>88</v>
      </c>
      <c r="C13" s="416">
        <v>103</v>
      </c>
      <c r="D13" s="426">
        <v>44032</v>
      </c>
      <c r="E13" s="430" t="s">
        <v>47</v>
      </c>
      <c r="F13" s="153" t="s">
        <v>48</v>
      </c>
      <c r="G13" s="221">
        <v>50</v>
      </c>
      <c r="H13" s="221" t="s">
        <v>130</v>
      </c>
      <c r="I13" s="222">
        <v>3800</v>
      </c>
      <c r="J13" s="414">
        <v>24347</v>
      </c>
    </row>
    <row r="14" spans="1:10">
      <c r="A14" s="402"/>
      <c r="B14" s="431"/>
      <c r="C14" s="416"/>
      <c r="D14" s="426"/>
      <c r="E14" s="430"/>
      <c r="F14" s="153" t="s">
        <v>49</v>
      </c>
      <c r="G14" s="221">
        <v>50</v>
      </c>
      <c r="H14" s="221" t="s">
        <v>130</v>
      </c>
      <c r="I14" s="222">
        <v>4650</v>
      </c>
      <c r="J14" s="414"/>
    </row>
    <row r="15" spans="1:10">
      <c r="A15" s="402"/>
      <c r="B15" s="431"/>
      <c r="C15" s="416"/>
      <c r="D15" s="426"/>
      <c r="E15" s="430"/>
      <c r="F15" s="153" t="s">
        <v>50</v>
      </c>
      <c r="G15" s="221">
        <v>20</v>
      </c>
      <c r="H15" s="221" t="s">
        <v>130</v>
      </c>
      <c r="I15" s="222">
        <v>8300</v>
      </c>
      <c r="J15" s="414"/>
    </row>
    <row r="16" spans="1:10">
      <c r="A16" s="402"/>
      <c r="B16" s="431"/>
      <c r="C16" s="416"/>
      <c r="D16" s="426"/>
      <c r="E16" s="430"/>
      <c r="F16" s="153" t="s">
        <v>51</v>
      </c>
      <c r="G16" s="221">
        <v>30</v>
      </c>
      <c r="H16" s="221" t="s">
        <v>130</v>
      </c>
      <c r="I16" s="222">
        <v>2280</v>
      </c>
      <c r="J16" s="414"/>
    </row>
    <row r="17" spans="1:10">
      <c r="A17" s="402"/>
      <c r="B17" s="431"/>
      <c r="C17" s="416"/>
      <c r="D17" s="426"/>
      <c r="E17" s="430"/>
      <c r="F17" s="153" t="s">
        <v>52</v>
      </c>
      <c r="G17" s="221">
        <v>2</v>
      </c>
      <c r="H17" s="221" t="s">
        <v>130</v>
      </c>
      <c r="I17" s="222">
        <v>1100</v>
      </c>
      <c r="J17" s="414"/>
    </row>
    <row r="18" spans="1:10">
      <c r="A18" s="402"/>
      <c r="B18" s="431"/>
      <c r="C18" s="416"/>
      <c r="D18" s="426"/>
      <c r="E18" s="430"/>
      <c r="F18" s="153" t="s">
        <v>53</v>
      </c>
      <c r="G18" s="221">
        <v>5</v>
      </c>
      <c r="H18" s="221" t="s">
        <v>130</v>
      </c>
      <c r="I18" s="222">
        <v>1778</v>
      </c>
      <c r="J18" s="414"/>
    </row>
    <row r="19" spans="1:10">
      <c r="A19" s="402">
        <v>9</v>
      </c>
      <c r="B19" s="431" t="s">
        <v>89</v>
      </c>
      <c r="C19" s="416">
        <v>717</v>
      </c>
      <c r="D19" s="433">
        <v>44033</v>
      </c>
      <c r="E19" s="432" t="s">
        <v>54</v>
      </c>
      <c r="F19" s="153" t="s">
        <v>55</v>
      </c>
      <c r="G19" s="221">
        <v>5</v>
      </c>
      <c r="H19" s="221" t="s">
        <v>130</v>
      </c>
      <c r="I19" s="222">
        <v>750</v>
      </c>
      <c r="J19" s="414">
        <v>15450</v>
      </c>
    </row>
    <row r="20" spans="1:10">
      <c r="A20" s="402"/>
      <c r="B20" s="431"/>
      <c r="C20" s="416"/>
      <c r="D20" s="433"/>
      <c r="E20" s="432"/>
      <c r="F20" s="153" t="s">
        <v>56</v>
      </c>
      <c r="G20" s="221">
        <v>10</v>
      </c>
      <c r="H20" s="221" t="s">
        <v>130</v>
      </c>
      <c r="I20" s="222">
        <v>250</v>
      </c>
      <c r="J20" s="414"/>
    </row>
    <row r="21" spans="1:10">
      <c r="A21" s="402"/>
      <c r="B21" s="431"/>
      <c r="C21" s="416"/>
      <c r="D21" s="433"/>
      <c r="E21" s="432"/>
      <c r="F21" s="153" t="s">
        <v>57</v>
      </c>
      <c r="G21" s="221">
        <v>50</v>
      </c>
      <c r="H21" s="221" t="s">
        <v>130</v>
      </c>
      <c r="I21" s="222">
        <v>4</v>
      </c>
      <c r="J21" s="414"/>
    </row>
    <row r="22" spans="1:10" ht="25.5">
      <c r="A22" s="402"/>
      <c r="B22" s="431"/>
      <c r="C22" s="416"/>
      <c r="D22" s="433"/>
      <c r="E22" s="432"/>
      <c r="F22" s="153" t="s">
        <v>58</v>
      </c>
      <c r="G22" s="221">
        <v>120</v>
      </c>
      <c r="H22" s="221" t="s">
        <v>130</v>
      </c>
      <c r="I22" s="222">
        <v>75</v>
      </c>
      <c r="J22" s="414"/>
    </row>
    <row r="23" spans="1:10" ht="57">
      <c r="A23" s="271">
        <v>10</v>
      </c>
      <c r="B23" s="273" t="s">
        <v>290</v>
      </c>
      <c r="C23" s="123">
        <v>7991</v>
      </c>
      <c r="D23" s="224">
        <v>44034</v>
      </c>
      <c r="E23" s="153" t="s">
        <v>59</v>
      </c>
      <c r="F23" s="153" t="s">
        <v>60</v>
      </c>
      <c r="G23" s="221">
        <v>6</v>
      </c>
      <c r="H23" s="221" t="s">
        <v>130</v>
      </c>
      <c r="I23" s="222">
        <v>200000</v>
      </c>
      <c r="J23" s="125">
        <v>1200000</v>
      </c>
    </row>
    <row r="24" spans="1:10" ht="71.25">
      <c r="A24" s="85">
        <v>11</v>
      </c>
      <c r="B24" s="56" t="s">
        <v>84</v>
      </c>
      <c r="C24" s="123" t="s">
        <v>61</v>
      </c>
      <c r="D24" s="224">
        <v>44126</v>
      </c>
      <c r="E24" s="233" t="s">
        <v>62</v>
      </c>
      <c r="F24" s="153" t="s">
        <v>63</v>
      </c>
      <c r="G24" s="221">
        <v>7.24</v>
      </c>
      <c r="H24" s="221" t="s">
        <v>131</v>
      </c>
      <c r="I24" s="222">
        <v>21602.21</v>
      </c>
      <c r="J24" s="125">
        <v>1532000</v>
      </c>
    </row>
    <row r="25" spans="1:10" ht="25.5">
      <c r="A25" s="402">
        <v>12</v>
      </c>
      <c r="B25" s="431" t="s">
        <v>85</v>
      </c>
      <c r="C25" s="416">
        <v>1153</v>
      </c>
      <c r="D25" s="433">
        <v>44170</v>
      </c>
      <c r="E25" s="432" t="s">
        <v>64</v>
      </c>
      <c r="F25" s="153" t="s">
        <v>65</v>
      </c>
      <c r="G25" s="221">
        <v>30</v>
      </c>
      <c r="H25" s="221" t="s">
        <v>132</v>
      </c>
      <c r="I25" s="222">
        <v>1324</v>
      </c>
      <c r="J25" s="414">
        <v>144340</v>
      </c>
    </row>
    <row r="26" spans="1:10">
      <c r="A26" s="402"/>
      <c r="B26" s="431"/>
      <c r="C26" s="416"/>
      <c r="D26" s="433"/>
      <c r="E26" s="432"/>
      <c r="F26" s="153" t="s">
        <v>66</v>
      </c>
      <c r="G26" s="221">
        <v>6</v>
      </c>
      <c r="H26" s="221" t="s">
        <v>133</v>
      </c>
      <c r="I26" s="222">
        <v>3140</v>
      </c>
      <c r="J26" s="414"/>
    </row>
    <row r="27" spans="1:10" ht="25.5">
      <c r="A27" s="402"/>
      <c r="B27" s="431"/>
      <c r="C27" s="416"/>
      <c r="D27" s="433"/>
      <c r="E27" s="432"/>
      <c r="F27" s="153" t="s">
        <v>67</v>
      </c>
      <c r="G27" s="221">
        <v>20</v>
      </c>
      <c r="H27" s="221" t="s">
        <v>132</v>
      </c>
      <c r="I27" s="222">
        <v>1925</v>
      </c>
      <c r="J27" s="414"/>
    </row>
    <row r="28" spans="1:10" ht="22.5">
      <c r="A28" s="402"/>
      <c r="B28" s="431"/>
      <c r="C28" s="416"/>
      <c r="D28" s="433"/>
      <c r="E28" s="432"/>
      <c r="F28" s="119" t="s">
        <v>68</v>
      </c>
      <c r="G28" s="221">
        <v>30</v>
      </c>
      <c r="H28" s="221" t="s">
        <v>132</v>
      </c>
      <c r="I28" s="222">
        <v>1576</v>
      </c>
      <c r="J28" s="414"/>
    </row>
    <row r="29" spans="1:10" ht="38.25" customHeight="1">
      <c r="A29" s="402">
        <v>13</v>
      </c>
      <c r="B29" s="431" t="s">
        <v>86</v>
      </c>
      <c r="C29" s="416">
        <v>1964</v>
      </c>
      <c r="D29" s="433">
        <v>44207</v>
      </c>
      <c r="E29" s="432" t="s">
        <v>69</v>
      </c>
      <c r="F29" s="153" t="s">
        <v>224</v>
      </c>
      <c r="G29" s="221">
        <v>4</v>
      </c>
      <c r="H29" s="116" t="s">
        <v>130</v>
      </c>
      <c r="I29" s="222">
        <v>340000</v>
      </c>
      <c r="J29" s="414">
        <v>2760000</v>
      </c>
    </row>
    <row r="30" spans="1:10" ht="38.25" customHeight="1">
      <c r="A30" s="402"/>
      <c r="B30" s="431"/>
      <c r="C30" s="416"/>
      <c r="D30" s="433"/>
      <c r="E30" s="432"/>
      <c r="F30" s="153" t="s">
        <v>225</v>
      </c>
      <c r="G30" s="221">
        <v>4</v>
      </c>
      <c r="H30" s="116" t="s">
        <v>130</v>
      </c>
      <c r="I30" s="222">
        <v>350000</v>
      </c>
      <c r="J30" s="414"/>
    </row>
    <row r="31" spans="1:10">
      <c r="A31" s="402">
        <v>14</v>
      </c>
      <c r="B31" s="431" t="s">
        <v>87</v>
      </c>
      <c r="C31" s="416">
        <v>543</v>
      </c>
      <c r="D31" s="433">
        <v>44270</v>
      </c>
      <c r="E31" s="432" t="s">
        <v>70</v>
      </c>
      <c r="F31" s="274" t="s">
        <v>71</v>
      </c>
      <c r="G31" s="221">
        <v>3</v>
      </c>
      <c r="H31" s="221" t="s">
        <v>137</v>
      </c>
      <c r="I31" s="222">
        <v>795</v>
      </c>
      <c r="J31" s="414">
        <v>80400</v>
      </c>
    </row>
    <row r="32" spans="1:10">
      <c r="A32" s="402"/>
      <c r="B32" s="431"/>
      <c r="C32" s="416"/>
      <c r="D32" s="433"/>
      <c r="E32" s="432"/>
      <c r="F32" s="274" t="s">
        <v>72</v>
      </c>
      <c r="G32" s="221">
        <v>10</v>
      </c>
      <c r="H32" s="221" t="s">
        <v>137</v>
      </c>
      <c r="I32" s="222">
        <v>795</v>
      </c>
      <c r="J32" s="414"/>
    </row>
    <row r="33" spans="1:10">
      <c r="A33" s="402"/>
      <c r="B33" s="431"/>
      <c r="C33" s="416"/>
      <c r="D33" s="433"/>
      <c r="E33" s="432"/>
      <c r="F33" s="274" t="s">
        <v>73</v>
      </c>
      <c r="G33" s="221">
        <v>20</v>
      </c>
      <c r="H33" s="221" t="s">
        <v>137</v>
      </c>
      <c r="I33" s="222">
        <v>795</v>
      </c>
      <c r="J33" s="414"/>
    </row>
    <row r="34" spans="1:10">
      <c r="A34" s="402"/>
      <c r="B34" s="431"/>
      <c r="C34" s="416"/>
      <c r="D34" s="433"/>
      <c r="E34" s="432"/>
      <c r="F34" s="274" t="s">
        <v>74</v>
      </c>
      <c r="G34" s="221">
        <v>20</v>
      </c>
      <c r="H34" s="221" t="s">
        <v>137</v>
      </c>
      <c r="I34" s="222">
        <v>795</v>
      </c>
      <c r="J34" s="414"/>
    </row>
    <row r="35" spans="1:10">
      <c r="A35" s="402"/>
      <c r="B35" s="431"/>
      <c r="C35" s="416"/>
      <c r="D35" s="433"/>
      <c r="E35" s="432"/>
      <c r="F35" s="274" t="s">
        <v>75</v>
      </c>
      <c r="G35" s="221">
        <v>25</v>
      </c>
      <c r="H35" s="221" t="s">
        <v>137</v>
      </c>
      <c r="I35" s="222">
        <v>795</v>
      </c>
      <c r="J35" s="414"/>
    </row>
    <row r="36" spans="1:10">
      <c r="A36" s="402"/>
      <c r="B36" s="431"/>
      <c r="C36" s="416"/>
      <c r="D36" s="433"/>
      <c r="E36" s="432"/>
      <c r="F36" s="274" t="s">
        <v>76</v>
      </c>
      <c r="G36" s="221">
        <v>12</v>
      </c>
      <c r="H36" s="221" t="s">
        <v>137</v>
      </c>
      <c r="I36" s="222">
        <v>795</v>
      </c>
      <c r="J36" s="414"/>
    </row>
    <row r="37" spans="1:10">
      <c r="A37" s="402"/>
      <c r="B37" s="431"/>
      <c r="C37" s="416"/>
      <c r="D37" s="433"/>
      <c r="E37" s="432"/>
      <c r="F37" s="274" t="s">
        <v>77</v>
      </c>
      <c r="G37" s="221">
        <v>10</v>
      </c>
      <c r="H37" s="221" t="s">
        <v>137</v>
      </c>
      <c r="I37" s="222">
        <v>295</v>
      </c>
      <c r="J37" s="414"/>
    </row>
    <row r="38" spans="1:10">
      <c r="A38" s="402"/>
      <c r="B38" s="431"/>
      <c r="C38" s="416"/>
      <c r="D38" s="433"/>
      <c r="E38" s="432"/>
      <c r="F38" s="274" t="s">
        <v>78</v>
      </c>
      <c r="G38" s="221">
        <v>10</v>
      </c>
      <c r="H38" s="221" t="s">
        <v>137</v>
      </c>
      <c r="I38" s="222">
        <v>295</v>
      </c>
      <c r="J38" s="414"/>
    </row>
    <row r="39" spans="1:10">
      <c r="A39" s="437"/>
      <c r="B39" s="441"/>
      <c r="C39" s="439"/>
      <c r="D39" s="438"/>
      <c r="E39" s="440"/>
      <c r="F39" s="275" t="s">
        <v>79</v>
      </c>
      <c r="G39" s="225">
        <v>10</v>
      </c>
      <c r="H39" s="225" t="s">
        <v>137</v>
      </c>
      <c r="I39" s="226">
        <v>295</v>
      </c>
      <c r="J39" s="434"/>
    </row>
    <row r="40" spans="1:10" s="82" customFormat="1" ht="24" customHeight="1">
      <c r="A40" s="393" t="s">
        <v>116</v>
      </c>
      <c r="B40" s="394"/>
      <c r="C40" s="394"/>
      <c r="D40" s="394"/>
      <c r="E40" s="394"/>
      <c r="F40" s="394"/>
      <c r="G40" s="394"/>
      <c r="H40" s="394"/>
      <c r="I40" s="395"/>
      <c r="J40" s="234">
        <f>ROUND(SUM(J4:J39),2)</f>
        <v>9680632</v>
      </c>
    </row>
  </sheetData>
  <mergeCells count="44">
    <mergeCell ref="G3:H3"/>
    <mergeCell ref="A31:A39"/>
    <mergeCell ref="D31:D39"/>
    <mergeCell ref="C31:C39"/>
    <mergeCell ref="E31:E39"/>
    <mergeCell ref="B31:B39"/>
    <mergeCell ref="A25:A28"/>
    <mergeCell ref="D25:D28"/>
    <mergeCell ref="C25:C28"/>
    <mergeCell ref="E25:E28"/>
    <mergeCell ref="B25:B28"/>
    <mergeCell ref="A13:A18"/>
    <mergeCell ref="D13:D18"/>
    <mergeCell ref="C13:C18"/>
    <mergeCell ref="E13:E18"/>
    <mergeCell ref="B13:B18"/>
    <mergeCell ref="J31:J39"/>
    <mergeCell ref="A29:A30"/>
    <mergeCell ref="D29:D30"/>
    <mergeCell ref="C29:C30"/>
    <mergeCell ref="E29:E30"/>
    <mergeCell ref="B29:B30"/>
    <mergeCell ref="J29:J30"/>
    <mergeCell ref="D19:D22"/>
    <mergeCell ref="C19:C22"/>
    <mergeCell ref="E19:E22"/>
    <mergeCell ref="B19:B22"/>
    <mergeCell ref="J19:J22"/>
    <mergeCell ref="J13:J18"/>
    <mergeCell ref="A40:I40"/>
    <mergeCell ref="A1:J1"/>
    <mergeCell ref="A4:A5"/>
    <mergeCell ref="D4:D5"/>
    <mergeCell ref="C4:C5"/>
    <mergeCell ref="E4:E5"/>
    <mergeCell ref="B4:B5"/>
    <mergeCell ref="A11:A12"/>
    <mergeCell ref="D11:D12"/>
    <mergeCell ref="C11:C12"/>
    <mergeCell ref="E11:E12"/>
    <mergeCell ref="B11:B12"/>
    <mergeCell ref="J11:J12"/>
    <mergeCell ref="J25:J28"/>
    <mergeCell ref="A19:A22"/>
  </mergeCells>
  <printOptions horizontalCentered="1"/>
  <pageMargins left="0.35" right="0.36" top="0.84" bottom="0.36" header="0.65" footer="0.31496062992126"/>
  <pageSetup paperSize="9" scale="80" orientation="landscape" r:id="rId1"/>
  <headerFooter>
    <oddHeader>&amp;L&amp;F&amp;C&amp;A&amp;RPage:&amp;P/&amp;N</oddHeader>
  </headerFooter>
  <rowBreaks count="1" manualBreakCount="1">
    <brk id="18" max="9" man="1"/>
  </rowBreaks>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J21"/>
  <sheetViews>
    <sheetView view="pageBreakPreview" zoomScale="90" zoomScaleSheetLayoutView="90" workbookViewId="0">
      <selection activeCell="F8" sqref="F8"/>
    </sheetView>
  </sheetViews>
  <sheetFormatPr defaultColWidth="8.7109375" defaultRowHeight="14.25"/>
  <cols>
    <col min="1" max="1" width="5.5703125" style="164" bestFit="1" customWidth="1"/>
    <col min="2" max="2" width="31.42578125" style="164" customWidth="1"/>
    <col min="3" max="3" width="9" style="164" customWidth="1"/>
    <col min="4" max="4" width="7.85546875" style="164" bestFit="1" customWidth="1"/>
    <col min="5" max="5" width="10.42578125" style="164" bestFit="1" customWidth="1"/>
    <col min="6" max="6" width="32.7109375" style="8" customWidth="1"/>
    <col min="7" max="7" width="11.42578125" style="8" bestFit="1" customWidth="1"/>
    <col min="8" max="16384" width="8.7109375" style="164"/>
  </cols>
  <sheetData>
    <row r="1" spans="1:9" ht="25.5" customHeight="1">
      <c r="A1" s="446" t="s">
        <v>186</v>
      </c>
      <c r="B1" s="446"/>
      <c r="C1" s="446"/>
      <c r="D1" s="446"/>
      <c r="E1" s="446"/>
      <c r="F1" s="446"/>
      <c r="G1" s="446"/>
    </row>
    <row r="2" spans="1:9" ht="21" customHeight="1">
      <c r="A2" s="447" t="s">
        <v>243</v>
      </c>
      <c r="B2" s="447"/>
      <c r="C2" s="447"/>
      <c r="D2" s="447"/>
      <c r="E2" s="447"/>
      <c r="F2" s="447"/>
      <c r="G2" s="447"/>
    </row>
    <row r="3" spans="1:9" ht="27.75" customHeight="1">
      <c r="A3" s="165" t="s">
        <v>187</v>
      </c>
      <c r="B3" s="166" t="s">
        <v>188</v>
      </c>
      <c r="C3" s="166" t="s">
        <v>103</v>
      </c>
      <c r="D3" s="166" t="s">
        <v>124</v>
      </c>
      <c r="E3" s="167" t="s">
        <v>189</v>
      </c>
      <c r="F3" s="442" t="s">
        <v>244</v>
      </c>
      <c r="G3" s="443"/>
    </row>
    <row r="4" spans="1:9" ht="12.75">
      <c r="A4" s="168" t="s">
        <v>106</v>
      </c>
      <c r="B4" s="169" t="s">
        <v>107</v>
      </c>
      <c r="C4" s="169" t="s">
        <v>108</v>
      </c>
      <c r="D4" s="169" t="s">
        <v>109</v>
      </c>
      <c r="E4" s="170" t="s">
        <v>110</v>
      </c>
      <c r="F4" s="444" t="s">
        <v>111</v>
      </c>
      <c r="G4" s="445"/>
    </row>
    <row r="5" spans="1:9" ht="24" customHeight="1">
      <c r="A5" s="171">
        <v>1</v>
      </c>
      <c r="B5" s="183" t="s">
        <v>219</v>
      </c>
      <c r="C5" s="172">
        <v>1</v>
      </c>
      <c r="D5" s="172" t="s">
        <v>190</v>
      </c>
      <c r="E5" s="172">
        <v>705</v>
      </c>
      <c r="F5" s="284" t="s">
        <v>245</v>
      </c>
      <c r="G5" s="285" t="s">
        <v>191</v>
      </c>
    </row>
    <row r="6" spans="1:9" ht="24" customHeight="1">
      <c r="A6" s="173">
        <f>A5+1</f>
        <v>2</v>
      </c>
      <c r="B6" s="174" t="s">
        <v>192</v>
      </c>
      <c r="C6" s="175">
        <v>1</v>
      </c>
      <c r="D6" s="175" t="s">
        <v>190</v>
      </c>
      <c r="E6" s="175">
        <v>690</v>
      </c>
      <c r="F6" s="286" t="s">
        <v>246</v>
      </c>
      <c r="G6" s="287" t="s">
        <v>193</v>
      </c>
    </row>
    <row r="7" spans="1:9" ht="24" customHeight="1">
      <c r="A7" s="173">
        <f t="shared" ref="A7:A19" si="0">A6+1</f>
        <v>3</v>
      </c>
      <c r="B7" s="174" t="s">
        <v>194</v>
      </c>
      <c r="C7" s="175">
        <v>1</v>
      </c>
      <c r="D7" s="175" t="s">
        <v>190</v>
      </c>
      <c r="E7" s="175">
        <v>565</v>
      </c>
      <c r="F7" s="286" t="s">
        <v>247</v>
      </c>
      <c r="G7" s="287" t="s">
        <v>195</v>
      </c>
    </row>
    <row r="8" spans="1:9" ht="24" customHeight="1">
      <c r="A8" s="173">
        <f t="shared" si="0"/>
        <v>4</v>
      </c>
      <c r="B8" s="174" t="s">
        <v>196</v>
      </c>
      <c r="C8" s="175">
        <v>1</v>
      </c>
      <c r="D8" s="175" t="s">
        <v>190</v>
      </c>
      <c r="E8" s="175">
        <v>700</v>
      </c>
      <c r="F8" s="286" t="s">
        <v>248</v>
      </c>
      <c r="G8" s="287" t="s">
        <v>197</v>
      </c>
    </row>
    <row r="9" spans="1:9" ht="24" customHeight="1">
      <c r="A9" s="173">
        <f t="shared" si="0"/>
        <v>5</v>
      </c>
      <c r="B9" s="174" t="s">
        <v>198</v>
      </c>
      <c r="C9" s="175">
        <v>1</v>
      </c>
      <c r="D9" s="175" t="s">
        <v>190</v>
      </c>
      <c r="E9" s="175">
        <v>660</v>
      </c>
      <c r="F9" s="286" t="s">
        <v>249</v>
      </c>
      <c r="G9" s="287" t="s">
        <v>199</v>
      </c>
    </row>
    <row r="10" spans="1:9" ht="24" customHeight="1">
      <c r="A10" s="173">
        <f t="shared" si="0"/>
        <v>6</v>
      </c>
      <c r="B10" s="174" t="s">
        <v>200</v>
      </c>
      <c r="C10" s="175">
        <v>1</v>
      </c>
      <c r="D10" s="175" t="s">
        <v>190</v>
      </c>
      <c r="E10" s="175">
        <v>565</v>
      </c>
      <c r="F10" s="288" t="s">
        <v>250</v>
      </c>
      <c r="G10" s="287" t="s">
        <v>201</v>
      </c>
    </row>
    <row r="11" spans="1:9" ht="28.5" customHeight="1">
      <c r="A11" s="173">
        <f t="shared" si="0"/>
        <v>7</v>
      </c>
      <c r="B11" s="176" t="s">
        <v>202</v>
      </c>
      <c r="C11" s="175">
        <v>1</v>
      </c>
      <c r="D11" s="175" t="s">
        <v>190</v>
      </c>
      <c r="E11" s="175">
        <v>770</v>
      </c>
      <c r="F11" s="286" t="s">
        <v>251</v>
      </c>
      <c r="G11" s="287" t="s">
        <v>203</v>
      </c>
    </row>
    <row r="12" spans="1:9" ht="30.75" customHeight="1">
      <c r="A12" s="173">
        <f t="shared" si="0"/>
        <v>8</v>
      </c>
      <c r="B12" s="174" t="s">
        <v>204</v>
      </c>
      <c r="C12" s="175">
        <v>1</v>
      </c>
      <c r="D12" s="175" t="s">
        <v>190</v>
      </c>
      <c r="E12" s="175">
        <v>1255</v>
      </c>
      <c r="F12" s="288" t="s">
        <v>252</v>
      </c>
      <c r="G12" s="287" t="s">
        <v>216</v>
      </c>
    </row>
    <row r="13" spans="1:9" ht="30.75" customHeight="1">
      <c r="A13" s="173">
        <f t="shared" si="0"/>
        <v>9</v>
      </c>
      <c r="B13" s="174" t="s">
        <v>163</v>
      </c>
      <c r="C13" s="175">
        <v>1</v>
      </c>
      <c r="D13" s="175" t="s">
        <v>190</v>
      </c>
      <c r="E13" s="175">
        <v>1255</v>
      </c>
      <c r="F13" s="289" t="s">
        <v>253</v>
      </c>
      <c r="G13" s="287" t="s">
        <v>218</v>
      </c>
    </row>
    <row r="14" spans="1:9" ht="24" customHeight="1">
      <c r="A14" s="173">
        <f t="shared" si="0"/>
        <v>10</v>
      </c>
      <c r="B14" s="174" t="s">
        <v>164</v>
      </c>
      <c r="C14" s="175">
        <v>1</v>
      </c>
      <c r="D14" s="175" t="s">
        <v>206</v>
      </c>
      <c r="E14" s="175">
        <v>975</v>
      </c>
      <c r="F14" s="288" t="s">
        <v>254</v>
      </c>
      <c r="G14" s="287" t="s">
        <v>205</v>
      </c>
      <c r="I14" s="177"/>
    </row>
    <row r="15" spans="1:9" ht="24" customHeight="1">
      <c r="A15" s="173">
        <f t="shared" si="0"/>
        <v>11</v>
      </c>
      <c r="B15" s="174" t="s">
        <v>208</v>
      </c>
      <c r="C15" s="175">
        <v>1</v>
      </c>
      <c r="D15" s="175" t="s">
        <v>206</v>
      </c>
      <c r="E15" s="175">
        <v>720</v>
      </c>
      <c r="F15" s="288" t="s">
        <v>254</v>
      </c>
      <c r="G15" s="287" t="s">
        <v>205</v>
      </c>
      <c r="I15" s="177"/>
    </row>
    <row r="16" spans="1:9" ht="24" customHeight="1">
      <c r="A16" s="173">
        <f t="shared" si="0"/>
        <v>12</v>
      </c>
      <c r="B16" s="174" t="s">
        <v>210</v>
      </c>
      <c r="C16" s="175">
        <v>1</v>
      </c>
      <c r="D16" s="175" t="s">
        <v>206</v>
      </c>
      <c r="E16" s="175">
        <v>540</v>
      </c>
      <c r="F16" s="288" t="s">
        <v>255</v>
      </c>
      <c r="G16" s="287" t="s">
        <v>207</v>
      </c>
      <c r="I16" s="177"/>
    </row>
    <row r="17" spans="1:10" ht="24" customHeight="1">
      <c r="A17" s="173">
        <f t="shared" si="0"/>
        <v>13</v>
      </c>
      <c r="B17" s="174" t="s">
        <v>212</v>
      </c>
      <c r="C17" s="175">
        <v>1</v>
      </c>
      <c r="D17" s="175" t="s">
        <v>206</v>
      </c>
      <c r="E17" s="175">
        <v>525</v>
      </c>
      <c r="F17" s="288" t="s">
        <v>256</v>
      </c>
      <c r="G17" s="287" t="s">
        <v>209</v>
      </c>
      <c r="I17" s="178"/>
    </row>
    <row r="18" spans="1:10" ht="24" customHeight="1">
      <c r="A18" s="173">
        <f t="shared" si="0"/>
        <v>14</v>
      </c>
      <c r="B18" s="179" t="s">
        <v>214</v>
      </c>
      <c r="C18" s="175">
        <v>1</v>
      </c>
      <c r="D18" s="175" t="s">
        <v>215</v>
      </c>
      <c r="E18" s="175">
        <v>267</v>
      </c>
      <c r="F18" s="288" t="s">
        <v>257</v>
      </c>
      <c r="G18" s="287" t="s">
        <v>211</v>
      </c>
    </row>
    <row r="19" spans="1:10" ht="24" customHeight="1">
      <c r="A19" s="180">
        <f t="shared" si="0"/>
        <v>15</v>
      </c>
      <c r="B19" s="181" t="s">
        <v>217</v>
      </c>
      <c r="C19" s="182">
        <v>1</v>
      </c>
      <c r="D19" s="182" t="s">
        <v>133</v>
      </c>
      <c r="E19" s="290">
        <v>282</v>
      </c>
      <c r="F19" s="291" t="s">
        <v>258</v>
      </c>
      <c r="G19" s="292" t="s">
        <v>213</v>
      </c>
      <c r="J19" s="164">
        <v>1</v>
      </c>
    </row>
    <row r="20" spans="1:10">
      <c r="I20" s="177"/>
    </row>
    <row r="21" spans="1:10">
      <c r="I21" s="177"/>
    </row>
  </sheetData>
  <mergeCells count="4">
    <mergeCell ref="F3:G3"/>
    <mergeCell ref="F4:G4"/>
    <mergeCell ref="A1:G1"/>
    <mergeCell ref="A2:G2"/>
  </mergeCells>
  <printOptions horizontalCentered="1"/>
  <pageMargins left="0.7" right="0.59" top="0.75" bottom="0.75" header="0.48" footer="0.3"/>
  <pageSetup orientation="landscape" r:id="rId1"/>
  <headerFooter>
    <oddHeader>&amp;L&amp;F&amp;C&amp;A&amp;RPage:&amp;P/&amp;N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Abstract</vt:lpstr>
      <vt:lpstr>Staff-2023-24</vt:lpstr>
      <vt:lpstr>Consumables</vt:lpstr>
      <vt:lpstr>Electrical Spares</vt:lpstr>
      <vt:lpstr>Mech Spares</vt:lpstr>
      <vt:lpstr>Sheet4</vt:lpstr>
      <vt:lpstr>Data</vt:lpstr>
      <vt:lpstr>Abstract!Print_Area</vt:lpstr>
      <vt:lpstr>Data!Print_Area</vt:lpstr>
      <vt:lpstr>'Electrical Spares'!Print_Area</vt:lpstr>
      <vt:lpstr>'Mech Spares'!Print_Area</vt:lpstr>
      <vt:lpstr>Abstract!Print_Titles</vt:lpstr>
      <vt:lpstr>'Electrical Spares'!Print_Titles</vt:lpstr>
      <vt:lpstr>'Mech Spares'!Print_Titles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VenugopalReddy</cp:lastModifiedBy>
  <cp:lastPrinted>2023-03-20T07:52:36Z</cp:lastPrinted>
  <dcterms:created xsi:type="dcterms:W3CDTF">2015-06-05T18:17:20Z</dcterms:created>
  <dcterms:modified xsi:type="dcterms:W3CDTF">2023-03-20T08:57:17Z</dcterms:modified>
</cp:coreProperties>
</file>