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095" windowHeight="7680" activeTab="3"/>
  </bookViews>
  <sheets>
    <sheet name="CHECK slip" sheetId="8" r:id="rId1"/>
    <sheet name="Abstract" sheetId="2" r:id="rId2"/>
    <sheet name="Detailed" sheetId="7" r:id="rId3"/>
    <sheet name="data" sheetId="6" r:id="rId4"/>
  </sheets>
  <calcPr calcId="124519"/>
</workbook>
</file>

<file path=xl/calcChain.xml><?xml version="1.0" encoding="utf-8"?>
<calcChain xmlns="http://schemas.openxmlformats.org/spreadsheetml/2006/main">
  <c r="G15" i="6"/>
  <c r="G14"/>
  <c r="H7" i="7"/>
  <c r="H16"/>
  <c r="H15"/>
  <c r="H14"/>
  <c r="H13"/>
  <c r="H12"/>
  <c r="H11"/>
  <c r="H10"/>
  <c r="H9"/>
  <c r="J12"/>
  <c r="J9"/>
  <c r="H8"/>
  <c r="H6"/>
  <c r="A2"/>
  <c r="H17" l="1"/>
  <c r="H18" s="1"/>
  <c r="B4" i="2" s="1"/>
  <c r="G10" i="6"/>
  <c r="G9"/>
  <c r="G8"/>
  <c r="G16" l="1"/>
  <c r="G11"/>
  <c r="G17" l="1"/>
  <c r="F18" s="1"/>
  <c r="G19" l="1"/>
  <c r="G20" s="1"/>
  <c r="G21" s="1"/>
  <c r="D4" i="2" s="1"/>
  <c r="F4" s="1"/>
  <c r="G18" i="6"/>
  <c r="F5" i="2" l="1"/>
  <c r="F6" l="1"/>
  <c r="F7" s="1"/>
  <c r="F8" s="1"/>
  <c r="F10" l="1"/>
  <c r="F11" s="1"/>
  <c r="D4" i="8" l="1"/>
</calcChain>
</file>

<file path=xl/sharedStrings.xml><?xml version="1.0" encoding="utf-8"?>
<sst xmlns="http://schemas.openxmlformats.org/spreadsheetml/2006/main" count="200" uniqueCount="118">
  <si>
    <t>Nos</t>
  </si>
  <si>
    <t>Cum</t>
  </si>
  <si>
    <t>ABSTRACT ESTIMATE</t>
  </si>
  <si>
    <t>Sl. No.</t>
  </si>
  <si>
    <t>Quantity</t>
  </si>
  <si>
    <t>Description of Item</t>
  </si>
  <si>
    <t>Rate</t>
  </si>
  <si>
    <t>per</t>
  </si>
  <si>
    <t>Amount</t>
  </si>
  <si>
    <t>L.S</t>
  </si>
  <si>
    <t>cum</t>
  </si>
  <si>
    <t>Add contractor's profit and overhead charges</t>
  </si>
  <si>
    <t>Unit = cum</t>
  </si>
  <si>
    <t>hour</t>
  </si>
  <si>
    <t xml:space="preserve">Morth 202 </t>
  </si>
  <si>
    <t xml:space="preserve">Dismantling of existing structures like culverts , bridges, retaining walls and other structures comprising of masonry, cement, concrete, wood work , steel work, including T&amp;P and scaffolding wherever necessary sorting the dismantled material, disposal of unserviceable materials and stacking the materials with all lifts and lead of 1000 m ( By Mechanical means in Cement concrete grade M-15 &amp; M-20)  </t>
  </si>
  <si>
    <t>Page 23,24,25  of MoRT&amp;H SDB</t>
  </si>
  <si>
    <t>II</t>
  </si>
  <si>
    <t>A</t>
  </si>
  <si>
    <t>Taking output = 1.25 cum</t>
  </si>
  <si>
    <t>(A)</t>
  </si>
  <si>
    <t xml:space="preserve"> Labour</t>
  </si>
  <si>
    <t>Mate</t>
  </si>
  <si>
    <t>no</t>
  </si>
  <si>
    <t>Mazdoor for pneumatic breaker(Operator Jackhammer/Pneumatic tamper)</t>
  </si>
  <si>
    <t xml:space="preserve">Mazdoor for Loading and unloading </t>
  </si>
  <si>
    <t>TOTAL</t>
  </si>
  <si>
    <t>A =</t>
  </si>
  <si>
    <t>(B )</t>
  </si>
  <si>
    <t xml:space="preserve"> Machinery</t>
  </si>
  <si>
    <t>Air Compressor 250 cfm with 2 leads of pneumatic breaker @ 1.5 cum per hour</t>
  </si>
  <si>
    <t>Tractor Trolley</t>
  </si>
  <si>
    <t>B =</t>
  </si>
  <si>
    <t>(A + B )</t>
  </si>
  <si>
    <t>(C)</t>
  </si>
  <si>
    <t>TOTAL Cost for 1.25  cum  =  (A+B+C)</t>
  </si>
  <si>
    <t xml:space="preserve"> (A+B+C)/1.25</t>
  </si>
  <si>
    <t>Rate per  1  cum</t>
  </si>
  <si>
    <t>Say</t>
  </si>
  <si>
    <t>Air compressor 7 cmm (Diesel) pneumatic breaker @ 1.5 cum per hour  1226.1+(365)</t>
  </si>
  <si>
    <t>DATA (2020-21)</t>
  </si>
  <si>
    <t>Total Estimate cost in Rs. Lakh</t>
  </si>
  <si>
    <t>A)  Total Working items total in Rs.</t>
  </si>
  <si>
    <t>Total Estimate Cost  ( A+B+D+E )in Rs.</t>
  </si>
  <si>
    <t>(E)-Provision towards  Photo &amp; vedio graphic charges.</t>
  </si>
  <si>
    <t>(D) -Provision towards  GST @12% on (C)</t>
  </si>
  <si>
    <t>(B)-Provision towards NAC @0.10% on  (A )</t>
  </si>
  <si>
    <t xml:space="preserve"> (C) =Total of (A+B)</t>
  </si>
  <si>
    <t xml:space="preserve">Provision towards NAC @0.10% on </t>
  </si>
  <si>
    <t>Provision towards  GST @12%</t>
  </si>
  <si>
    <t>Provision towards  Photo &amp; vedio graphic charges.</t>
  </si>
  <si>
    <t>Unit</t>
  </si>
  <si>
    <t>L in mts.</t>
  </si>
  <si>
    <t>B in mts</t>
  </si>
  <si>
    <t>D in mts</t>
  </si>
  <si>
    <t>Content in cum</t>
  </si>
  <si>
    <t>Length of the slab</t>
  </si>
  <si>
    <t xml:space="preserve">1 x 1 </t>
  </si>
  <si>
    <t>Foot path bridge at km 57.900</t>
  </si>
  <si>
    <t xml:space="preserve">Parapett wall </t>
  </si>
  <si>
    <t xml:space="preserve">1 x 2 </t>
  </si>
  <si>
    <t>Middle pillars</t>
  </si>
  <si>
    <t>or say in cum</t>
  </si>
  <si>
    <t>CHECK-SLIP TO ACCOMPANY ESTIMATES FOR CIVIL WORKS</t>
  </si>
  <si>
    <t xml:space="preserve">Name of the project/scheme/work      </t>
  </si>
  <si>
    <t>:</t>
  </si>
  <si>
    <t xml:space="preserve">Estimate Amount                                                  </t>
  </si>
  <si>
    <t xml:space="preserve">Category of Project/Scheme/Work                     </t>
  </si>
  <si>
    <t>Major Irrigation</t>
  </si>
  <si>
    <t xml:space="preserve">Location / District / Mandal / Village                </t>
  </si>
  <si>
    <t xml:space="preserve">Scope of the work in brief                                 </t>
  </si>
  <si>
    <t xml:space="preserve">Ayacut proposed ­– wet / ID       </t>
  </si>
  <si>
    <t xml:space="preserve">Cropping pattern                                                   </t>
  </si>
  <si>
    <t xml:space="preserve">Source / River basin / Sub basin / Sub minor     </t>
  </si>
  <si>
    <t>Vasista River basin</t>
  </si>
  <si>
    <t xml:space="preserve">Availability of water at the right                           </t>
  </si>
  <si>
    <t xml:space="preserve">Allocation of  water / utilization                          </t>
  </si>
  <si>
    <t xml:space="preserve"> Reference in which hydrological clearance   was accorded by the component authority.</t>
  </si>
  <si>
    <t xml:space="preserve">Cost per Acre                                                            </t>
  </si>
  <si>
    <t xml:space="preserve">B.C Ratio                                                               </t>
  </si>
  <si>
    <t xml:space="preserve">Whether the report accompanying the estimate detailed estimate and Abstract estimate are enclosed.        </t>
  </si>
  <si>
    <t>Yes- Enclosed</t>
  </si>
  <si>
    <t xml:space="preserve">Whether salient features are enclosed        </t>
  </si>
  <si>
    <t>Whether command area plan / index  plans enclosed</t>
  </si>
  <si>
    <t xml:space="preserve">Whether the approved drawing / Designs   /Hydraulic particulars/cross sections are enclosed.                                          </t>
  </si>
  <si>
    <t xml:space="preserve"> Whether C.C lining thickness Grade of  concrete layer thickness proposedare with</t>
  </si>
  <si>
    <t>No</t>
  </si>
  <si>
    <t>Whether the data enclosed is based on the current SSR with year</t>
  </si>
  <si>
    <t>Whether latest cement / steel rates are adopted</t>
  </si>
  <si>
    <t>Yes</t>
  </si>
  <si>
    <t xml:space="preserve">Whether the quotations for non SSR. Enclosed  </t>
  </si>
  <si>
    <t>Whether the lead statement with certificates is enclosed</t>
  </si>
  <si>
    <t>Whether Barrow area / Quarry maps are enclosed</t>
  </si>
  <si>
    <t>Whether the amount of labour component and certificate of L.A and L.I furnished</t>
  </si>
  <si>
    <t>Whether Geological and foundation  investigation carried out</t>
  </si>
  <si>
    <t>Whether the extent of L.A./Forest lands is furnished.</t>
  </si>
  <si>
    <t>Are the rates of L.A. adopted based on the certificate issued by the Revenue authorities.</t>
  </si>
  <si>
    <t>Whether provision for compensatory     afforestation and NPV is provided in consultation with forest Department.</t>
  </si>
  <si>
    <t>Whether the cost CM &amp; CR works in based on cost curve updated with SSR.</t>
  </si>
  <si>
    <t>Whether provision for distributaries and filed   channels is based on the estimate prepared for a model block covering 10% of the command .</t>
  </si>
  <si>
    <t>Whether provisions made for dewatering and other L.S provisions are reasonable.</t>
  </si>
  <si>
    <t>Whether the provision for formation of Road NH crossing railaway crossing and other road crossing is based on their specifications and standards.</t>
  </si>
  <si>
    <t>Whether the site was inspected by the competent authority before submitting the estimate as indicated below.if so furnish the date of inspection and confirm whether the estimate is prepared keeping in view of the observations.</t>
  </si>
  <si>
    <t xml:space="preserve">Are the estimates / DATA checked in SEs offices     </t>
  </si>
  <si>
    <t>Are the provisions examined / abstract estimate checked in Ces office</t>
  </si>
  <si>
    <t>Whether the check slip for Admn. approval is enclosed</t>
  </si>
  <si>
    <t xml:space="preserve">Whether all officers up to CE signed             </t>
  </si>
  <si>
    <t>Construction Programme of the project / scheme work</t>
  </si>
  <si>
    <t xml:space="preserve">Q.C. Check authority proposed for the work      </t>
  </si>
  <si>
    <t>SSR 2020-21</t>
  </si>
  <si>
    <t>Dismantling of old foot path bridge</t>
  </si>
  <si>
    <t>(22/7)/4*0.75 *0.75</t>
  </si>
  <si>
    <t>1 x 3</t>
  </si>
  <si>
    <t>Left &amp; Right side pillars</t>
  </si>
  <si>
    <t xml:space="preserve">Cross beam </t>
  </si>
  <si>
    <t>DETAILED  ESTIMATE</t>
  </si>
  <si>
    <t xml:space="preserve">Name of Work : Dismanlting of old foot path bridge </t>
  </si>
  <si>
    <t xml:space="preserve">Dismanlting of old foot path bridge </t>
  </si>
</sst>
</file>

<file path=xl/styles.xml><?xml version="1.0" encoding="utf-8"?>
<styleSheet xmlns="http://schemas.openxmlformats.org/spreadsheetml/2006/main">
  <numFmts count="7">
    <numFmt numFmtId="43" formatCode="_(* #,##0.00_);_(* \(#,##0.00\);_(* &quot;-&quot;??_);_(@_)"/>
    <numFmt numFmtId="164" formatCode="0.0"/>
    <numFmt numFmtId="165" formatCode="0.000%"/>
    <numFmt numFmtId="166" formatCode="0.00;[Red]0.00"/>
    <numFmt numFmtId="167" formatCode="0.000;[Red]0.000"/>
    <numFmt numFmtId="168" formatCode="0;[Red]0"/>
    <numFmt numFmtId="169" formatCode="0.000"/>
  </numFmts>
  <fonts count="18">
    <font>
      <sz val="11"/>
      <color theme="1"/>
      <name val="Calibri"/>
      <family val="2"/>
      <scheme val="minor"/>
    </font>
    <font>
      <sz val="11"/>
      <color theme="1"/>
      <name val="Calibri"/>
      <family val="2"/>
      <scheme val="minor"/>
    </font>
    <font>
      <sz val="10"/>
      <name val="Arial"/>
      <family val="2"/>
    </font>
    <font>
      <sz val="10"/>
      <name val="Times New Roman"/>
      <family val="1"/>
    </font>
    <font>
      <sz val="12"/>
      <color theme="1"/>
      <name val="Calibri"/>
      <family val="2"/>
      <scheme val="minor"/>
    </font>
    <font>
      <b/>
      <sz val="12"/>
      <color indexed="8"/>
      <name val="Times New Roman"/>
      <family val="1"/>
    </font>
    <font>
      <sz val="12"/>
      <color theme="1"/>
      <name val="Times New Roman"/>
      <family val="1"/>
    </font>
    <font>
      <b/>
      <u/>
      <sz val="12"/>
      <color theme="1"/>
      <name val="Times New Roman"/>
      <family val="1"/>
    </font>
    <font>
      <sz val="12"/>
      <color indexed="8"/>
      <name val="Times New Roman"/>
      <family val="1"/>
    </font>
    <font>
      <sz val="12"/>
      <color rgb="FF000000"/>
      <name val="Times New Roman"/>
      <family val="1"/>
    </font>
    <font>
      <sz val="12"/>
      <name val="Times New Roman"/>
      <family val="1"/>
    </font>
    <font>
      <b/>
      <sz val="12"/>
      <name val="Times New Roman"/>
      <family val="1"/>
    </font>
    <font>
      <sz val="14"/>
      <color indexed="8"/>
      <name val="Times New Roman"/>
      <family val="1"/>
    </font>
    <font>
      <b/>
      <sz val="12"/>
      <color theme="1"/>
      <name val="Times New Roman"/>
      <family val="1"/>
    </font>
    <font>
      <b/>
      <sz val="12"/>
      <color indexed="10"/>
      <name val="Times New Roman"/>
      <family val="1"/>
    </font>
    <font>
      <sz val="14"/>
      <color theme="1"/>
      <name val="Calibri"/>
      <family val="2"/>
      <charset val="1"/>
      <scheme val="minor"/>
    </font>
    <font>
      <u/>
      <sz val="12"/>
      <color theme="1"/>
      <name val="Times New Roman"/>
      <family val="1"/>
    </font>
    <font>
      <sz val="11"/>
      <name val="Times New Roman"/>
      <family val="1"/>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0" fontId="2" fillId="0" borderId="0"/>
    <xf numFmtId="0" fontId="1" fillId="0" borderId="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3" fillId="0" borderId="0"/>
    <xf numFmtId="164" fontId="1" fillId="0" borderId="0" applyFont="0" applyFill="0" applyBorder="0" applyAlignment="0" applyProtection="0"/>
    <xf numFmtId="0" fontId="1" fillId="0" borderId="0"/>
    <xf numFmtId="0" fontId="2" fillId="0" borderId="0"/>
    <xf numFmtId="0" fontId="15" fillId="0" borderId="0"/>
    <xf numFmtId="0" fontId="2" fillId="0" borderId="0"/>
    <xf numFmtId="0" fontId="4" fillId="0" borderId="0"/>
    <xf numFmtId="0" fontId="4" fillId="0" borderId="0"/>
    <xf numFmtId="0" fontId="4" fillId="0" borderId="0"/>
  </cellStyleXfs>
  <cellXfs count="68">
    <xf numFmtId="0" fontId="0" fillId="0" borderId="0" xfId="0"/>
    <xf numFmtId="0" fontId="5" fillId="0" borderId="0" xfId="0" applyFont="1" applyBorder="1" applyAlignment="1" applyProtection="1">
      <alignment horizontal="center" vertical="center" wrapText="1"/>
      <protection hidden="1"/>
    </xf>
    <xf numFmtId="0" fontId="6" fillId="0" borderId="0" xfId="0" applyFont="1" applyBorder="1" applyAlignment="1">
      <alignment horizontal="center" vertical="center"/>
    </xf>
    <xf numFmtId="0" fontId="8" fillId="0" borderId="0" xfId="0" applyFont="1" applyBorder="1" applyAlignment="1">
      <alignment horizontal="center" vertical="center" wrapText="1"/>
    </xf>
    <xf numFmtId="2" fontId="8" fillId="0" borderId="0" xfId="0" applyNumberFormat="1" applyFont="1" applyBorder="1" applyAlignment="1">
      <alignment horizontal="center" vertical="center" wrapText="1"/>
    </xf>
    <xf numFmtId="0" fontId="8" fillId="0" borderId="0" xfId="0" applyFont="1" applyBorder="1" applyAlignment="1">
      <alignment horizontal="justify" vertical="center" wrapText="1"/>
    </xf>
    <xf numFmtId="2" fontId="9"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10" fillId="0" borderId="0" xfId="0" applyFont="1" applyBorder="1" applyAlignment="1" applyProtection="1">
      <alignment horizontal="center" vertical="center" wrapText="1"/>
      <protection hidden="1"/>
    </xf>
    <xf numFmtId="0" fontId="11" fillId="0" borderId="0" xfId="0" applyFont="1" applyBorder="1" applyAlignment="1">
      <alignment vertical="center"/>
    </xf>
    <xf numFmtId="1" fontId="5" fillId="0" borderId="0" xfId="0" applyNumberFormat="1" applyFont="1" applyBorder="1" applyAlignment="1">
      <alignment horizontal="center" vertical="center" wrapText="1"/>
    </xf>
    <xf numFmtId="1" fontId="6" fillId="0" borderId="0" xfId="0" applyNumberFormat="1" applyFont="1" applyBorder="1" applyAlignment="1">
      <alignment horizontal="center" vertical="center"/>
    </xf>
    <xf numFmtId="0" fontId="11" fillId="0" borderId="0" xfId="0" applyFont="1" applyBorder="1" applyAlignment="1">
      <alignment horizontal="center" vertical="center"/>
    </xf>
    <xf numFmtId="0" fontId="10" fillId="0" borderId="0" xfId="11" applyFont="1" applyFill="1" applyBorder="1" applyAlignment="1" applyProtection="1">
      <alignment horizontal="justify" vertical="center" wrapText="1"/>
      <protection hidden="1"/>
    </xf>
    <xf numFmtId="0" fontId="10" fillId="0" borderId="0" xfId="11" applyFont="1" applyFill="1" applyBorder="1" applyAlignment="1" applyProtection="1">
      <alignment horizontal="right" vertical="center" wrapText="1"/>
      <protection hidden="1"/>
    </xf>
    <xf numFmtId="0" fontId="6" fillId="0" borderId="0" xfId="2" applyFont="1" applyBorder="1" applyAlignment="1">
      <alignment horizontal="right" vertical="center"/>
    </xf>
    <xf numFmtId="0" fontId="6" fillId="0" borderId="0" xfId="2" applyFont="1" applyBorder="1" applyAlignment="1">
      <alignment horizontal="right"/>
    </xf>
    <xf numFmtId="0" fontId="6" fillId="0" borderId="0" xfId="0" applyFont="1" applyBorder="1"/>
    <xf numFmtId="2" fontId="8" fillId="0" borderId="0" xfId="0" applyNumberFormat="1" applyFont="1" applyBorder="1" applyAlignment="1">
      <alignment horizontal="right" vertical="center" wrapText="1"/>
    </xf>
    <xf numFmtId="168" fontId="14"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0" xfId="0" applyFont="1" applyFill="1" applyBorder="1" applyAlignment="1">
      <alignment horizontal="justify" vertical="center" wrapText="1"/>
    </xf>
    <xf numFmtId="0" fontId="14" fillId="0" borderId="0" xfId="0" applyFont="1" applyFill="1" applyBorder="1" applyAlignment="1">
      <alignment horizontal="center" vertical="center" wrapText="1"/>
    </xf>
    <xf numFmtId="167" fontId="14" fillId="0" borderId="0" xfId="0" applyNumberFormat="1" applyFont="1" applyFill="1" applyBorder="1" applyAlignment="1">
      <alignment horizontal="right" vertical="center" wrapText="1"/>
    </xf>
    <xf numFmtId="166" fontId="11" fillId="0" borderId="0" xfId="0" applyNumberFormat="1" applyFont="1" applyFill="1" applyBorder="1" applyAlignment="1">
      <alignment horizontal="right" vertical="center"/>
    </xf>
    <xf numFmtId="0" fontId="6" fillId="0" borderId="0" xfId="0" applyFont="1" applyFill="1" applyAlignment="1">
      <alignmen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6" fillId="0" borderId="5" xfId="0" applyFont="1" applyFill="1" applyBorder="1"/>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0" xfId="0" applyFont="1" applyFill="1"/>
    <xf numFmtId="2" fontId="6" fillId="0" borderId="5" xfId="0" applyNumberFormat="1" applyFont="1" applyFill="1" applyBorder="1"/>
    <xf numFmtId="0" fontId="6" fillId="0" borderId="5" xfId="0" applyFont="1" applyFill="1" applyBorder="1" applyAlignment="1">
      <alignment wrapText="1"/>
    </xf>
    <xf numFmtId="165" fontId="6" fillId="0" borderId="5" xfId="0" applyNumberFormat="1" applyFont="1" applyFill="1" applyBorder="1"/>
    <xf numFmtId="169" fontId="6" fillId="0" borderId="4" xfId="0" applyNumberFormat="1" applyFont="1" applyFill="1" applyBorder="1"/>
    <xf numFmtId="0" fontId="6" fillId="0" borderId="1" xfId="0" applyFont="1" applyFill="1" applyBorder="1" applyAlignment="1">
      <alignment horizontal="right"/>
    </xf>
    <xf numFmtId="2" fontId="13" fillId="0" borderId="6" xfId="0" applyNumberFormat="1" applyFont="1" applyFill="1" applyBorder="1"/>
    <xf numFmtId="0" fontId="6" fillId="0" borderId="0" xfId="2" applyFont="1" applyFill="1" applyAlignment="1">
      <alignment horizontal="left" vertical="center"/>
    </xf>
    <xf numFmtId="0" fontId="6" fillId="0" borderId="0" xfId="2" applyFont="1" applyFill="1" applyAlignment="1">
      <alignment horizontal="center" vertical="center"/>
    </xf>
    <xf numFmtId="0" fontId="6" fillId="0" borderId="0" xfId="0" applyFont="1" applyFill="1" applyAlignment="1">
      <alignment horizontal="left" vertical="center"/>
    </xf>
    <xf numFmtId="0" fontId="8" fillId="0" borderId="0" xfId="0" applyFont="1" applyBorder="1" applyAlignment="1">
      <alignment horizontal="right" vertical="center" wrapText="1"/>
    </xf>
    <xf numFmtId="164" fontId="8" fillId="0" borderId="0" xfId="0" applyNumberFormat="1" applyFont="1" applyBorder="1" applyAlignment="1">
      <alignment horizontal="center" vertical="center" wrapText="1"/>
    </xf>
    <xf numFmtId="0" fontId="6" fillId="0" borderId="0" xfId="12" applyFont="1"/>
    <xf numFmtId="0" fontId="6" fillId="0" borderId="0" xfId="12" applyFont="1" applyAlignment="1">
      <alignment vertical="top"/>
    </xf>
    <xf numFmtId="0" fontId="6" fillId="0" borderId="0" xfId="12" applyFont="1" applyAlignment="1">
      <alignment vertical="top" wrapText="1"/>
    </xf>
    <xf numFmtId="0" fontId="12" fillId="0" borderId="0" xfId="12" applyFont="1" applyBorder="1" applyAlignment="1">
      <alignment vertical="center" wrapText="1"/>
    </xf>
    <xf numFmtId="0" fontId="6" fillId="0" borderId="0" xfId="12" applyFont="1" applyAlignment="1">
      <alignment horizontal="left" vertical="top" wrapText="1"/>
    </xf>
    <xf numFmtId="0" fontId="6" fillId="0" borderId="0" xfId="12" applyFont="1" applyAlignment="1">
      <alignment wrapText="1"/>
    </xf>
    <xf numFmtId="2" fontId="6" fillId="0" borderId="0" xfId="12" applyNumberFormat="1" applyFont="1" applyAlignment="1">
      <alignment horizontal="left" wrapText="1"/>
    </xf>
    <xf numFmtId="0" fontId="13" fillId="0" borderId="0" xfId="0" applyFont="1" applyBorder="1" applyAlignment="1">
      <alignment vertical="center" wrapText="1"/>
    </xf>
    <xf numFmtId="0" fontId="6" fillId="0" borderId="0" xfId="12" applyFont="1" applyAlignment="1">
      <alignment vertical="center" wrapText="1"/>
    </xf>
    <xf numFmtId="0" fontId="8" fillId="0" borderId="0" xfId="0" applyFont="1" applyBorder="1" applyAlignment="1">
      <alignment horizontal="center" vertical="center" wrapText="1"/>
    </xf>
    <xf numFmtId="0" fontId="10" fillId="0" borderId="0" xfId="11" applyFont="1" applyFill="1" applyBorder="1" applyAlignment="1" applyProtection="1">
      <alignment vertical="center" wrapText="1"/>
      <protection hidden="1"/>
    </xf>
    <xf numFmtId="2" fontId="6" fillId="0" borderId="0" xfId="0" applyNumberFormat="1" applyFont="1" applyBorder="1" applyAlignment="1">
      <alignment horizontal="center" vertical="center"/>
    </xf>
    <xf numFmtId="2" fontId="5" fillId="0" borderId="0" xfId="0" applyNumberFormat="1" applyFont="1" applyBorder="1" applyAlignment="1">
      <alignment horizontal="right" vertical="center" wrapText="1"/>
    </xf>
    <xf numFmtId="0" fontId="17" fillId="0" borderId="0" xfId="11" applyFont="1" applyFill="1" applyBorder="1" applyAlignment="1" applyProtection="1">
      <alignment horizontal="justify" vertical="center" wrapText="1"/>
      <protection hidden="1"/>
    </xf>
    <xf numFmtId="0" fontId="16" fillId="0" borderId="0" xfId="12" applyFont="1" applyAlignment="1">
      <alignment horizontal="center" vertical="top"/>
    </xf>
    <xf numFmtId="0" fontId="5"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7" fillId="0" borderId="0" xfId="0" applyFont="1" applyBorder="1" applyAlignment="1">
      <alignment horizontal="center" vertical="center"/>
    </xf>
    <xf numFmtId="0" fontId="10" fillId="0" borderId="0" xfId="11" applyFont="1" applyFill="1" applyBorder="1" applyAlignment="1" applyProtection="1">
      <alignment horizontal="center" vertical="center" wrapText="1"/>
      <protection hidden="1"/>
    </xf>
    <xf numFmtId="0" fontId="8" fillId="0" borderId="0" xfId="0" applyFont="1" applyBorder="1" applyAlignment="1">
      <alignment horizontal="center" vertical="center" wrapText="1"/>
    </xf>
    <xf numFmtId="0" fontId="10" fillId="0" borderId="0" xfId="0" applyFont="1" applyFill="1" applyBorder="1" applyAlignment="1" applyProtection="1">
      <alignment horizontal="justify" vertical="top" wrapText="1"/>
      <protection hidden="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8" fillId="0" borderId="0" xfId="0" applyFont="1" applyBorder="1" applyAlignment="1">
      <alignment horizontal="justify" vertical="top" wrapText="1"/>
    </xf>
  </cellXfs>
  <cellStyles count="17">
    <cellStyle name="Comma 2 2" xfId="3"/>
    <cellStyle name="Comma 3" xfId="9"/>
    <cellStyle name="Normal" xfId="0" builtinId="0"/>
    <cellStyle name="Normal - Style1" xfId="1"/>
    <cellStyle name="Normal 12" xfId="4"/>
    <cellStyle name="Normal 17 2" xfId="10"/>
    <cellStyle name="Normal 2" xfId="5"/>
    <cellStyle name="Normal 2 2 3" xfId="6"/>
    <cellStyle name="Normal 2 3" xfId="13"/>
    <cellStyle name="Normal 2 6" xfId="11"/>
    <cellStyle name="Normal 23" xfId="2"/>
    <cellStyle name="Normal 3" xfId="7"/>
    <cellStyle name="Normal 4" xfId="8"/>
    <cellStyle name="Normal 5" xfId="12"/>
    <cellStyle name="Normal 6" xfId="14"/>
    <cellStyle name="Normal 7" xfId="15"/>
    <cellStyle name="Normal 8"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41"/>
  <sheetViews>
    <sheetView workbookViewId="0">
      <selection activeCell="G11" sqref="G11"/>
    </sheetView>
  </sheetViews>
  <sheetFormatPr defaultRowHeight="15.75"/>
  <cols>
    <col min="1" max="1" width="5" style="44" customWidth="1"/>
    <col min="2" max="2" width="34.7109375" style="44" customWidth="1"/>
    <col min="3" max="3" width="4.140625" style="44" customWidth="1"/>
    <col min="4" max="4" width="40.5703125" style="44" customWidth="1"/>
    <col min="5" max="256" width="9.140625" style="44"/>
    <col min="257" max="257" width="5" style="44" customWidth="1"/>
    <col min="258" max="258" width="38.42578125" style="44" customWidth="1"/>
    <col min="259" max="259" width="4.140625" style="44" customWidth="1"/>
    <col min="260" max="260" width="40.5703125" style="44" customWidth="1"/>
    <col min="261" max="512" width="9.140625" style="44"/>
    <col min="513" max="513" width="5" style="44" customWidth="1"/>
    <col min="514" max="514" width="38.42578125" style="44" customWidth="1"/>
    <col min="515" max="515" width="4.140625" style="44" customWidth="1"/>
    <col min="516" max="516" width="40.5703125" style="44" customWidth="1"/>
    <col min="517" max="768" width="9.140625" style="44"/>
    <col min="769" max="769" width="5" style="44" customWidth="1"/>
    <col min="770" max="770" width="38.42578125" style="44" customWidth="1"/>
    <col min="771" max="771" width="4.140625" style="44" customWidth="1"/>
    <col min="772" max="772" width="40.5703125" style="44" customWidth="1"/>
    <col min="773" max="1024" width="9.140625" style="44"/>
    <col min="1025" max="1025" width="5" style="44" customWidth="1"/>
    <col min="1026" max="1026" width="38.42578125" style="44" customWidth="1"/>
    <col min="1027" max="1027" width="4.140625" style="44" customWidth="1"/>
    <col min="1028" max="1028" width="40.5703125" style="44" customWidth="1"/>
    <col min="1029" max="1280" width="9.140625" style="44"/>
    <col min="1281" max="1281" width="5" style="44" customWidth="1"/>
    <col min="1282" max="1282" width="38.42578125" style="44" customWidth="1"/>
    <col min="1283" max="1283" width="4.140625" style="44" customWidth="1"/>
    <col min="1284" max="1284" width="40.5703125" style="44" customWidth="1"/>
    <col min="1285" max="1536" width="9.140625" style="44"/>
    <col min="1537" max="1537" width="5" style="44" customWidth="1"/>
    <col min="1538" max="1538" width="38.42578125" style="44" customWidth="1"/>
    <col min="1539" max="1539" width="4.140625" style="44" customWidth="1"/>
    <col min="1540" max="1540" width="40.5703125" style="44" customWidth="1"/>
    <col min="1541" max="1792" width="9.140625" style="44"/>
    <col min="1793" max="1793" width="5" style="44" customWidth="1"/>
    <col min="1794" max="1794" width="38.42578125" style="44" customWidth="1"/>
    <col min="1795" max="1795" width="4.140625" style="44" customWidth="1"/>
    <col min="1796" max="1796" width="40.5703125" style="44" customWidth="1"/>
    <col min="1797" max="2048" width="9.140625" style="44"/>
    <col min="2049" max="2049" width="5" style="44" customWidth="1"/>
    <col min="2050" max="2050" width="38.42578125" style="44" customWidth="1"/>
    <col min="2051" max="2051" width="4.140625" style="44" customWidth="1"/>
    <col min="2052" max="2052" width="40.5703125" style="44" customWidth="1"/>
    <col min="2053" max="2304" width="9.140625" style="44"/>
    <col min="2305" max="2305" width="5" style="44" customWidth="1"/>
    <col min="2306" max="2306" width="38.42578125" style="44" customWidth="1"/>
    <col min="2307" max="2307" width="4.140625" style="44" customWidth="1"/>
    <col min="2308" max="2308" width="40.5703125" style="44" customWidth="1"/>
    <col min="2309" max="2560" width="9.140625" style="44"/>
    <col min="2561" max="2561" width="5" style="44" customWidth="1"/>
    <col min="2562" max="2562" width="38.42578125" style="44" customWidth="1"/>
    <col min="2563" max="2563" width="4.140625" style="44" customWidth="1"/>
    <col min="2564" max="2564" width="40.5703125" style="44" customWidth="1"/>
    <col min="2565" max="2816" width="9.140625" style="44"/>
    <col min="2817" max="2817" width="5" style="44" customWidth="1"/>
    <col min="2818" max="2818" width="38.42578125" style="44" customWidth="1"/>
    <col min="2819" max="2819" width="4.140625" style="44" customWidth="1"/>
    <col min="2820" max="2820" width="40.5703125" style="44" customWidth="1"/>
    <col min="2821" max="3072" width="9.140625" style="44"/>
    <col min="3073" max="3073" width="5" style="44" customWidth="1"/>
    <col min="3074" max="3074" width="38.42578125" style="44" customWidth="1"/>
    <col min="3075" max="3075" width="4.140625" style="44" customWidth="1"/>
    <col min="3076" max="3076" width="40.5703125" style="44" customWidth="1"/>
    <col min="3077" max="3328" width="9.140625" style="44"/>
    <col min="3329" max="3329" width="5" style="44" customWidth="1"/>
    <col min="3330" max="3330" width="38.42578125" style="44" customWidth="1"/>
    <col min="3331" max="3331" width="4.140625" style="44" customWidth="1"/>
    <col min="3332" max="3332" width="40.5703125" style="44" customWidth="1"/>
    <col min="3333" max="3584" width="9.140625" style="44"/>
    <col min="3585" max="3585" width="5" style="44" customWidth="1"/>
    <col min="3586" max="3586" width="38.42578125" style="44" customWidth="1"/>
    <col min="3587" max="3587" width="4.140625" style="44" customWidth="1"/>
    <col min="3588" max="3588" width="40.5703125" style="44" customWidth="1"/>
    <col min="3589" max="3840" width="9.140625" style="44"/>
    <col min="3841" max="3841" width="5" style="44" customWidth="1"/>
    <col min="3842" max="3842" width="38.42578125" style="44" customWidth="1"/>
    <col min="3843" max="3843" width="4.140625" style="44" customWidth="1"/>
    <col min="3844" max="3844" width="40.5703125" style="44" customWidth="1"/>
    <col min="3845" max="4096" width="9.140625" style="44"/>
    <col min="4097" max="4097" width="5" style="44" customWidth="1"/>
    <col min="4098" max="4098" width="38.42578125" style="44" customWidth="1"/>
    <col min="4099" max="4099" width="4.140625" style="44" customWidth="1"/>
    <col min="4100" max="4100" width="40.5703125" style="44" customWidth="1"/>
    <col min="4101" max="4352" width="9.140625" style="44"/>
    <col min="4353" max="4353" width="5" style="44" customWidth="1"/>
    <col min="4354" max="4354" width="38.42578125" style="44" customWidth="1"/>
    <col min="4355" max="4355" width="4.140625" style="44" customWidth="1"/>
    <col min="4356" max="4356" width="40.5703125" style="44" customWidth="1"/>
    <col min="4357" max="4608" width="9.140625" style="44"/>
    <col min="4609" max="4609" width="5" style="44" customWidth="1"/>
    <col min="4610" max="4610" width="38.42578125" style="44" customWidth="1"/>
    <col min="4611" max="4611" width="4.140625" style="44" customWidth="1"/>
    <col min="4612" max="4612" width="40.5703125" style="44" customWidth="1"/>
    <col min="4613" max="4864" width="9.140625" style="44"/>
    <col min="4865" max="4865" width="5" style="44" customWidth="1"/>
    <col min="4866" max="4866" width="38.42578125" style="44" customWidth="1"/>
    <col min="4867" max="4867" width="4.140625" style="44" customWidth="1"/>
    <col min="4868" max="4868" width="40.5703125" style="44" customWidth="1"/>
    <col min="4869" max="5120" width="9.140625" style="44"/>
    <col min="5121" max="5121" width="5" style="44" customWidth="1"/>
    <col min="5122" max="5122" width="38.42578125" style="44" customWidth="1"/>
    <col min="5123" max="5123" width="4.140625" style="44" customWidth="1"/>
    <col min="5124" max="5124" width="40.5703125" style="44" customWidth="1"/>
    <col min="5125" max="5376" width="9.140625" style="44"/>
    <col min="5377" max="5377" width="5" style="44" customWidth="1"/>
    <col min="5378" max="5378" width="38.42578125" style="44" customWidth="1"/>
    <col min="5379" max="5379" width="4.140625" style="44" customWidth="1"/>
    <col min="5380" max="5380" width="40.5703125" style="44" customWidth="1"/>
    <col min="5381" max="5632" width="9.140625" style="44"/>
    <col min="5633" max="5633" width="5" style="44" customWidth="1"/>
    <col min="5634" max="5634" width="38.42578125" style="44" customWidth="1"/>
    <col min="5635" max="5635" width="4.140625" style="44" customWidth="1"/>
    <col min="5636" max="5636" width="40.5703125" style="44" customWidth="1"/>
    <col min="5637" max="5888" width="9.140625" style="44"/>
    <col min="5889" max="5889" width="5" style="44" customWidth="1"/>
    <col min="5890" max="5890" width="38.42578125" style="44" customWidth="1"/>
    <col min="5891" max="5891" width="4.140625" style="44" customWidth="1"/>
    <col min="5892" max="5892" width="40.5703125" style="44" customWidth="1"/>
    <col min="5893" max="6144" width="9.140625" style="44"/>
    <col min="6145" max="6145" width="5" style="44" customWidth="1"/>
    <col min="6146" max="6146" width="38.42578125" style="44" customWidth="1"/>
    <col min="6147" max="6147" width="4.140625" style="44" customWidth="1"/>
    <col min="6148" max="6148" width="40.5703125" style="44" customWidth="1"/>
    <col min="6149" max="6400" width="9.140625" style="44"/>
    <col min="6401" max="6401" width="5" style="44" customWidth="1"/>
    <col min="6402" max="6402" width="38.42578125" style="44" customWidth="1"/>
    <col min="6403" max="6403" width="4.140625" style="44" customWidth="1"/>
    <col min="6404" max="6404" width="40.5703125" style="44" customWidth="1"/>
    <col min="6405" max="6656" width="9.140625" style="44"/>
    <col min="6657" max="6657" width="5" style="44" customWidth="1"/>
    <col min="6658" max="6658" width="38.42578125" style="44" customWidth="1"/>
    <col min="6659" max="6659" width="4.140625" style="44" customWidth="1"/>
    <col min="6660" max="6660" width="40.5703125" style="44" customWidth="1"/>
    <col min="6661" max="6912" width="9.140625" style="44"/>
    <col min="6913" max="6913" width="5" style="44" customWidth="1"/>
    <col min="6914" max="6914" width="38.42578125" style="44" customWidth="1"/>
    <col min="6915" max="6915" width="4.140625" style="44" customWidth="1"/>
    <col min="6916" max="6916" width="40.5703125" style="44" customWidth="1"/>
    <col min="6917" max="7168" width="9.140625" style="44"/>
    <col min="7169" max="7169" width="5" style="44" customWidth="1"/>
    <col min="7170" max="7170" width="38.42578125" style="44" customWidth="1"/>
    <col min="7171" max="7171" width="4.140625" style="44" customWidth="1"/>
    <col min="7172" max="7172" width="40.5703125" style="44" customWidth="1"/>
    <col min="7173" max="7424" width="9.140625" style="44"/>
    <col min="7425" max="7425" width="5" style="44" customWidth="1"/>
    <col min="7426" max="7426" width="38.42578125" style="44" customWidth="1"/>
    <col min="7427" max="7427" width="4.140625" style="44" customWidth="1"/>
    <col min="7428" max="7428" width="40.5703125" style="44" customWidth="1"/>
    <col min="7429" max="7680" width="9.140625" style="44"/>
    <col min="7681" max="7681" width="5" style="44" customWidth="1"/>
    <col min="7682" max="7682" width="38.42578125" style="44" customWidth="1"/>
    <col min="7683" max="7683" width="4.140625" style="44" customWidth="1"/>
    <col min="7684" max="7684" width="40.5703125" style="44" customWidth="1"/>
    <col min="7685" max="7936" width="9.140625" style="44"/>
    <col min="7937" max="7937" width="5" style="44" customWidth="1"/>
    <col min="7938" max="7938" width="38.42578125" style="44" customWidth="1"/>
    <col min="7939" max="7939" width="4.140625" style="44" customWidth="1"/>
    <col min="7940" max="7940" width="40.5703125" style="44" customWidth="1"/>
    <col min="7941" max="8192" width="9.140625" style="44"/>
    <col min="8193" max="8193" width="5" style="44" customWidth="1"/>
    <col min="8194" max="8194" width="38.42578125" style="44" customWidth="1"/>
    <col min="8195" max="8195" width="4.140625" style="44" customWidth="1"/>
    <col min="8196" max="8196" width="40.5703125" style="44" customWidth="1"/>
    <col min="8197" max="8448" width="9.140625" style="44"/>
    <col min="8449" max="8449" width="5" style="44" customWidth="1"/>
    <col min="8450" max="8450" width="38.42578125" style="44" customWidth="1"/>
    <col min="8451" max="8451" width="4.140625" style="44" customWidth="1"/>
    <col min="8452" max="8452" width="40.5703125" style="44" customWidth="1"/>
    <col min="8453" max="8704" width="9.140625" style="44"/>
    <col min="8705" max="8705" width="5" style="44" customWidth="1"/>
    <col min="8706" max="8706" width="38.42578125" style="44" customWidth="1"/>
    <col min="8707" max="8707" width="4.140625" style="44" customWidth="1"/>
    <col min="8708" max="8708" width="40.5703125" style="44" customWidth="1"/>
    <col min="8709" max="8960" width="9.140625" style="44"/>
    <col min="8961" max="8961" width="5" style="44" customWidth="1"/>
    <col min="8962" max="8962" width="38.42578125" style="44" customWidth="1"/>
    <col min="8963" max="8963" width="4.140625" style="44" customWidth="1"/>
    <col min="8964" max="8964" width="40.5703125" style="44" customWidth="1"/>
    <col min="8965" max="9216" width="9.140625" style="44"/>
    <col min="9217" max="9217" width="5" style="44" customWidth="1"/>
    <col min="9218" max="9218" width="38.42578125" style="44" customWidth="1"/>
    <col min="9219" max="9219" width="4.140625" style="44" customWidth="1"/>
    <col min="9220" max="9220" width="40.5703125" style="44" customWidth="1"/>
    <col min="9221" max="9472" width="9.140625" style="44"/>
    <col min="9473" max="9473" width="5" style="44" customWidth="1"/>
    <col min="9474" max="9474" width="38.42578125" style="44" customWidth="1"/>
    <col min="9475" max="9475" width="4.140625" style="44" customWidth="1"/>
    <col min="9476" max="9476" width="40.5703125" style="44" customWidth="1"/>
    <col min="9477" max="9728" width="9.140625" style="44"/>
    <col min="9729" max="9729" width="5" style="44" customWidth="1"/>
    <col min="9730" max="9730" width="38.42578125" style="44" customWidth="1"/>
    <col min="9731" max="9731" width="4.140625" style="44" customWidth="1"/>
    <col min="9732" max="9732" width="40.5703125" style="44" customWidth="1"/>
    <col min="9733" max="9984" width="9.140625" style="44"/>
    <col min="9985" max="9985" width="5" style="44" customWidth="1"/>
    <col min="9986" max="9986" width="38.42578125" style="44" customWidth="1"/>
    <col min="9987" max="9987" width="4.140625" style="44" customWidth="1"/>
    <col min="9988" max="9988" width="40.5703125" style="44" customWidth="1"/>
    <col min="9989" max="10240" width="9.140625" style="44"/>
    <col min="10241" max="10241" width="5" style="44" customWidth="1"/>
    <col min="10242" max="10242" width="38.42578125" style="44" customWidth="1"/>
    <col min="10243" max="10243" width="4.140625" style="44" customWidth="1"/>
    <col min="10244" max="10244" width="40.5703125" style="44" customWidth="1"/>
    <col min="10245" max="10496" width="9.140625" style="44"/>
    <col min="10497" max="10497" width="5" style="44" customWidth="1"/>
    <col min="10498" max="10498" width="38.42578125" style="44" customWidth="1"/>
    <col min="10499" max="10499" width="4.140625" style="44" customWidth="1"/>
    <col min="10500" max="10500" width="40.5703125" style="44" customWidth="1"/>
    <col min="10501" max="10752" width="9.140625" style="44"/>
    <col min="10753" max="10753" width="5" style="44" customWidth="1"/>
    <col min="10754" max="10754" width="38.42578125" style="44" customWidth="1"/>
    <col min="10755" max="10755" width="4.140625" style="44" customWidth="1"/>
    <col min="10756" max="10756" width="40.5703125" style="44" customWidth="1"/>
    <col min="10757" max="11008" width="9.140625" style="44"/>
    <col min="11009" max="11009" width="5" style="44" customWidth="1"/>
    <col min="11010" max="11010" width="38.42578125" style="44" customWidth="1"/>
    <col min="11011" max="11011" width="4.140625" style="44" customWidth="1"/>
    <col min="11012" max="11012" width="40.5703125" style="44" customWidth="1"/>
    <col min="11013" max="11264" width="9.140625" style="44"/>
    <col min="11265" max="11265" width="5" style="44" customWidth="1"/>
    <col min="11266" max="11266" width="38.42578125" style="44" customWidth="1"/>
    <col min="11267" max="11267" width="4.140625" style="44" customWidth="1"/>
    <col min="11268" max="11268" width="40.5703125" style="44" customWidth="1"/>
    <col min="11269" max="11520" width="9.140625" style="44"/>
    <col min="11521" max="11521" width="5" style="44" customWidth="1"/>
    <col min="11522" max="11522" width="38.42578125" style="44" customWidth="1"/>
    <col min="11523" max="11523" width="4.140625" style="44" customWidth="1"/>
    <col min="11524" max="11524" width="40.5703125" style="44" customWidth="1"/>
    <col min="11525" max="11776" width="9.140625" style="44"/>
    <col min="11777" max="11777" width="5" style="44" customWidth="1"/>
    <col min="11778" max="11778" width="38.42578125" style="44" customWidth="1"/>
    <col min="11779" max="11779" width="4.140625" style="44" customWidth="1"/>
    <col min="11780" max="11780" width="40.5703125" style="44" customWidth="1"/>
    <col min="11781" max="12032" width="9.140625" style="44"/>
    <col min="12033" max="12033" width="5" style="44" customWidth="1"/>
    <col min="12034" max="12034" width="38.42578125" style="44" customWidth="1"/>
    <col min="12035" max="12035" width="4.140625" style="44" customWidth="1"/>
    <col min="12036" max="12036" width="40.5703125" style="44" customWidth="1"/>
    <col min="12037" max="12288" width="9.140625" style="44"/>
    <col min="12289" max="12289" width="5" style="44" customWidth="1"/>
    <col min="12290" max="12290" width="38.42578125" style="44" customWidth="1"/>
    <col min="12291" max="12291" width="4.140625" style="44" customWidth="1"/>
    <col min="12292" max="12292" width="40.5703125" style="44" customWidth="1"/>
    <col min="12293" max="12544" width="9.140625" style="44"/>
    <col min="12545" max="12545" width="5" style="44" customWidth="1"/>
    <col min="12546" max="12546" width="38.42578125" style="44" customWidth="1"/>
    <col min="12547" max="12547" width="4.140625" style="44" customWidth="1"/>
    <col min="12548" max="12548" width="40.5703125" style="44" customWidth="1"/>
    <col min="12549" max="12800" width="9.140625" style="44"/>
    <col min="12801" max="12801" width="5" style="44" customWidth="1"/>
    <col min="12802" max="12802" width="38.42578125" style="44" customWidth="1"/>
    <col min="12803" max="12803" width="4.140625" style="44" customWidth="1"/>
    <col min="12804" max="12804" width="40.5703125" style="44" customWidth="1"/>
    <col min="12805" max="13056" width="9.140625" style="44"/>
    <col min="13057" max="13057" width="5" style="44" customWidth="1"/>
    <col min="13058" max="13058" width="38.42578125" style="44" customWidth="1"/>
    <col min="13059" max="13059" width="4.140625" style="44" customWidth="1"/>
    <col min="13060" max="13060" width="40.5703125" style="44" customWidth="1"/>
    <col min="13061" max="13312" width="9.140625" style="44"/>
    <col min="13313" max="13313" width="5" style="44" customWidth="1"/>
    <col min="13314" max="13314" width="38.42578125" style="44" customWidth="1"/>
    <col min="13315" max="13315" width="4.140625" style="44" customWidth="1"/>
    <col min="13316" max="13316" width="40.5703125" style="44" customWidth="1"/>
    <col min="13317" max="13568" width="9.140625" style="44"/>
    <col min="13569" max="13569" width="5" style="44" customWidth="1"/>
    <col min="13570" max="13570" width="38.42578125" style="44" customWidth="1"/>
    <col min="13571" max="13571" width="4.140625" style="44" customWidth="1"/>
    <col min="13572" max="13572" width="40.5703125" style="44" customWidth="1"/>
    <col min="13573" max="13824" width="9.140625" style="44"/>
    <col min="13825" max="13825" width="5" style="44" customWidth="1"/>
    <col min="13826" max="13826" width="38.42578125" style="44" customWidth="1"/>
    <col min="13827" max="13827" width="4.140625" style="44" customWidth="1"/>
    <col min="13828" max="13828" width="40.5703125" style="44" customWidth="1"/>
    <col min="13829" max="14080" width="9.140625" style="44"/>
    <col min="14081" max="14081" width="5" style="44" customWidth="1"/>
    <col min="14082" max="14082" width="38.42578125" style="44" customWidth="1"/>
    <col min="14083" max="14083" width="4.140625" style="44" customWidth="1"/>
    <col min="14084" max="14084" width="40.5703125" style="44" customWidth="1"/>
    <col min="14085" max="14336" width="9.140625" style="44"/>
    <col min="14337" max="14337" width="5" style="44" customWidth="1"/>
    <col min="14338" max="14338" width="38.42578125" style="44" customWidth="1"/>
    <col min="14339" max="14339" width="4.140625" style="44" customWidth="1"/>
    <col min="14340" max="14340" width="40.5703125" style="44" customWidth="1"/>
    <col min="14341" max="14592" width="9.140625" style="44"/>
    <col min="14593" max="14593" width="5" style="44" customWidth="1"/>
    <col min="14594" max="14594" width="38.42578125" style="44" customWidth="1"/>
    <col min="14595" max="14595" width="4.140625" style="44" customWidth="1"/>
    <col min="14596" max="14596" width="40.5703125" style="44" customWidth="1"/>
    <col min="14597" max="14848" width="9.140625" style="44"/>
    <col min="14849" max="14849" width="5" style="44" customWidth="1"/>
    <col min="14850" max="14850" width="38.42578125" style="44" customWidth="1"/>
    <col min="14851" max="14851" width="4.140625" style="44" customWidth="1"/>
    <col min="14852" max="14852" width="40.5703125" style="44" customWidth="1"/>
    <col min="14853" max="15104" width="9.140625" style="44"/>
    <col min="15105" max="15105" width="5" style="44" customWidth="1"/>
    <col min="15106" max="15106" width="38.42578125" style="44" customWidth="1"/>
    <col min="15107" max="15107" width="4.140625" style="44" customWidth="1"/>
    <col min="15108" max="15108" width="40.5703125" style="44" customWidth="1"/>
    <col min="15109" max="15360" width="9.140625" style="44"/>
    <col min="15361" max="15361" width="5" style="44" customWidth="1"/>
    <col min="15362" max="15362" width="38.42578125" style="44" customWidth="1"/>
    <col min="15363" max="15363" width="4.140625" style="44" customWidth="1"/>
    <col min="15364" max="15364" width="40.5703125" style="44" customWidth="1"/>
    <col min="15365" max="15616" width="9.140625" style="44"/>
    <col min="15617" max="15617" width="5" style="44" customWidth="1"/>
    <col min="15618" max="15618" width="38.42578125" style="44" customWidth="1"/>
    <col min="15619" max="15619" width="4.140625" style="44" customWidth="1"/>
    <col min="15620" max="15620" width="40.5703125" style="44" customWidth="1"/>
    <col min="15621" max="15872" width="9.140625" style="44"/>
    <col min="15873" max="15873" width="5" style="44" customWidth="1"/>
    <col min="15874" max="15874" width="38.42578125" style="44" customWidth="1"/>
    <col min="15875" max="15875" width="4.140625" style="44" customWidth="1"/>
    <col min="15876" max="15876" width="40.5703125" style="44" customWidth="1"/>
    <col min="15877" max="16128" width="9.140625" style="44"/>
    <col min="16129" max="16129" width="5" style="44" customWidth="1"/>
    <col min="16130" max="16130" width="38.42578125" style="44" customWidth="1"/>
    <col min="16131" max="16131" width="4.140625" style="44" customWidth="1"/>
    <col min="16132" max="16132" width="40.5703125" style="44" customWidth="1"/>
    <col min="16133" max="16384" width="9.140625" style="44"/>
  </cols>
  <sheetData>
    <row r="1" spans="1:10">
      <c r="A1" s="58" t="s">
        <v>63</v>
      </c>
      <c r="B1" s="58"/>
      <c r="C1" s="58"/>
      <c r="D1" s="58"/>
    </row>
    <row r="2" spans="1:10">
      <c r="A2" s="58"/>
      <c r="B2" s="58"/>
      <c r="C2" s="58"/>
      <c r="D2" s="58"/>
    </row>
    <row r="3" spans="1:10" ht="18.75">
      <c r="A3" s="45">
        <v>1</v>
      </c>
      <c r="B3" s="46" t="s">
        <v>64</v>
      </c>
      <c r="C3" s="45" t="s">
        <v>65</v>
      </c>
      <c r="D3" s="67" t="s">
        <v>117</v>
      </c>
      <c r="E3" s="51"/>
      <c r="F3" s="51"/>
      <c r="G3" s="51"/>
      <c r="H3" s="51"/>
      <c r="I3" s="51"/>
      <c r="J3" s="47"/>
    </row>
    <row r="4" spans="1:10">
      <c r="A4" s="45">
        <v>2</v>
      </c>
      <c r="B4" s="46" t="s">
        <v>66</v>
      </c>
      <c r="C4" s="45" t="s">
        <v>65</v>
      </c>
      <c r="D4" s="50" t="str">
        <f>Abstract!F11</f>
        <v>2.78 Lakh</v>
      </c>
    </row>
    <row r="5" spans="1:10">
      <c r="A5" s="45">
        <v>3</v>
      </c>
      <c r="B5" s="48" t="s">
        <v>67</v>
      </c>
      <c r="C5" s="45" t="s">
        <v>65</v>
      </c>
      <c r="D5" s="49" t="s">
        <v>68</v>
      </c>
    </row>
    <row r="6" spans="1:10">
      <c r="A6" s="45">
        <v>4</v>
      </c>
      <c r="B6" s="48" t="s">
        <v>69</v>
      </c>
      <c r="C6" s="45" t="s">
        <v>65</v>
      </c>
      <c r="D6" s="52"/>
    </row>
    <row r="7" spans="1:10">
      <c r="A7" s="45">
        <v>5</v>
      </c>
      <c r="B7" s="48" t="s">
        <v>70</v>
      </c>
      <c r="C7" s="45" t="s">
        <v>65</v>
      </c>
      <c r="D7" s="49" t="s">
        <v>110</v>
      </c>
    </row>
    <row r="8" spans="1:10">
      <c r="A8" s="45">
        <v>6</v>
      </c>
      <c r="B8" s="48" t="s">
        <v>71</v>
      </c>
      <c r="C8" s="45" t="s">
        <v>65</v>
      </c>
      <c r="D8" s="49"/>
    </row>
    <row r="9" spans="1:10">
      <c r="A9" s="45">
        <v>7</v>
      </c>
      <c r="B9" s="48" t="s">
        <v>72</v>
      </c>
      <c r="C9" s="45" t="s">
        <v>65</v>
      </c>
      <c r="D9" s="49"/>
    </row>
    <row r="10" spans="1:10" ht="31.5">
      <c r="A10" s="45">
        <v>8</v>
      </c>
      <c r="B10" s="48" t="s">
        <v>73</v>
      </c>
      <c r="C10" s="45" t="s">
        <v>65</v>
      </c>
      <c r="D10" s="46" t="s">
        <v>74</v>
      </c>
    </row>
    <row r="11" spans="1:10">
      <c r="A11" s="45">
        <v>9</v>
      </c>
      <c r="B11" s="48" t="s">
        <v>75</v>
      </c>
      <c r="C11" s="45" t="s">
        <v>65</v>
      </c>
      <c r="D11" s="46"/>
    </row>
    <row r="12" spans="1:10">
      <c r="A12" s="45">
        <v>10</v>
      </c>
      <c r="B12" s="48" t="s">
        <v>76</v>
      </c>
      <c r="C12" s="45" t="s">
        <v>65</v>
      </c>
      <c r="D12" s="46"/>
    </row>
    <row r="13" spans="1:10" ht="47.25">
      <c r="A13" s="45">
        <v>11</v>
      </c>
      <c r="B13" s="48" t="s">
        <v>77</v>
      </c>
      <c r="C13" s="45" t="s">
        <v>65</v>
      </c>
      <c r="D13" s="46"/>
    </row>
    <row r="14" spans="1:10">
      <c r="A14" s="45">
        <v>12</v>
      </c>
      <c r="B14" s="48" t="s">
        <v>78</v>
      </c>
      <c r="C14" s="45" t="s">
        <v>65</v>
      </c>
      <c r="D14" s="46"/>
    </row>
    <row r="15" spans="1:10">
      <c r="A15" s="45">
        <v>13</v>
      </c>
      <c r="B15" s="48" t="s">
        <v>79</v>
      </c>
      <c r="C15" s="45" t="s">
        <v>65</v>
      </c>
      <c r="D15" s="46"/>
    </row>
    <row r="16" spans="1:10" ht="47.25">
      <c r="A16" s="45">
        <v>14</v>
      </c>
      <c r="B16" s="48" t="s">
        <v>80</v>
      </c>
      <c r="C16" s="45" t="s">
        <v>65</v>
      </c>
      <c r="D16" s="46" t="s">
        <v>81</v>
      </c>
    </row>
    <row r="17" spans="1:4" ht="21.75" customHeight="1">
      <c r="A17" s="45">
        <v>15</v>
      </c>
      <c r="B17" s="48" t="s">
        <v>82</v>
      </c>
      <c r="C17" s="45" t="s">
        <v>65</v>
      </c>
      <c r="D17" s="46" t="s">
        <v>81</v>
      </c>
    </row>
    <row r="18" spans="1:4" ht="31.5">
      <c r="A18" s="45">
        <v>16</v>
      </c>
      <c r="B18" s="48" t="s">
        <v>83</v>
      </c>
      <c r="C18" s="45" t="s">
        <v>65</v>
      </c>
      <c r="D18" s="46" t="s">
        <v>81</v>
      </c>
    </row>
    <row r="19" spans="1:4" ht="47.25">
      <c r="A19" s="45">
        <v>17</v>
      </c>
      <c r="B19" s="48" t="s">
        <v>84</v>
      </c>
      <c r="C19" s="45" t="s">
        <v>65</v>
      </c>
      <c r="D19" s="46" t="s">
        <v>81</v>
      </c>
    </row>
    <row r="20" spans="1:4" ht="47.25">
      <c r="A20" s="45">
        <v>18</v>
      </c>
      <c r="B20" s="48" t="s">
        <v>85</v>
      </c>
      <c r="C20" s="45" t="s">
        <v>65</v>
      </c>
      <c r="D20" s="46" t="s">
        <v>86</v>
      </c>
    </row>
    <row r="21" spans="1:4" ht="31.5">
      <c r="A21" s="45">
        <v>19</v>
      </c>
      <c r="B21" s="48" t="s">
        <v>87</v>
      </c>
      <c r="C21" s="45" t="s">
        <v>65</v>
      </c>
      <c r="D21" s="46" t="s">
        <v>109</v>
      </c>
    </row>
    <row r="22" spans="1:4" ht="31.5">
      <c r="A22" s="45">
        <v>20</v>
      </c>
      <c r="B22" s="48" t="s">
        <v>88</v>
      </c>
      <c r="C22" s="45" t="s">
        <v>65</v>
      </c>
      <c r="D22" s="46" t="s">
        <v>89</v>
      </c>
    </row>
    <row r="23" spans="1:4" ht="31.5">
      <c r="A23" s="45">
        <v>21</v>
      </c>
      <c r="B23" s="48" t="s">
        <v>90</v>
      </c>
      <c r="C23" s="45" t="s">
        <v>65</v>
      </c>
      <c r="D23" s="46"/>
    </row>
    <row r="24" spans="1:4" ht="31.5">
      <c r="A24" s="45">
        <v>22</v>
      </c>
      <c r="B24" s="48" t="s">
        <v>91</v>
      </c>
      <c r="C24" s="45" t="s">
        <v>65</v>
      </c>
      <c r="D24" s="46" t="s">
        <v>81</v>
      </c>
    </row>
    <row r="25" spans="1:4" ht="31.5">
      <c r="A25" s="45">
        <v>23</v>
      </c>
      <c r="B25" s="48" t="s">
        <v>92</v>
      </c>
      <c r="C25" s="45" t="s">
        <v>65</v>
      </c>
      <c r="D25" s="46" t="s">
        <v>81</v>
      </c>
    </row>
    <row r="26" spans="1:4" ht="47.25">
      <c r="A26" s="45">
        <v>24</v>
      </c>
      <c r="B26" s="48" t="s">
        <v>93</v>
      </c>
      <c r="C26" s="45" t="s">
        <v>65</v>
      </c>
      <c r="D26" s="46"/>
    </row>
    <row r="27" spans="1:4" ht="31.5">
      <c r="A27" s="45">
        <v>25</v>
      </c>
      <c r="B27" s="48" t="s">
        <v>94</v>
      </c>
      <c r="C27" s="45" t="s">
        <v>65</v>
      </c>
      <c r="D27" s="46"/>
    </row>
    <row r="28" spans="1:4" ht="31.5">
      <c r="A28" s="45">
        <v>26</v>
      </c>
      <c r="B28" s="48" t="s">
        <v>95</v>
      </c>
      <c r="C28" s="45" t="s">
        <v>65</v>
      </c>
      <c r="D28" s="46"/>
    </row>
    <row r="29" spans="1:4" ht="47.25">
      <c r="A29" s="45">
        <v>27</v>
      </c>
      <c r="B29" s="48" t="s">
        <v>96</v>
      </c>
      <c r="C29" s="45" t="s">
        <v>65</v>
      </c>
      <c r="D29" s="46"/>
    </row>
    <row r="30" spans="1:4" ht="47.25">
      <c r="A30" s="45">
        <v>28</v>
      </c>
      <c r="B30" s="48" t="s">
        <v>97</v>
      </c>
      <c r="C30" s="45" t="s">
        <v>65</v>
      </c>
      <c r="D30" s="46"/>
    </row>
    <row r="31" spans="1:4" ht="47.25">
      <c r="A31" s="45">
        <v>29</v>
      </c>
      <c r="B31" s="48" t="s">
        <v>98</v>
      </c>
      <c r="C31" s="45" t="s">
        <v>65</v>
      </c>
      <c r="D31" s="46"/>
    </row>
    <row r="32" spans="1:4" ht="63">
      <c r="A32" s="45">
        <v>30</v>
      </c>
      <c r="B32" s="48" t="s">
        <v>99</v>
      </c>
      <c r="C32" s="45" t="s">
        <v>65</v>
      </c>
      <c r="D32" s="46"/>
    </row>
    <row r="33" spans="1:4" ht="47.25">
      <c r="A33" s="45">
        <v>31</v>
      </c>
      <c r="B33" s="48" t="s">
        <v>100</v>
      </c>
      <c r="C33" s="45" t="s">
        <v>65</v>
      </c>
      <c r="D33" s="46"/>
    </row>
    <row r="34" spans="1:4" ht="78.75">
      <c r="A34" s="45">
        <v>32</v>
      </c>
      <c r="B34" s="48" t="s">
        <v>101</v>
      </c>
      <c r="C34" s="45" t="s">
        <v>65</v>
      </c>
      <c r="D34" s="46"/>
    </row>
    <row r="35" spans="1:4" ht="110.25">
      <c r="A35" s="45">
        <v>33</v>
      </c>
      <c r="B35" s="48" t="s">
        <v>102</v>
      </c>
      <c r="C35" s="45" t="s">
        <v>65</v>
      </c>
      <c r="D35" s="46"/>
    </row>
    <row r="36" spans="1:4" ht="31.5">
      <c r="A36" s="45">
        <v>34</v>
      </c>
      <c r="B36" s="48" t="s">
        <v>103</v>
      </c>
      <c r="C36" s="45" t="s">
        <v>65</v>
      </c>
      <c r="D36" s="46"/>
    </row>
    <row r="37" spans="1:4" ht="47.25">
      <c r="A37" s="45">
        <v>35</v>
      </c>
      <c r="B37" s="48" t="s">
        <v>104</v>
      </c>
      <c r="C37" s="45" t="s">
        <v>65</v>
      </c>
      <c r="D37" s="46"/>
    </row>
    <row r="38" spans="1:4" ht="31.5">
      <c r="A38" s="45">
        <v>36</v>
      </c>
      <c r="B38" s="48" t="s">
        <v>105</v>
      </c>
      <c r="C38" s="45" t="s">
        <v>65</v>
      </c>
      <c r="D38" s="46"/>
    </row>
    <row r="39" spans="1:4" ht="21" customHeight="1">
      <c r="A39" s="45">
        <v>37</v>
      </c>
      <c r="B39" s="48" t="s">
        <v>106</v>
      </c>
      <c r="C39" s="45" t="s">
        <v>65</v>
      </c>
      <c r="D39" s="46"/>
    </row>
    <row r="40" spans="1:4" ht="31.5">
      <c r="A40" s="45">
        <v>38</v>
      </c>
      <c r="B40" s="48" t="s">
        <v>107</v>
      </c>
      <c r="C40" s="45" t="s">
        <v>65</v>
      </c>
      <c r="D40" s="46"/>
    </row>
    <row r="41" spans="1:4" ht="31.5">
      <c r="A41" s="45">
        <v>39</v>
      </c>
      <c r="B41" s="48" t="s">
        <v>108</v>
      </c>
      <c r="C41" s="45" t="s">
        <v>65</v>
      </c>
      <c r="D41" s="49"/>
    </row>
  </sheetData>
  <mergeCells count="1">
    <mergeCell ref="A1:D2"/>
  </mergeCells>
  <printOptions gridLines="1"/>
  <pageMargins left="0.7" right="0.7" top="0.5" bottom="0.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K15"/>
  <sheetViews>
    <sheetView workbookViewId="0">
      <selection activeCell="K4" sqref="K4"/>
    </sheetView>
  </sheetViews>
  <sheetFormatPr defaultRowHeight="15.75"/>
  <cols>
    <col min="1" max="1" width="6.42578125" style="2" customWidth="1"/>
    <col min="2" max="2" width="10.85546875" style="2" customWidth="1"/>
    <col min="3" max="3" width="39.7109375" style="2" customWidth="1"/>
    <col min="4" max="4" width="9.5703125" style="2" bestFit="1" customWidth="1"/>
    <col min="5" max="5" width="7.140625" style="2" customWidth="1"/>
    <col min="6" max="6" width="13.7109375" style="2" customWidth="1"/>
    <col min="7" max="7" width="9.140625" style="2"/>
    <col min="8" max="8" width="11.5703125" style="2" bestFit="1" customWidth="1"/>
    <col min="9" max="9" width="11" style="2" customWidth="1"/>
    <col min="10" max="16384" width="9.140625" style="2"/>
  </cols>
  <sheetData>
    <row r="1" spans="1:11">
      <c r="A1" s="61" t="s">
        <v>2</v>
      </c>
      <c r="B1" s="61"/>
      <c r="C1" s="61"/>
      <c r="D1" s="61"/>
      <c r="E1" s="61"/>
      <c r="F1" s="61"/>
    </row>
    <row r="2" spans="1:11" ht="50.25" customHeight="1">
      <c r="A2" s="59" t="s">
        <v>116</v>
      </c>
      <c r="B2" s="60"/>
      <c r="C2" s="60"/>
      <c r="D2" s="60"/>
      <c r="E2" s="60"/>
      <c r="F2" s="60"/>
      <c r="G2" s="1"/>
    </row>
    <row r="3" spans="1:11" ht="31.5">
      <c r="A3" s="7" t="s">
        <v>3</v>
      </c>
      <c r="B3" s="7" t="s">
        <v>4</v>
      </c>
      <c r="C3" s="7" t="s">
        <v>5</v>
      </c>
      <c r="D3" s="7" t="s">
        <v>6</v>
      </c>
      <c r="E3" s="7" t="s">
        <v>7</v>
      </c>
      <c r="F3" s="7" t="s">
        <v>8</v>
      </c>
    </row>
    <row r="4" spans="1:11" ht="177" customHeight="1">
      <c r="A4" s="3">
        <v>1</v>
      </c>
      <c r="B4" s="4">
        <f>Detailed!H18</f>
        <v>202</v>
      </c>
      <c r="C4" s="5" t="s">
        <v>15</v>
      </c>
      <c r="D4" s="6">
        <f>data!G21</f>
        <v>1223.5999999999999</v>
      </c>
      <c r="E4" s="3" t="s">
        <v>1</v>
      </c>
      <c r="F4" s="18">
        <f>ROUND(B4*D4,0)</f>
        <v>247167</v>
      </c>
    </row>
    <row r="5" spans="1:11" ht="27.75" customHeight="1">
      <c r="A5" s="3"/>
      <c r="B5" s="3"/>
      <c r="C5" s="7" t="s">
        <v>42</v>
      </c>
      <c r="D5" s="3"/>
      <c r="E5" s="3"/>
      <c r="F5" s="18">
        <f>SUM(F4:F4)</f>
        <v>247167</v>
      </c>
    </row>
    <row r="6" spans="1:11" ht="30" customHeight="1">
      <c r="A6" s="3">
        <v>2</v>
      </c>
      <c r="B6" s="3" t="s">
        <v>9</v>
      </c>
      <c r="C6" s="57" t="s">
        <v>46</v>
      </c>
      <c r="D6" s="8"/>
      <c r="E6" s="3"/>
      <c r="F6" s="18">
        <f>ROUND(F5*0.1%,0)</f>
        <v>247</v>
      </c>
    </row>
    <row r="7" spans="1:11" ht="24.75" customHeight="1">
      <c r="A7" s="3"/>
      <c r="B7" s="3"/>
      <c r="C7" s="14" t="s">
        <v>47</v>
      </c>
      <c r="D7" s="8"/>
      <c r="E7" s="3"/>
      <c r="F7" s="18">
        <f>F5+F6</f>
        <v>247414</v>
      </c>
    </row>
    <row r="8" spans="1:11" ht="30" customHeight="1">
      <c r="A8" s="3">
        <v>3</v>
      </c>
      <c r="B8" s="3" t="s">
        <v>9</v>
      </c>
      <c r="C8" s="13" t="s">
        <v>45</v>
      </c>
      <c r="D8" s="9"/>
      <c r="E8" s="9"/>
      <c r="F8" s="18">
        <f>ROUND(F7*12%,0)</f>
        <v>29690</v>
      </c>
      <c r="H8" s="11"/>
      <c r="I8" s="11"/>
      <c r="K8" s="11"/>
    </row>
    <row r="9" spans="1:11" ht="38.25" customHeight="1">
      <c r="A9" s="3">
        <v>4</v>
      </c>
      <c r="B9" s="3" t="s">
        <v>9</v>
      </c>
      <c r="C9" s="13" t="s">
        <v>44</v>
      </c>
      <c r="D9" s="12"/>
      <c r="E9" s="12"/>
      <c r="F9" s="18">
        <v>896</v>
      </c>
      <c r="G9" s="55"/>
      <c r="H9" s="11"/>
      <c r="I9" s="11"/>
      <c r="K9" s="11"/>
    </row>
    <row r="10" spans="1:11" ht="27.75" customHeight="1">
      <c r="A10" s="3"/>
      <c r="B10" s="3"/>
      <c r="C10" s="14" t="s">
        <v>43</v>
      </c>
      <c r="D10" s="12"/>
      <c r="E10" s="12"/>
      <c r="F10" s="56">
        <f>F5+F6+F8+F9</f>
        <v>278000</v>
      </c>
      <c r="H10" s="11"/>
      <c r="I10" s="11"/>
      <c r="K10" s="11"/>
    </row>
    <row r="11" spans="1:11" ht="36" customHeight="1">
      <c r="A11" s="3"/>
      <c r="B11" s="3"/>
      <c r="C11" s="14" t="s">
        <v>41</v>
      </c>
      <c r="D11" s="12"/>
      <c r="E11" s="12"/>
      <c r="F11" s="56" t="str">
        <f>ROUND(F10/100000,2)&amp;" Lakh"</f>
        <v>2.78 Lakh</v>
      </c>
      <c r="H11" s="11"/>
      <c r="I11" s="11"/>
      <c r="K11" s="11"/>
    </row>
    <row r="12" spans="1:11">
      <c r="A12" s="3"/>
      <c r="B12" s="3"/>
      <c r="C12" s="12"/>
      <c r="D12" s="12"/>
      <c r="E12" s="12"/>
      <c r="F12" s="10"/>
      <c r="H12" s="11"/>
      <c r="I12" s="11"/>
      <c r="K12" s="11"/>
    </row>
    <row r="13" spans="1:11" s="17" customFormat="1">
      <c r="A13" s="2"/>
      <c r="B13" s="15"/>
      <c r="C13" s="15"/>
      <c r="D13" s="2"/>
      <c r="E13" s="2"/>
      <c r="F13" s="16"/>
      <c r="G13" s="2"/>
      <c r="H13" s="2"/>
      <c r="I13" s="2"/>
    </row>
    <row r="14" spans="1:11" s="17" customFormat="1">
      <c r="A14" s="2"/>
      <c r="B14" s="15"/>
      <c r="C14" s="15"/>
      <c r="D14" s="2"/>
      <c r="E14" s="2"/>
      <c r="F14" s="16"/>
      <c r="G14" s="2"/>
      <c r="H14" s="2"/>
      <c r="I14" s="2"/>
    </row>
    <row r="15" spans="1:11" s="17" customFormat="1">
      <c r="A15" s="2"/>
      <c r="B15" s="15"/>
      <c r="C15" s="15"/>
      <c r="D15" s="2"/>
      <c r="E15" s="2"/>
      <c r="F15" s="16"/>
      <c r="G15" s="2"/>
      <c r="H15" s="2"/>
      <c r="I15" s="2"/>
    </row>
  </sheetData>
  <mergeCells count="2">
    <mergeCell ref="A2:F2"/>
    <mergeCell ref="A1:F1"/>
  </mergeCells>
  <printOptions gridLines="1"/>
  <pageMargins left="0.95" right="0.4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25"/>
  <sheetViews>
    <sheetView workbookViewId="0">
      <selection activeCell="N4" sqref="N4"/>
    </sheetView>
  </sheetViews>
  <sheetFormatPr defaultRowHeight="15.75"/>
  <cols>
    <col min="1" max="1" width="6.42578125" style="2" customWidth="1"/>
    <col min="2" max="2" width="6.28515625" style="2" customWidth="1"/>
    <col min="3" max="3" width="34.140625" style="2" customWidth="1"/>
    <col min="4" max="4" width="5.7109375" style="2" customWidth="1"/>
    <col min="5" max="5" width="9.42578125" style="2" customWidth="1"/>
    <col min="6" max="6" width="9.5703125" style="2" customWidth="1"/>
    <col min="7" max="7" width="9.42578125" style="2" customWidth="1"/>
    <col min="8" max="8" width="9.5703125" style="2" bestFit="1" customWidth="1"/>
    <col min="9" max="9" width="0" style="2" hidden="1" customWidth="1"/>
    <col min="10" max="10" width="11.5703125" style="2" hidden="1" customWidth="1"/>
    <col min="11" max="11" width="11" style="2" customWidth="1"/>
    <col min="12" max="16384" width="9.140625" style="2"/>
  </cols>
  <sheetData>
    <row r="1" spans="1:10">
      <c r="A1" s="61" t="s">
        <v>115</v>
      </c>
      <c r="B1" s="61"/>
      <c r="C1" s="61"/>
      <c r="D1" s="61"/>
      <c r="E1" s="61"/>
      <c r="F1" s="61"/>
      <c r="G1" s="61"/>
      <c r="H1" s="61"/>
    </row>
    <row r="2" spans="1:10" ht="50.25" customHeight="1">
      <c r="A2" s="59" t="str">
        <f>Abstract!A2</f>
        <v xml:space="preserve">Name of Work : Dismanlting of old foot path bridge </v>
      </c>
      <c r="B2" s="60"/>
      <c r="C2" s="60"/>
      <c r="D2" s="60"/>
      <c r="E2" s="60"/>
      <c r="F2" s="60"/>
      <c r="G2" s="60"/>
      <c r="H2" s="60"/>
      <c r="I2" s="1"/>
    </row>
    <row r="3" spans="1:10" ht="31.5">
      <c r="A3" s="7" t="s">
        <v>3</v>
      </c>
      <c r="B3" s="7" t="s">
        <v>51</v>
      </c>
      <c r="C3" s="7" t="s">
        <v>5</v>
      </c>
      <c r="D3" s="7" t="s">
        <v>0</v>
      </c>
      <c r="E3" s="7" t="s">
        <v>52</v>
      </c>
      <c r="F3" s="7" t="s">
        <v>53</v>
      </c>
      <c r="G3" s="7" t="s">
        <v>54</v>
      </c>
      <c r="H3" s="7" t="s">
        <v>55</v>
      </c>
    </row>
    <row r="4" spans="1:10" ht="202.5" customHeight="1">
      <c r="A4" s="3">
        <v>1</v>
      </c>
      <c r="B4" s="4" t="s">
        <v>1</v>
      </c>
      <c r="C4" s="5" t="s">
        <v>15</v>
      </c>
      <c r="D4" s="5"/>
      <c r="E4" s="5"/>
      <c r="F4" s="5"/>
      <c r="G4" s="5"/>
      <c r="H4" s="6"/>
    </row>
    <row r="5" spans="1:10">
      <c r="A5" s="3"/>
      <c r="B5" s="4"/>
      <c r="C5" s="5" t="s">
        <v>58</v>
      </c>
      <c r="D5" s="5"/>
      <c r="E5" s="5"/>
      <c r="F5" s="5"/>
      <c r="G5" s="5"/>
      <c r="H5" s="6"/>
    </row>
    <row r="6" spans="1:10" ht="24.95" customHeight="1">
      <c r="A6" s="3"/>
      <c r="B6" s="4"/>
      <c r="C6" s="42" t="s">
        <v>56</v>
      </c>
      <c r="D6" s="5" t="s">
        <v>57</v>
      </c>
      <c r="E6" s="4">
        <v>180</v>
      </c>
      <c r="F6" s="4">
        <v>2</v>
      </c>
      <c r="G6" s="4">
        <v>0.3</v>
      </c>
      <c r="H6" s="6">
        <f>G6*F6*E6</f>
        <v>108</v>
      </c>
    </row>
    <row r="7" spans="1:10" ht="24.95" customHeight="1">
      <c r="A7" s="53"/>
      <c r="B7" s="4"/>
      <c r="C7" s="42" t="s">
        <v>114</v>
      </c>
      <c r="D7" s="5" t="s">
        <v>57</v>
      </c>
      <c r="E7" s="4">
        <v>180</v>
      </c>
      <c r="F7" s="4">
        <v>0.3</v>
      </c>
      <c r="G7" s="4">
        <v>0.45</v>
      </c>
      <c r="H7" s="6">
        <f>G7*F7*E7</f>
        <v>24.3</v>
      </c>
    </row>
    <row r="8" spans="1:10" ht="24.95" customHeight="1">
      <c r="A8" s="3"/>
      <c r="B8" s="4"/>
      <c r="C8" s="42" t="s">
        <v>59</v>
      </c>
      <c r="D8" s="5" t="s">
        <v>60</v>
      </c>
      <c r="E8" s="4">
        <v>180</v>
      </c>
      <c r="F8" s="4">
        <v>0.15</v>
      </c>
      <c r="G8" s="4">
        <v>0.9</v>
      </c>
      <c r="H8" s="6">
        <f>G8*F8*E8*2</f>
        <v>48.6</v>
      </c>
    </row>
    <row r="9" spans="1:10" ht="24.95" customHeight="1">
      <c r="A9" s="3"/>
      <c r="B9" s="4"/>
      <c r="C9" s="42" t="s">
        <v>61</v>
      </c>
      <c r="D9" s="5" t="s">
        <v>112</v>
      </c>
      <c r="E9" s="63" t="s">
        <v>111</v>
      </c>
      <c r="F9" s="63"/>
      <c r="G9" s="43">
        <v>4.5</v>
      </c>
      <c r="H9" s="6">
        <f>J12*G9*0.75*0.75*3</f>
        <v>5.9665178571428577</v>
      </c>
      <c r="J9" s="2">
        <f>22/7</f>
        <v>3.1428571428571428</v>
      </c>
    </row>
    <row r="10" spans="1:10" ht="24.95" customHeight="1">
      <c r="A10" s="3"/>
      <c r="B10" s="4"/>
      <c r="C10" s="42" t="s">
        <v>113</v>
      </c>
      <c r="D10" s="5" t="s">
        <v>60</v>
      </c>
      <c r="E10" s="63" t="s">
        <v>111</v>
      </c>
      <c r="F10" s="63"/>
      <c r="G10" s="43">
        <v>4</v>
      </c>
      <c r="H10" s="6">
        <f>J12*G10*0.75*0.75*2</f>
        <v>3.5357142857142856</v>
      </c>
    </row>
    <row r="11" spans="1:10" ht="24.95" customHeight="1">
      <c r="A11" s="3"/>
      <c r="B11" s="4"/>
      <c r="C11" s="42" t="s">
        <v>113</v>
      </c>
      <c r="D11" s="5" t="s">
        <v>60</v>
      </c>
      <c r="E11" s="63" t="s">
        <v>111</v>
      </c>
      <c r="F11" s="63"/>
      <c r="G11" s="43">
        <v>3.5</v>
      </c>
      <c r="H11" s="6">
        <f>J12*G11*0.75*0.75*2</f>
        <v>3.09375</v>
      </c>
    </row>
    <row r="12" spans="1:10" ht="24.95" customHeight="1">
      <c r="A12" s="3"/>
      <c r="B12" s="4"/>
      <c r="C12" s="42" t="s">
        <v>113</v>
      </c>
      <c r="D12" s="5" t="s">
        <v>60</v>
      </c>
      <c r="E12" s="63" t="s">
        <v>111</v>
      </c>
      <c r="F12" s="63"/>
      <c r="G12" s="43">
        <v>3</v>
      </c>
      <c r="H12" s="6">
        <f>J12*G12*0.75*0.75*2</f>
        <v>2.6517857142857144</v>
      </c>
      <c r="J12" s="2">
        <f>J9/4</f>
        <v>0.7857142857142857</v>
      </c>
    </row>
    <row r="13" spans="1:10" ht="24.95" customHeight="1">
      <c r="A13" s="3"/>
      <c r="B13" s="4"/>
      <c r="C13" s="42" t="s">
        <v>113</v>
      </c>
      <c r="D13" s="5" t="s">
        <v>60</v>
      </c>
      <c r="E13" s="63" t="s">
        <v>111</v>
      </c>
      <c r="F13" s="63"/>
      <c r="G13" s="43">
        <v>2.5</v>
      </c>
      <c r="H13" s="6">
        <f>J12*G13*0.75*0.75*2</f>
        <v>2.2098214285714284</v>
      </c>
    </row>
    <row r="14" spans="1:10" ht="24.95" customHeight="1">
      <c r="A14" s="3"/>
      <c r="B14" s="4"/>
      <c r="C14" s="42" t="s">
        <v>113</v>
      </c>
      <c r="D14" s="5" t="s">
        <v>60</v>
      </c>
      <c r="E14" s="63" t="s">
        <v>111</v>
      </c>
      <c r="F14" s="63"/>
      <c r="G14" s="43">
        <v>2</v>
      </c>
      <c r="H14" s="6">
        <f>J12*G14*0.75*0.75*2</f>
        <v>1.7678571428571428</v>
      </c>
    </row>
    <row r="15" spans="1:10" ht="24.95" customHeight="1">
      <c r="A15" s="3"/>
      <c r="B15" s="4"/>
      <c r="C15" s="42" t="s">
        <v>113</v>
      </c>
      <c r="D15" s="5" t="s">
        <v>60</v>
      </c>
      <c r="E15" s="63" t="s">
        <v>111</v>
      </c>
      <c r="F15" s="63"/>
      <c r="G15" s="43">
        <v>1.5</v>
      </c>
      <c r="H15" s="6">
        <f>J12*G15*0.75*0.75*2</f>
        <v>1.3258928571428572</v>
      </c>
    </row>
    <row r="16" spans="1:10" ht="24.95" customHeight="1">
      <c r="A16" s="3"/>
      <c r="B16" s="4"/>
      <c r="C16" s="42" t="s">
        <v>113</v>
      </c>
      <c r="D16" s="5" t="s">
        <v>60</v>
      </c>
      <c r="E16" s="63" t="s">
        <v>111</v>
      </c>
      <c r="F16" s="63"/>
      <c r="G16" s="43">
        <v>1</v>
      </c>
      <c r="H16" s="6">
        <f>J12*G16*0.75*0.75*2</f>
        <v>0.8839285714285714</v>
      </c>
    </row>
    <row r="17" spans="1:13" ht="15" customHeight="1">
      <c r="A17" s="3"/>
      <c r="B17" s="4"/>
      <c r="C17" s="5"/>
      <c r="D17" s="5"/>
      <c r="E17" s="5"/>
      <c r="F17" s="5"/>
      <c r="G17" s="5"/>
      <c r="H17" s="6">
        <f>SUM(H6:H16)</f>
        <v>202.33526785714287</v>
      </c>
    </row>
    <row r="18" spans="1:13" ht="35.25" customHeight="1">
      <c r="A18" s="3"/>
      <c r="B18" s="3"/>
      <c r="C18" s="7"/>
      <c r="D18" s="7"/>
      <c r="E18" s="7"/>
      <c r="F18" s="7"/>
      <c r="G18" s="7" t="s">
        <v>62</v>
      </c>
      <c r="H18" s="4">
        <f>ROUND(H17,0)</f>
        <v>202</v>
      </c>
    </row>
    <row r="19" spans="1:13" ht="30" customHeight="1">
      <c r="A19" s="3">
        <v>2</v>
      </c>
      <c r="B19" s="3" t="s">
        <v>9</v>
      </c>
      <c r="C19" s="13" t="s">
        <v>48</v>
      </c>
      <c r="D19" s="62" t="s">
        <v>9</v>
      </c>
      <c r="E19" s="62"/>
      <c r="F19" s="62"/>
      <c r="G19" s="62"/>
      <c r="H19" s="62"/>
    </row>
    <row r="20" spans="1:13" ht="30" customHeight="1">
      <c r="A20" s="3">
        <v>3</v>
      </c>
      <c r="B20" s="3" t="s">
        <v>9</v>
      </c>
      <c r="C20" s="13" t="s">
        <v>49</v>
      </c>
      <c r="D20" s="62" t="s">
        <v>9</v>
      </c>
      <c r="E20" s="62"/>
      <c r="F20" s="62"/>
      <c r="G20" s="62"/>
      <c r="H20" s="62"/>
      <c r="J20" s="11"/>
      <c r="K20" s="11"/>
      <c r="M20" s="11"/>
    </row>
    <row r="21" spans="1:13" ht="38.25" customHeight="1">
      <c r="A21" s="3">
        <v>4</v>
      </c>
      <c r="B21" s="3" t="s">
        <v>9</v>
      </c>
      <c r="C21" s="13" t="s">
        <v>50</v>
      </c>
      <c r="D21" s="62" t="s">
        <v>9</v>
      </c>
      <c r="E21" s="62"/>
      <c r="F21" s="62"/>
      <c r="G21" s="62"/>
      <c r="H21" s="62"/>
      <c r="J21" s="11"/>
      <c r="K21" s="11"/>
      <c r="M21" s="11"/>
    </row>
    <row r="22" spans="1:13">
      <c r="A22" s="3"/>
      <c r="B22" s="3"/>
      <c r="C22" s="12"/>
      <c r="D22" s="54"/>
      <c r="E22" s="54"/>
      <c r="F22" s="54"/>
      <c r="G22" s="54"/>
      <c r="H22" s="54"/>
      <c r="J22" s="11"/>
      <c r="K22" s="11"/>
      <c r="M22" s="11"/>
    </row>
    <row r="23" spans="1:13" s="17" customFormat="1">
      <c r="A23" s="2"/>
      <c r="B23" s="15"/>
      <c r="C23" s="15"/>
      <c r="D23" s="15"/>
      <c r="E23" s="15"/>
      <c r="F23" s="15"/>
      <c r="G23" s="15"/>
      <c r="H23" s="2"/>
      <c r="I23" s="2"/>
      <c r="J23" s="2"/>
      <c r="K23" s="2"/>
    </row>
    <row r="24" spans="1:13" s="17" customFormat="1">
      <c r="A24" s="2"/>
      <c r="B24" s="15"/>
      <c r="C24" s="15"/>
      <c r="D24" s="15"/>
      <c r="E24" s="15"/>
      <c r="F24" s="15"/>
      <c r="G24" s="15"/>
      <c r="H24" s="2"/>
      <c r="I24" s="2"/>
      <c r="J24" s="2"/>
      <c r="K24" s="2"/>
    </row>
    <row r="25" spans="1:13" s="17" customFormat="1">
      <c r="A25" s="2"/>
      <c r="B25" s="15"/>
      <c r="C25" s="15"/>
      <c r="D25" s="15"/>
      <c r="E25" s="15"/>
      <c r="F25" s="15"/>
      <c r="G25" s="15"/>
      <c r="H25" s="2"/>
      <c r="I25" s="2"/>
      <c r="J25" s="2"/>
      <c r="K25" s="2"/>
    </row>
  </sheetData>
  <mergeCells count="13">
    <mergeCell ref="D19:H19"/>
    <mergeCell ref="D20:H20"/>
    <mergeCell ref="D21:H21"/>
    <mergeCell ref="A1:H1"/>
    <mergeCell ref="A2:H2"/>
    <mergeCell ref="E9:F9"/>
    <mergeCell ref="E10:F10"/>
    <mergeCell ref="E11:F11"/>
    <mergeCell ref="E12:F12"/>
    <mergeCell ref="E13:F13"/>
    <mergeCell ref="E14:F14"/>
    <mergeCell ref="E15:F15"/>
    <mergeCell ref="E16:F16"/>
  </mergeCells>
  <printOptions gridLines="1"/>
  <pageMargins left="0.95" right="0.45"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dimension ref="A1:G30"/>
  <sheetViews>
    <sheetView tabSelected="1" workbookViewId="0">
      <selection activeCell="N9" sqref="N9"/>
    </sheetView>
  </sheetViews>
  <sheetFormatPr defaultRowHeight="15.75"/>
  <cols>
    <col min="1" max="1" width="10.42578125" style="25" customWidth="1"/>
    <col min="2" max="2" width="5.42578125" style="25" customWidth="1"/>
    <col min="3" max="3" width="31.7109375" style="25" customWidth="1"/>
    <col min="4" max="4" width="8.5703125" style="25" customWidth="1"/>
    <col min="5" max="6" width="9.140625" style="25"/>
    <col min="7" max="7" width="12.140625" style="25" customWidth="1"/>
    <col min="8" max="16384" width="9.140625" style="25"/>
  </cols>
  <sheetData>
    <row r="1" spans="1:7" ht="29.25" customHeight="1">
      <c r="A1" s="65" t="s">
        <v>40</v>
      </c>
      <c r="B1" s="65"/>
      <c r="C1" s="65"/>
      <c r="D1" s="65"/>
      <c r="E1" s="65"/>
      <c r="F1" s="65"/>
      <c r="G1" s="65"/>
    </row>
    <row r="2" spans="1:7" ht="65.25" customHeight="1">
      <c r="A2" s="66" t="s">
        <v>116</v>
      </c>
      <c r="B2" s="66"/>
      <c r="C2" s="66"/>
      <c r="D2" s="66"/>
      <c r="E2" s="66"/>
      <c r="F2" s="66"/>
      <c r="G2" s="66"/>
    </row>
    <row r="3" spans="1:7" ht="93" customHeight="1">
      <c r="A3" s="26" t="s">
        <v>14</v>
      </c>
      <c r="B3" s="64" t="s">
        <v>15</v>
      </c>
      <c r="C3" s="64"/>
      <c r="D3" s="64"/>
      <c r="E3" s="64"/>
      <c r="F3" s="64"/>
      <c r="G3" s="64"/>
    </row>
    <row r="4" spans="1:7">
      <c r="A4" s="27">
        <v>2.4</v>
      </c>
      <c r="B4" s="28"/>
      <c r="C4" s="28"/>
      <c r="D4" s="29" t="s">
        <v>16</v>
      </c>
      <c r="E4" s="30"/>
      <c r="F4" s="30"/>
      <c r="G4" s="31"/>
    </row>
    <row r="5" spans="1:7">
      <c r="A5" s="27" t="s">
        <v>17</v>
      </c>
      <c r="B5" s="28" t="s">
        <v>12</v>
      </c>
      <c r="C5" s="28"/>
      <c r="D5" s="28"/>
      <c r="E5" s="28"/>
      <c r="F5" s="28"/>
      <c r="G5" s="28"/>
    </row>
    <row r="6" spans="1:7">
      <c r="A6" s="27" t="s">
        <v>18</v>
      </c>
      <c r="B6" s="28" t="s">
        <v>19</v>
      </c>
      <c r="C6" s="28"/>
      <c r="D6" s="28"/>
      <c r="E6" s="28"/>
      <c r="F6" s="28"/>
      <c r="G6" s="28"/>
    </row>
    <row r="7" spans="1:7">
      <c r="A7" s="32"/>
      <c r="B7" s="28" t="s">
        <v>20</v>
      </c>
      <c r="C7" s="28" t="s">
        <v>21</v>
      </c>
      <c r="D7" s="28"/>
      <c r="E7" s="28"/>
      <c r="F7" s="28"/>
      <c r="G7" s="28"/>
    </row>
    <row r="8" spans="1:7">
      <c r="A8" s="32"/>
      <c r="B8" s="28"/>
      <c r="C8" s="28" t="s">
        <v>22</v>
      </c>
      <c r="D8" s="28" t="s">
        <v>23</v>
      </c>
      <c r="E8" s="28">
        <v>0.02</v>
      </c>
      <c r="F8" s="28">
        <v>500</v>
      </c>
      <c r="G8" s="33">
        <f>E8*F8</f>
        <v>10</v>
      </c>
    </row>
    <row r="9" spans="1:7" ht="47.25">
      <c r="A9" s="32"/>
      <c r="B9" s="28"/>
      <c r="C9" s="34" t="s">
        <v>24</v>
      </c>
      <c r="D9" s="28" t="s">
        <v>23</v>
      </c>
      <c r="E9" s="28">
        <v>0.25</v>
      </c>
      <c r="F9" s="28">
        <v>540</v>
      </c>
      <c r="G9" s="33">
        <f>E9*F9</f>
        <v>135</v>
      </c>
    </row>
    <row r="10" spans="1:7">
      <c r="A10" s="32"/>
      <c r="B10" s="28"/>
      <c r="C10" s="28" t="s">
        <v>25</v>
      </c>
      <c r="D10" s="28" t="s">
        <v>23</v>
      </c>
      <c r="E10" s="28">
        <v>0.25</v>
      </c>
      <c r="F10" s="28">
        <v>460</v>
      </c>
      <c r="G10" s="33">
        <f>E10*F10</f>
        <v>115</v>
      </c>
    </row>
    <row r="11" spans="1:7">
      <c r="A11" s="32"/>
      <c r="B11" s="28"/>
      <c r="C11" s="28" t="s">
        <v>26</v>
      </c>
      <c r="D11" s="28"/>
      <c r="E11" s="28"/>
      <c r="F11" s="28" t="s">
        <v>27</v>
      </c>
      <c r="G11" s="33">
        <f>SUM(G8:G10)</f>
        <v>260</v>
      </c>
    </row>
    <row r="12" spans="1:7">
      <c r="A12" s="32"/>
      <c r="B12" s="28" t="s">
        <v>28</v>
      </c>
      <c r="C12" s="28" t="s">
        <v>29</v>
      </c>
      <c r="D12" s="28"/>
      <c r="E12" s="28"/>
      <c r="F12" s="28"/>
      <c r="G12" s="33"/>
    </row>
    <row r="13" spans="1:7" ht="47.25">
      <c r="A13" s="32"/>
      <c r="B13" s="28"/>
      <c r="C13" s="34" t="s">
        <v>30</v>
      </c>
      <c r="D13" s="28"/>
      <c r="E13" s="28"/>
      <c r="F13" s="28"/>
      <c r="G13" s="28"/>
    </row>
    <row r="14" spans="1:7" ht="47.25">
      <c r="A14" s="32"/>
      <c r="B14" s="28"/>
      <c r="C14" s="34" t="s">
        <v>39</v>
      </c>
      <c r="D14" s="28" t="s">
        <v>13</v>
      </c>
      <c r="E14" s="28">
        <v>0.67</v>
      </c>
      <c r="F14" s="33">
        <v>1441.5</v>
      </c>
      <c r="G14" s="33">
        <f>ROUND(E14*F14,1)</f>
        <v>965.8</v>
      </c>
    </row>
    <row r="15" spans="1:7">
      <c r="A15" s="32"/>
      <c r="B15" s="28"/>
      <c r="C15" s="28" t="s">
        <v>31</v>
      </c>
      <c r="D15" s="28" t="s">
        <v>13</v>
      </c>
      <c r="E15" s="28">
        <v>0.27</v>
      </c>
      <c r="F15" s="33">
        <v>446</v>
      </c>
      <c r="G15" s="28">
        <f>ROUND(E15*F15,1)</f>
        <v>120.4</v>
      </c>
    </row>
    <row r="16" spans="1:7">
      <c r="A16" s="32"/>
      <c r="B16" s="28"/>
      <c r="C16" s="28" t="s">
        <v>26</v>
      </c>
      <c r="D16" s="28"/>
      <c r="E16" s="28"/>
      <c r="F16" s="28" t="s">
        <v>32</v>
      </c>
      <c r="G16" s="33">
        <f>SUM(G14:G15)</f>
        <v>1086.2</v>
      </c>
    </row>
    <row r="17" spans="1:7">
      <c r="A17" s="32"/>
      <c r="B17" s="28"/>
      <c r="C17" s="28"/>
      <c r="D17" s="28"/>
      <c r="E17" s="28"/>
      <c r="F17" s="28" t="s">
        <v>33</v>
      </c>
      <c r="G17" s="33">
        <f>G11+G16</f>
        <v>1346.2</v>
      </c>
    </row>
    <row r="18" spans="1:7" ht="31.5">
      <c r="A18" s="32"/>
      <c r="B18" s="28" t="s">
        <v>34</v>
      </c>
      <c r="C18" s="34" t="s">
        <v>11</v>
      </c>
      <c r="D18" s="28"/>
      <c r="E18" s="35">
        <v>0.13614999999999999</v>
      </c>
      <c r="F18" s="33">
        <f>G17</f>
        <v>1346.2</v>
      </c>
      <c r="G18" s="33">
        <f>ROUND(F18*E18,1)</f>
        <v>183.3</v>
      </c>
    </row>
    <row r="19" spans="1:7" ht="31.5">
      <c r="A19" s="32"/>
      <c r="B19" s="28"/>
      <c r="C19" s="34" t="s">
        <v>35</v>
      </c>
      <c r="D19" s="28" t="s">
        <v>10</v>
      </c>
      <c r="E19" s="28">
        <v>1.25</v>
      </c>
      <c r="F19" s="28"/>
      <c r="G19" s="33">
        <f>SUM(G17:G18)</f>
        <v>1529.5</v>
      </c>
    </row>
    <row r="20" spans="1:7" ht="16.5" thickBot="1">
      <c r="A20" s="32"/>
      <c r="B20" s="28"/>
      <c r="C20" s="28" t="s">
        <v>36</v>
      </c>
      <c r="D20" s="28"/>
      <c r="E20" s="28"/>
      <c r="F20" s="28"/>
      <c r="G20" s="36">
        <f>G19/1.25</f>
        <v>1223.5999999999999</v>
      </c>
    </row>
    <row r="21" spans="1:7" ht="16.5" thickBot="1">
      <c r="A21" s="32"/>
      <c r="B21" s="28"/>
      <c r="C21" s="28" t="s">
        <v>37</v>
      </c>
      <c r="D21" s="28"/>
      <c r="E21" s="28"/>
      <c r="F21" s="37" t="s">
        <v>38</v>
      </c>
      <c r="G21" s="38">
        <f>ROUND(G20,1)</f>
        <v>1223.5999999999999</v>
      </c>
    </row>
    <row r="22" spans="1:7">
      <c r="A22" s="32"/>
      <c r="B22" s="32"/>
      <c r="C22" s="32"/>
      <c r="D22" s="32"/>
      <c r="E22" s="32"/>
      <c r="F22" s="32"/>
      <c r="G22" s="32"/>
    </row>
    <row r="23" spans="1:7">
      <c r="A23" s="19"/>
      <c r="B23" s="20"/>
      <c r="C23" s="21"/>
      <c r="D23" s="22"/>
      <c r="E23" s="23"/>
      <c r="F23" s="24"/>
      <c r="G23" s="24"/>
    </row>
    <row r="28" spans="1:7" s="41" customFormat="1">
      <c r="A28" s="39"/>
      <c r="B28" s="39"/>
      <c r="C28" s="40"/>
      <c r="F28" s="39"/>
    </row>
    <row r="29" spans="1:7" s="41" customFormat="1">
      <c r="A29" s="39"/>
      <c r="B29" s="39"/>
      <c r="C29" s="40"/>
      <c r="F29" s="39"/>
    </row>
    <row r="30" spans="1:7" s="41" customFormat="1">
      <c r="A30" s="39"/>
      <c r="B30" s="39"/>
      <c r="C30" s="40"/>
      <c r="F30" s="39"/>
    </row>
  </sheetData>
  <mergeCells count="3">
    <mergeCell ref="B3:G3"/>
    <mergeCell ref="A1:G1"/>
    <mergeCell ref="A2:G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CHECK slip</vt:lpstr>
      <vt:lpstr>Abstract</vt:lpstr>
      <vt:lpstr>Detailed</vt:lpstr>
      <vt:lpstr>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cp:lastPrinted>2020-11-19T08:49:58Z</cp:lastPrinted>
  <dcterms:created xsi:type="dcterms:W3CDTF">2017-03-19T15:11:39Z</dcterms:created>
  <dcterms:modified xsi:type="dcterms:W3CDTF">2024-02-15T08:08:35Z</dcterms:modified>
</cp:coreProperties>
</file>