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600" windowWidth="19815" windowHeight="7365"/>
  </bookViews>
  <sheets>
    <sheet name="abstract" sheetId="5" r:id="rId1"/>
    <sheet name="Details" sheetId="6" r:id="rId2"/>
    <sheet name="ccdw" sheetId="3" r:id="rId3"/>
    <sheet name="caw" sheetId="4" r:id="rId4"/>
    <sheet name="seignorage" sheetId="1" r:id="rId5"/>
    <sheet name="lead(v)" sheetId="2" r:id="rId6"/>
  </sheets>
  <definedNames>
    <definedName name="___l12">#REF!</definedName>
    <definedName name="___l3">#REF!</definedName>
    <definedName name="___l5">#REF!</definedName>
    <definedName name="___pc2">#REF!</definedName>
    <definedName name="___pv2">#REF!</definedName>
    <definedName name="___var1">#REF!</definedName>
    <definedName name="___var4">#REF!</definedName>
    <definedName name="__l12">#REF!</definedName>
    <definedName name="__l3">#REF!</definedName>
    <definedName name="__l5">#REF!</definedName>
    <definedName name="__pc2">#REF!</definedName>
    <definedName name="__pv2">#REF!</definedName>
    <definedName name="__var1">#REF!</definedName>
    <definedName name="__var4">#REF!</definedName>
    <definedName name="_HDR1">#REF!</definedName>
    <definedName name="_hdr2">#REF!</definedName>
    <definedName name="_l12">#REF!</definedName>
    <definedName name="_l3">#REF!</definedName>
    <definedName name="_l5">#REF!</definedName>
    <definedName name="_pc2">#REF!</definedName>
    <definedName name="_pv2">#REF!</definedName>
    <definedName name="_var1">#REF!</definedName>
    <definedName name="_var4">#REF!</definedName>
    <definedName name="asf">#REF!</definedName>
    <definedName name="b">#REF!</definedName>
    <definedName name="bc">#REF!</definedName>
    <definedName name="bf">#REF!</definedName>
    <definedName name="bo">#REF!</definedName>
    <definedName name="boo">#REF!</definedName>
    <definedName name="brick">#REF!</definedName>
    <definedName name="Bricks">#REF!</definedName>
    <definedName name="bs">#REF!</definedName>
    <definedName name="bsi">#REF!</definedName>
    <definedName name="bso">#REF!</definedName>
    <definedName name="BW">#REF!</definedName>
    <definedName name="cd">#REF!</definedName>
    <definedName name="cddata">#REF!</definedName>
    <definedName name="da">#REF!</definedName>
    <definedName name="DATA6">#REF!</definedName>
    <definedName name="DD">#REF!</definedName>
    <definedName name="ddd">#REF!</definedName>
    <definedName name="DJD">#REF!</definedName>
    <definedName name="E_W_SIDE">#REF!</definedName>
    <definedName name="eee">#REF!</definedName>
    <definedName name="ewstmt">#REF!</definedName>
    <definedName name="f">#REF!</definedName>
    <definedName name="F.B">#REF!</definedName>
    <definedName name="FB">#REF!</definedName>
    <definedName name="FF">#REF!</definedName>
    <definedName name="finished">#REF!</definedName>
    <definedName name="FSD">#REF!</definedName>
    <definedName name="FTL">#REF!</definedName>
    <definedName name="g">#REF!</definedName>
    <definedName name="goo">#REF!</definedName>
    <definedName name="gsb">#REF!</definedName>
    <definedName name="hr">#REF!</definedName>
    <definedName name="kk">#REF!</definedName>
    <definedName name="km10th">#REF!</definedName>
    <definedName name="km11th">#REF!</definedName>
    <definedName name="km12th">#REF!</definedName>
    <definedName name="km13th">#REF!</definedName>
    <definedName name="km14th">#REF!</definedName>
    <definedName name="km16th">#REF!</definedName>
    <definedName name="km17th">#REF!</definedName>
    <definedName name="km18th">#REF!</definedName>
    <definedName name="km19th">#REF!</definedName>
    <definedName name="km20th">#REF!</definedName>
    <definedName name="km2nd">#REF!</definedName>
    <definedName name="km3rd">#REF!</definedName>
    <definedName name="km4th">#REF!</definedName>
    <definedName name="km5th">#REF!</definedName>
    <definedName name="km6th">#REF!</definedName>
    <definedName name="km7th">#REF!</definedName>
    <definedName name="km8th">#REF!</definedName>
    <definedName name="km9th">#REF!</definedName>
    <definedName name="lead">#REF!</definedName>
    <definedName name="lead_prin">#REF!</definedName>
    <definedName name="lead3">#REF!</definedName>
    <definedName name="leadprin">#REF!</definedName>
    <definedName name="ls">#REF!</definedName>
    <definedName name="lxg">#REF!</definedName>
    <definedName name="metal">#REF!</definedName>
    <definedName name="metal1">#REF!</definedName>
    <definedName name="metal11">#REF!</definedName>
    <definedName name="metal3">#REF!</definedName>
    <definedName name="murty">#REF!</definedName>
    <definedName name="MWL">#REF!</definedName>
    <definedName name="n">#REF!</definedName>
    <definedName name="newdata">#REF!</definedName>
    <definedName name="pc">#REF!</definedName>
    <definedName name="qq">#REF!</definedName>
    <definedName name="Qu">#REF!</definedName>
    <definedName name="Query2">#REF!</definedName>
    <definedName name="rates">#REF!</definedName>
    <definedName name="rates1">#REF!</definedName>
    <definedName name="rates11">#REF!</definedName>
    <definedName name="rates4">#REF!</definedName>
    <definedName name="rs">#REF!</definedName>
    <definedName name="s">#REF!</definedName>
    <definedName name="sadfas">#REF!</definedName>
    <definedName name="SD">#REF!</definedName>
    <definedName name="sein">#REF!</definedName>
    <definedName name="sein1">#REF!</definedName>
    <definedName name="sein4">#REF!</definedName>
    <definedName name="SS">#REF!</definedName>
    <definedName name="sss">#REF!</definedName>
    <definedName name="stack">#REF!</definedName>
    <definedName name="stack1">#REF!</definedName>
    <definedName name="stack4">#REF!</definedName>
    <definedName name="Table1">#REF!</definedName>
    <definedName name="Table2">#REF!</definedName>
    <definedName name="Table3">#REF!</definedName>
    <definedName name="Table4">#REF!</definedName>
    <definedName name="TBL">#REF!</definedName>
    <definedName name="ttttt">#REF!</definedName>
    <definedName name="TW">#REF!</definedName>
    <definedName name="twbm">#REF!</definedName>
    <definedName name="var">#REF!</definedName>
    <definedName name="ww">#REF!</definedName>
    <definedName name="y">#REF!</definedName>
    <definedName name="yyyyy">#REF!</definedName>
  </definedNames>
  <calcPr calcId="124519"/>
</workbook>
</file>

<file path=xl/calcChain.xml><?xml version="1.0" encoding="utf-8"?>
<calcChain xmlns="http://schemas.openxmlformats.org/spreadsheetml/2006/main">
  <c r="G36" i="6"/>
  <c r="G35"/>
  <c r="G34"/>
  <c r="G33"/>
  <c r="G32"/>
  <c r="G31"/>
  <c r="G37" s="1"/>
  <c r="B11" i="5" s="1"/>
  <c r="D10" i="1" s="1"/>
  <c r="J10" s="1"/>
  <c r="J12" s="1"/>
  <c r="E20" s="1"/>
  <c r="I20" s="1"/>
  <c r="G28" i="6"/>
  <c r="G27"/>
  <c r="G26"/>
  <c r="G25"/>
  <c r="G24"/>
  <c r="G29" s="1"/>
  <c r="B10" i="5" s="1"/>
  <c r="D9" i="1" s="1"/>
  <c r="F9" s="1"/>
  <c r="F12" s="1"/>
  <c r="E18" s="1"/>
  <c r="I18" s="1"/>
  <c r="G23" i="6"/>
  <c r="G20"/>
  <c r="G19"/>
  <c r="G18"/>
  <c r="G17"/>
  <c r="G16"/>
  <c r="G15"/>
  <c r="G21" s="1"/>
  <c r="B9" i="5" s="1"/>
  <c r="G9" s="1"/>
  <c r="G13" i="6"/>
  <c r="G11"/>
  <c r="G9"/>
  <c r="G7"/>
  <c r="G16" i="5"/>
  <c r="B8"/>
  <c r="G8" s="1"/>
  <c r="B7"/>
  <c r="D8" i="1" s="1"/>
  <c r="H8" s="1"/>
  <c r="H12" s="1"/>
  <c r="E19" s="1"/>
  <c r="I19" s="1"/>
  <c r="B6" i="5"/>
  <c r="G6" s="1"/>
  <c r="B5"/>
  <c r="A2"/>
  <c r="A2" i="1" s="1"/>
  <c r="E63" i="4"/>
  <c r="G63" s="1"/>
  <c r="G48"/>
  <c r="G47"/>
  <c r="G49" s="1"/>
  <c r="G46"/>
  <c r="G33"/>
  <c r="G32"/>
  <c r="G34" s="1"/>
  <c r="G55" s="1"/>
  <c r="G31"/>
  <c r="E128" i="3"/>
  <c r="E127"/>
  <c r="G124"/>
  <c r="G123"/>
  <c r="G122"/>
  <c r="G125" s="1"/>
  <c r="G133" s="1"/>
  <c r="G107"/>
  <c r="G110" s="1"/>
  <c r="G131" s="1"/>
  <c r="G76"/>
  <c r="G84" s="1"/>
  <c r="G75"/>
  <c r="G74"/>
  <c r="G59"/>
  <c r="G62" s="1"/>
  <c r="G82" s="1"/>
  <c r="E34"/>
  <c r="E35" s="1"/>
  <c r="G33"/>
  <c r="G41" s="1"/>
  <c r="G42" s="1"/>
  <c r="G32"/>
  <c r="G31"/>
  <c r="I8" i="2"/>
  <c r="D138" i="3" s="1"/>
  <c r="G138" s="1"/>
  <c r="I7" i="2"/>
  <c r="I6"/>
  <c r="E89" i="3" s="1"/>
  <c r="G89" s="1"/>
  <c r="B3" i="2"/>
  <c r="A3" i="1"/>
  <c r="B2" i="2" l="1"/>
  <c r="I21" i="1"/>
  <c r="I22" s="1"/>
  <c r="G15" i="5" s="1"/>
  <c r="G43" i="3"/>
  <c r="G44" s="1"/>
  <c r="G45" s="1"/>
  <c r="E5" i="5" s="1"/>
  <c r="G5" s="1"/>
  <c r="G85" i="3"/>
  <c r="G134"/>
  <c r="G58" i="4"/>
  <c r="G57"/>
  <c r="E50"/>
  <c r="E36" i="3"/>
  <c r="E77"/>
  <c r="G86" l="1"/>
  <c r="G87" s="1"/>
  <c r="G88" s="1"/>
  <c r="G90" s="1"/>
  <c r="E7" i="5" s="1"/>
  <c r="G7" s="1"/>
  <c r="E78" i="3"/>
  <c r="E79"/>
  <c r="E51" i="4"/>
  <c r="E52" s="1"/>
  <c r="G135" i="3"/>
  <c r="G136" s="1"/>
  <c r="G137" s="1"/>
  <c r="G139" s="1"/>
  <c r="E11" i="5" s="1"/>
  <c r="G11" s="1"/>
  <c r="G60" i="4"/>
  <c r="G61" s="1"/>
  <c r="G62" s="1"/>
  <c r="G64" s="1"/>
  <c r="E10" i="5" s="1"/>
  <c r="G10" s="1"/>
  <c r="G59" i="4"/>
  <c r="G13" i="5" l="1"/>
  <c r="G17" s="1"/>
</calcChain>
</file>

<file path=xl/sharedStrings.xml><?xml version="1.0" encoding="utf-8"?>
<sst xmlns="http://schemas.openxmlformats.org/spreadsheetml/2006/main" count="474" uniqueCount="187">
  <si>
    <t>Seignorage Charges</t>
  </si>
  <si>
    <t>Sl.No</t>
  </si>
  <si>
    <t>Description</t>
  </si>
  <si>
    <t>Unit</t>
  </si>
  <si>
    <t>Total quantity</t>
  </si>
  <si>
    <t>Metal / Stone Qty/cum</t>
  </si>
  <si>
    <t>Total Metal Qty</t>
  </si>
  <si>
    <t>Sand Qty/cum</t>
  </si>
  <si>
    <t>Total Sand Qty</t>
  </si>
  <si>
    <t>Earth/gravel Qty/cum</t>
  </si>
  <si>
    <t>Total earth/gravel Qty</t>
  </si>
  <si>
    <t>sandfilling</t>
  </si>
  <si>
    <t>Cum</t>
  </si>
  <si>
    <t>--</t>
  </si>
  <si>
    <t>Stone pitching</t>
  </si>
  <si>
    <t xml:space="preserve">Gravel </t>
  </si>
  <si>
    <t>SEIGNIORAGE CHARGES FOR MATERIALS STATEMENT</t>
  </si>
  <si>
    <t>Sl.No.</t>
  </si>
  <si>
    <t>Seignorage Rate/cum</t>
  </si>
  <si>
    <t>Amount</t>
  </si>
  <si>
    <t>METAL / STONE</t>
  </si>
  <si>
    <t>SAND</t>
  </si>
  <si>
    <t>GRAVEL</t>
  </si>
  <si>
    <t>TOTAL SEIGNORAGE AMOUNT</t>
  </si>
  <si>
    <t>Say Rs</t>
  </si>
  <si>
    <t xml:space="preserve"> STATEMET OF LEAD CHARGES</t>
  </si>
  <si>
    <t>SL NO.</t>
  </si>
  <si>
    <t>DESCRIPTION OF MATERIAL</t>
  </si>
  <si>
    <t>SOURCE OF MATERIAL</t>
  </si>
  <si>
    <t>LEAD IN KMs</t>
  </si>
  <si>
    <t>Lead charges / Conveyance charges per cum</t>
  </si>
  <si>
    <t>M.R.</t>
  </si>
  <si>
    <t>U.M.R</t>
  </si>
  <si>
    <t>Eqn.</t>
  </si>
  <si>
    <t>TOTAL</t>
  </si>
  <si>
    <t>Fine Aggregates (Sand for Concrete &amp; filling)</t>
  </si>
  <si>
    <t>Siddantham</t>
  </si>
  <si>
    <t>Crushed Metal 40mm,20mm &amp; 10mm</t>
  </si>
  <si>
    <t>I Pangidi</t>
  </si>
  <si>
    <t>Gravel/Murum</t>
  </si>
  <si>
    <t>Chebrolu</t>
  </si>
  <si>
    <t>Certificate</t>
  </si>
  <si>
    <t>1. Certified that the leads mentioned above are correct to the best of my  knowledge.</t>
  </si>
  <si>
    <t>2. Certified that the rates are adopted as per Common SSR for the year 2018-19 of Govt. of Andhra Pradesh.</t>
  </si>
  <si>
    <t>CANAL CROSS DRAINAGE WORKS - DATA RATES</t>
  </si>
  <si>
    <t>IRR-CCDW-1</t>
  </si>
  <si>
    <t>EXCAVATION &amp; FOUNDATION TREATMENT WORKS :</t>
  </si>
  <si>
    <t>IRR-CCDW-1-1</t>
  </si>
  <si>
    <r>
      <rPr>
        <sz val="10"/>
        <rFont val="Verdana"/>
      </rPr>
      <t xml:space="preserve">Excavation in </t>
    </r>
    <r>
      <rPr>
        <b/>
        <sz val="10"/>
        <rFont val="Verdana"/>
      </rPr>
      <t>all kinds of soil</t>
    </r>
    <r>
      <rPr>
        <sz val="10"/>
        <rFont val="Verdana"/>
      </rPr>
      <t xml:space="preserve"> including boulders upto 0.30 m dia. </t>
    </r>
    <r>
      <rPr>
        <b/>
        <sz val="10"/>
        <rFont val="Verdana"/>
      </rPr>
      <t>for</t>
    </r>
    <r>
      <rPr>
        <sz val="10"/>
        <rFont val="Verdana"/>
      </rPr>
      <t xml:space="preserve"> foundations of </t>
    </r>
    <r>
      <rPr>
        <b/>
        <sz val="10"/>
        <rFont val="Verdana"/>
      </rPr>
      <t>canal</t>
    </r>
  </si>
  <si>
    <r>
      <rPr>
        <b/>
        <sz val="10"/>
        <rFont val="Verdana"/>
      </rPr>
      <t>cross drainage</t>
    </r>
    <r>
      <rPr>
        <sz val="10"/>
        <rFont val="Verdana"/>
      </rPr>
      <t xml:space="preserve"> and other appurtenant structures and placing the excavated stuff neatly in</t>
    </r>
  </si>
  <si>
    <r>
      <rPr>
        <sz val="10"/>
        <rFont val="Verdana"/>
      </rPr>
      <t xml:space="preserve">specified dump area or disposing off the same as directed etc., complete with initial </t>
    </r>
    <r>
      <rPr>
        <b/>
        <sz val="10"/>
        <rFont val="Verdana"/>
      </rPr>
      <t>lead upto</t>
    </r>
  </si>
  <si>
    <t>50 m and initial lift upto 3 m.</t>
  </si>
  <si>
    <t>DATA:</t>
  </si>
  <si>
    <t>Out turn of two mazdoors assumed at 4 cum per day.</t>
  </si>
  <si>
    <t>RATE ANALYSIS</t>
  </si>
  <si>
    <t>UNIT :</t>
  </si>
  <si>
    <t>cum</t>
  </si>
  <si>
    <t>A. MATERIALS:</t>
  </si>
  <si>
    <t>Sl No</t>
  </si>
  <si>
    <t>Particulars</t>
  </si>
  <si>
    <t>Quantity</t>
  </si>
  <si>
    <t>Rate</t>
  </si>
  <si>
    <t>in Rs.</t>
  </si>
  <si>
    <t>NIL</t>
  </si>
  <si>
    <t>Total cost of Materials</t>
  </si>
  <si>
    <t>Rs:</t>
  </si>
  <si>
    <t>B. MACHINERY:</t>
  </si>
  <si>
    <t>Total hire charges of Machinery</t>
  </si>
  <si>
    <t>C. LABOUR:</t>
  </si>
  <si>
    <t>work inspector</t>
  </si>
  <si>
    <t>Day</t>
  </si>
  <si>
    <t>mazdoor</t>
  </si>
  <si>
    <t>Total cost of Labour</t>
  </si>
  <si>
    <t>labour component/unit qty</t>
  </si>
  <si>
    <t>Add contractor's profit and overhead charges</t>
  </si>
  <si>
    <t>labour component/unit qty (including contractor's profit)</t>
  </si>
  <si>
    <t>ABSTRACT:</t>
  </si>
  <si>
    <t>A. Cost of Materials</t>
  </si>
  <si>
    <t>B. Hire charges of Machinery</t>
  </si>
  <si>
    <t>C. Cost of Labour</t>
  </si>
  <si>
    <t>Total      Rs:</t>
  </si>
  <si>
    <t>D. Add for contractor's profit and overheads on (A+B+C)</t>
  </si>
  <si>
    <t>Total cost for</t>
  </si>
  <si>
    <t>Rate per</t>
  </si>
  <si>
    <t>(A+B+C+D)/10.0</t>
  </si>
  <si>
    <t>Rs.</t>
  </si>
  <si>
    <t>IRR-CCDW-3-2</t>
  </si>
  <si>
    <r>
      <rPr>
        <b/>
        <sz val="10"/>
        <rFont val="Verdana"/>
      </rPr>
      <t>Filling foundation wells with sand</t>
    </r>
    <r>
      <rPr>
        <sz val="10"/>
        <rFont val="Verdana"/>
      </rPr>
      <t xml:space="preserve"> in layers of 25 to 30 cm and compacting by watering,</t>
    </r>
  </si>
  <si>
    <t>ramming as directed including cost of all materials, machinery, labour etc., complete with</t>
  </si>
  <si>
    <r>
      <rPr>
        <sz val="10"/>
        <rFont val="Verdana"/>
      </rPr>
      <t xml:space="preserve">initial </t>
    </r>
    <r>
      <rPr>
        <b/>
        <sz val="10"/>
        <rFont val="Verdana"/>
      </rPr>
      <t>lead upto 50 m and all lifts.</t>
    </r>
  </si>
  <si>
    <t>Bulkage of 5 percent considered.</t>
  </si>
  <si>
    <t xml:space="preserve">Output of 2 mazdoors per day </t>
  </si>
  <si>
    <t>:</t>
  </si>
  <si>
    <t>0.5 mazdoor for levelling and compacting works.</t>
  </si>
  <si>
    <t>Sand unscreened</t>
  </si>
  <si>
    <t>Add seignorage charges on Sand @ Rs:</t>
  </si>
  <si>
    <t>(Included in material rate)</t>
  </si>
  <si>
    <t>Nill</t>
  </si>
  <si>
    <t>A. Cost of Materials including seignorage charges</t>
  </si>
  <si>
    <t>(A+B+C+D)/15.0</t>
  </si>
  <si>
    <t>Conveyance charges for Fine aggregates</t>
  </si>
  <si>
    <t>IRR-CCDW-7-2</t>
  </si>
  <si>
    <r>
      <rPr>
        <sz val="10"/>
        <rFont val="Verdana"/>
      </rPr>
      <t xml:space="preserve">Providing and </t>
    </r>
    <r>
      <rPr>
        <b/>
        <sz val="10"/>
        <rFont val="Verdana"/>
      </rPr>
      <t xml:space="preserve">filling murrum / gravely soil </t>
    </r>
    <r>
      <rPr>
        <sz val="10"/>
        <rFont val="Verdana"/>
      </rPr>
      <t>( CNS soil ) for foundation or around pipes including breaking clods, spreading in layers of 10 to 15 cm, watering, compaction by earth masters to achieve density control of not less than 95 percent etc., complete with lead upto 50 m and all lifts.</t>
    </r>
  </si>
  <si>
    <t>For foundation filling in pits and around pipes requires collection and rehandling of soil.</t>
  </si>
  <si>
    <t>Output of 2 mazdoors for rehandling at site per day( loose)</t>
  </si>
  <si>
    <t>Output of 1 mazdoor for levelling &amp; compaction / day ( loose )</t>
  </si>
  <si>
    <t>Cartman with double bullock cart for supplying water</t>
  </si>
  <si>
    <t>day</t>
  </si>
  <si>
    <t>1mazdoor for watering and miscellaneous works at site.</t>
  </si>
  <si>
    <t>Gravel</t>
  </si>
  <si>
    <t>Add seignorage charges on Soil @                    Rs:</t>
  </si>
  <si>
    <t>Cartman with double bullock cart</t>
  </si>
  <si>
    <t>Conveyance charges for Gravel</t>
  </si>
  <si>
    <t>Chapter III</t>
  </si>
  <si>
    <t>CANAL AND ALLIED WORKS</t>
  </si>
  <si>
    <t>(WLL BE WITH E-N-C &amp; TO INCORPORATE CHANGES YEARLY/ AS NEEDED)</t>
  </si>
  <si>
    <t xml:space="preserve">FOR THE YEAR :  2010-11        </t>
  </si>
  <si>
    <t>Index- code</t>
  </si>
  <si>
    <t>IRR-CAW</t>
  </si>
  <si>
    <t>CANAL AND ALLIED WORKS - DATA RATES</t>
  </si>
  <si>
    <t>IRR-CAW-8</t>
  </si>
  <si>
    <t>ROCK PITCHING:</t>
  </si>
  <si>
    <t>IRR-CAW-8-1</t>
  </si>
  <si>
    <t>Providing and constructing 25 cm thick dry stone pitching with pin headers at 2 per</t>
  </si>
  <si>
    <t>sqm including cost of all materials, labour, hand packing, finishing etc., complete with initial</t>
  </si>
  <si>
    <t>lead upto 50 m and all lifts.</t>
  </si>
  <si>
    <t>( rubble stones : 0.23 cum/sqm,  Stone Chips : 0.0375cum/sqm, Pin Headers 30cm : 2/sqm)</t>
  </si>
  <si>
    <t>Requirement of materials for constructing 100 sqm pitching:</t>
  </si>
  <si>
    <t>Uncoursed rubble stones</t>
  </si>
  <si>
    <t xml:space="preserve"> cum</t>
  </si>
  <si>
    <t>Pin headers @ 2 per sqm</t>
  </si>
  <si>
    <t xml:space="preserve"> Nos</t>
  </si>
  <si>
    <t>Stone chips @ 15 %</t>
  </si>
  <si>
    <t>Requirement of labour for 100 sqm pitching:</t>
  </si>
  <si>
    <t>Mason Cl II for laying pitching @ 20 sqm / day</t>
  </si>
  <si>
    <t>Mazdoor for supplying stones and assisting mason</t>
  </si>
  <si>
    <t>Mazdoor for conveying stone chips</t>
  </si>
  <si>
    <t xml:space="preserve"> No</t>
  </si>
  <si>
    <t>sqm</t>
  </si>
  <si>
    <t>particulars</t>
  </si>
  <si>
    <t>Uncoursed stones at quarry</t>
  </si>
  <si>
    <t>Pin header (Through stone) 30 cm</t>
  </si>
  <si>
    <t>Nos</t>
  </si>
  <si>
    <t>Stone chips at quarry</t>
  </si>
  <si>
    <t>Mason Class II</t>
  </si>
  <si>
    <t xml:space="preserve">Total     </t>
  </si>
  <si>
    <t xml:space="preserve"> Rs:</t>
  </si>
  <si>
    <t>(A+B+C+D)/100.0</t>
  </si>
  <si>
    <t>cubic meter</t>
  </si>
  <si>
    <t>Conveyance charges for Coarse aggregates</t>
  </si>
  <si>
    <t>Abstract - Estimate</t>
  </si>
  <si>
    <t>sub work : Construction of Gabion walls</t>
  </si>
  <si>
    <t>Sl. No.</t>
  </si>
  <si>
    <t>Description of work</t>
  </si>
  <si>
    <t>No</t>
  </si>
  <si>
    <t>Measurements</t>
  </si>
  <si>
    <t xml:space="preserve">Per </t>
  </si>
  <si>
    <r>
      <rPr>
        <sz val="10"/>
        <rFont val="Verdana"/>
      </rPr>
      <t>Excavation in</t>
    </r>
    <r>
      <rPr>
        <b/>
        <sz val="10"/>
        <rFont val="Verdana"/>
      </rPr>
      <t xml:space="preserve"> all kinds of soil</t>
    </r>
    <r>
      <rPr>
        <sz val="10"/>
        <rFont val="Verdana"/>
      </rPr>
      <t xml:space="preserve"> including boulders upto </t>
    </r>
    <r>
      <rPr>
        <b/>
        <sz val="10"/>
        <rFont val="Verdana"/>
      </rPr>
      <t>0.3 m diameter for canal,</t>
    </r>
    <r>
      <rPr>
        <sz val="10"/>
        <rFont val="Verdana"/>
      </rPr>
      <t xml:space="preserve"> seating of embankment, filter drains / catch water drains etc., including dressing bed and sides to required level and profile, cost of all materials, machinery, labour, placing the excavated soil neatly in dump area or for the formation of service road / embankment as directed etc., complete with initial lead upto 1 km and all lifts.</t>
    </r>
  </si>
  <si>
    <t>Rmt</t>
  </si>
  <si>
    <t xml:space="preserve">Supply of casurina ballies of size 100 to 150 mm dia of middle of its length including cost and conveyance to site of work </t>
  </si>
  <si>
    <t>rmt</t>
  </si>
  <si>
    <t xml:space="preserve">Sand filling for foundations including cost and conveyance of sand to site of work including labour charges </t>
  </si>
  <si>
    <t>Sqm</t>
  </si>
  <si>
    <t>Supply and providing non woven needle punched geotextile under Gabion boxes</t>
  </si>
  <si>
    <t>sqmt</t>
  </si>
  <si>
    <t>Supply and providing mechanical gabion boxes of  with 1 diaphrame of 2.7 mm dia wire including cost and supply to site of work.</t>
  </si>
  <si>
    <t>Providing and constructing 25 cm thick dry stone pitching including cost of all materials, labour, hand packing, finishing etc., complete with initial lead upto 50 m and all lifts.</t>
  </si>
  <si>
    <r>
      <rPr>
        <sz val="10"/>
        <rFont val="Verdana"/>
      </rPr>
      <t xml:space="preserve">Providing and </t>
    </r>
    <r>
      <rPr>
        <b/>
        <sz val="10"/>
        <rFont val="Verdana"/>
      </rPr>
      <t xml:space="preserve">filling murrum / gravely soil </t>
    </r>
    <r>
      <rPr>
        <sz val="10"/>
        <rFont val="Verdana"/>
      </rPr>
      <t>( CNS soil ) for foundation or around pipes including breaking clods, spreading in layers of 10 to 15 cm, watering, compaction by earth masters to achieve density control of not less than 95 percent etc., complete with lead upto 50 m and all lifts.</t>
    </r>
  </si>
  <si>
    <t>No.</t>
  </si>
  <si>
    <t>Formation of ring bund for gabion wall foundations etc.,</t>
  </si>
  <si>
    <t>each</t>
  </si>
  <si>
    <t>LS PROVISIONS</t>
  </si>
  <si>
    <t>L.S</t>
  </si>
  <si>
    <t>Provision towards seignorage charges</t>
  </si>
  <si>
    <t>Provision towards lab tests</t>
  </si>
  <si>
    <t>Grand Total</t>
  </si>
  <si>
    <t xml:space="preserve">Detailed - Estimate </t>
  </si>
  <si>
    <t>Name of work : Modernization of Yanamadurru drain (Package No. 24 GDS)</t>
  </si>
  <si>
    <t>Length</t>
  </si>
  <si>
    <t>Breadth</t>
  </si>
  <si>
    <t>Depth</t>
  </si>
  <si>
    <r>
      <rPr>
        <sz val="10"/>
        <rFont val="Verdana"/>
      </rPr>
      <t>Excavation in</t>
    </r>
    <r>
      <rPr>
        <b/>
        <sz val="10"/>
        <rFont val="Verdana"/>
      </rPr>
      <t xml:space="preserve"> all kinds of soil</t>
    </r>
    <r>
      <rPr>
        <sz val="10"/>
        <rFont val="Verdana"/>
      </rPr>
      <t xml:space="preserve"> including boulders upto </t>
    </r>
    <r>
      <rPr>
        <b/>
        <sz val="10"/>
        <rFont val="Verdana"/>
      </rPr>
      <t>0.3 m diameter for canal,</t>
    </r>
    <r>
      <rPr>
        <sz val="10"/>
        <rFont val="Verdana"/>
      </rPr>
      <t xml:space="preserve"> seating of embankment, filter drains / catch water drains etc., including dressing bed and sides to required level and profile, cost of all materials, machinery, labour, placing the excavated soil neatly in dump area or for the formation of service road / embankment as directed etc., complete with initial lead upto 1 km and all lifts.</t>
    </r>
  </si>
  <si>
    <t>in Bhimavaram town limits</t>
  </si>
  <si>
    <t>sqmt.</t>
  </si>
  <si>
    <t>Providing and constructing 15 cm to 25 cm thick dry stone pitching including cost of all materials, labour, hand packing, finishing etc., complete with initial lead upto 50 m and all lifts.</t>
  </si>
  <si>
    <r>
      <rPr>
        <sz val="10"/>
        <rFont val="Verdana"/>
      </rPr>
      <t xml:space="preserve">Providing and </t>
    </r>
    <r>
      <rPr>
        <b/>
        <sz val="10"/>
        <rFont val="Verdana"/>
      </rPr>
      <t xml:space="preserve">filling murrum / gravely soil </t>
    </r>
    <r>
      <rPr>
        <sz val="10"/>
        <rFont val="Verdana"/>
      </rPr>
      <t>( CNS soil ) for foundation or around pipes including breaking clods, spreading in layers of 10 to 15 cm, watering, compaction by earth masters to achieve density control of not less than 95 percent etc., complete with lead upto 50 m and all lifts.</t>
    </r>
  </si>
  <si>
    <t>vide sub estimate</t>
  </si>
</sst>
</file>

<file path=xl/styles.xml><?xml version="1.0" encoding="utf-8"?>
<styleSheet xmlns="http://schemas.openxmlformats.org/spreadsheetml/2006/main">
  <numFmts count="6">
    <numFmt numFmtId="43" formatCode="_(* #,##0.00_);_(* \(#,##0.00\);_(* &quot;-&quot;??_);_(@_)"/>
    <numFmt numFmtId="164" formatCode="0.000"/>
    <numFmt numFmtId="165" formatCode="_-* #,##0.00_-;\-* #,##0.00_-;_-* \-??_-;_-@"/>
    <numFmt numFmtId="166" formatCode="_-* #,##0_-;\-* #,##0_-;_-* \-??_-;_-@"/>
    <numFmt numFmtId="167" formatCode="0.000%"/>
    <numFmt numFmtId="168" formatCode="0.00_);\(0.00\)"/>
  </numFmts>
  <fonts count="27">
    <font>
      <sz val="11"/>
      <name val="Calibri"/>
      <scheme val="minor"/>
    </font>
    <font>
      <b/>
      <u/>
      <sz val="10"/>
      <name val="Verdana"/>
    </font>
    <font>
      <sz val="11"/>
      <name val="Calibri"/>
    </font>
    <font>
      <b/>
      <sz val="10"/>
      <name val="Verdana"/>
    </font>
    <font>
      <sz val="10"/>
      <name val="Verdana"/>
    </font>
    <font>
      <sz val="10"/>
      <name val="Verdana"/>
    </font>
    <font>
      <b/>
      <sz val="10"/>
      <name val="Verdana"/>
    </font>
    <font>
      <sz val="12"/>
      <name val="Times New Roman"/>
    </font>
    <font>
      <b/>
      <u/>
      <sz val="12"/>
      <name val="Verdana"/>
    </font>
    <font>
      <sz val="8"/>
      <name val="Times New Roman"/>
    </font>
    <font>
      <b/>
      <sz val="12"/>
      <name val="Verdana"/>
    </font>
    <font>
      <sz val="11"/>
      <name val="Times New Roman"/>
    </font>
    <font>
      <sz val="12"/>
      <name val="Verdana"/>
    </font>
    <font>
      <sz val="12"/>
      <name val="Verdana"/>
    </font>
    <font>
      <sz val="14"/>
      <name val="Times New Roman"/>
    </font>
    <font>
      <sz val="14"/>
      <name val="Times New Roman"/>
    </font>
    <font>
      <sz val="12"/>
      <name val="Arial"/>
    </font>
    <font>
      <b/>
      <sz val="12"/>
      <name val="Times New Roman"/>
    </font>
    <font>
      <b/>
      <sz val="8"/>
      <name val="Times New Roman"/>
    </font>
    <font>
      <b/>
      <u/>
      <sz val="10"/>
      <name val="Verdana"/>
    </font>
    <font>
      <b/>
      <u/>
      <sz val="10"/>
      <name val="Verdana"/>
    </font>
    <font>
      <b/>
      <sz val="10"/>
      <color rgb="FF339966"/>
      <name val="Verdana"/>
    </font>
    <font>
      <b/>
      <u/>
      <sz val="10"/>
      <name val="Verdana"/>
    </font>
    <font>
      <b/>
      <u/>
      <sz val="10"/>
      <name val="Verdana"/>
    </font>
    <font>
      <sz val="10"/>
      <color rgb="FF0000FF"/>
      <name val="Verdana"/>
    </font>
    <font>
      <sz val="10"/>
      <color rgb="FF008000"/>
      <name val="Verdana"/>
    </font>
    <font>
      <b/>
      <u/>
      <sz val="10"/>
      <name val="Verdana"/>
    </font>
  </fonts>
  <fills count="2">
    <fill>
      <patternFill patternType="none"/>
    </fill>
    <fill>
      <patternFill patternType="gray125"/>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right/>
      <top/>
      <bottom style="thin">
        <color rgb="FF000000"/>
      </bottom>
      <diagonal/>
    </border>
    <border>
      <left/>
      <right style="thin">
        <color rgb="FF000000"/>
      </right>
      <top/>
      <bottom/>
      <diagonal/>
    </border>
    <border>
      <left/>
      <right/>
      <top style="thin">
        <color rgb="FF000000"/>
      </top>
      <bottom/>
      <diagonal/>
    </border>
    <border>
      <left style="medium">
        <color rgb="FF000000"/>
      </left>
      <right/>
      <top/>
      <bottom/>
      <diagonal/>
    </border>
    <border>
      <left style="hair">
        <color rgb="FF000000"/>
      </left>
      <right/>
      <top/>
      <bottom/>
      <diagonal/>
    </border>
  </borders>
  <cellStyleXfs count="1">
    <xf numFmtId="0" fontId="0" fillId="0" borderId="0"/>
  </cellStyleXfs>
  <cellXfs count="222">
    <xf numFmtId="0" fontId="0" fillId="0" borderId="0" xfId="0" applyFont="1" applyAlignment="1"/>
    <xf numFmtId="0" fontId="3" fillId="0" borderId="4" xfId="0" applyFont="1" applyBorder="1" applyAlignment="1">
      <alignment vertical="center" wrapText="1"/>
    </xf>
    <xf numFmtId="0" fontId="3" fillId="0" borderId="4" xfId="0" applyFont="1" applyBorder="1" applyAlignment="1">
      <alignment horizontal="center"/>
    </xf>
    <xf numFmtId="1" fontId="3" fillId="0" borderId="4" xfId="0" applyNumberFormat="1" applyFont="1" applyBorder="1" applyAlignment="1">
      <alignment horizont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2" fontId="4" fillId="0" borderId="4"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4" fillId="0" borderId="4" xfId="0" applyFont="1" applyBorder="1" applyAlignment="1">
      <alignment horizontal="center"/>
    </xf>
    <xf numFmtId="0" fontId="5" fillId="0" borderId="4" xfId="0" applyFont="1" applyBorder="1" applyAlignment="1"/>
    <xf numFmtId="0" fontId="4" fillId="0" borderId="4" xfId="0" applyFont="1" applyBorder="1" applyAlignment="1">
      <alignment horizontal="right"/>
    </xf>
    <xf numFmtId="2" fontId="3" fillId="0" borderId="4" xfId="0" applyNumberFormat="1" applyFont="1" applyBorder="1" applyAlignment="1">
      <alignment horizontal="center" vertical="center"/>
    </xf>
    <xf numFmtId="0" fontId="4" fillId="0" borderId="0" xfId="0" applyFont="1" applyAlignment="1">
      <alignment horizontal="center"/>
    </xf>
    <xf numFmtId="0" fontId="5" fillId="0" borderId="0" xfId="0" applyFont="1" applyAlignment="1"/>
    <xf numFmtId="0" fontId="3" fillId="0" borderId="0" xfId="0" applyFont="1" applyAlignment="1">
      <alignment horizontal="center"/>
    </xf>
    <xf numFmtId="0" fontId="4" fillId="0" borderId="0" xfId="0" applyFont="1" applyAlignment="1">
      <alignment horizontal="right"/>
    </xf>
    <xf numFmtId="164" fontId="4" fillId="0" borderId="0" xfId="0" applyNumberFormat="1" applyFont="1" applyAlignment="1">
      <alignment vertical="center"/>
    </xf>
    <xf numFmtId="164" fontId="3" fillId="0" borderId="0" xfId="0" applyNumberFormat="1" applyFont="1" applyAlignment="1">
      <alignment vertical="center"/>
    </xf>
    <xf numFmtId="0" fontId="3" fillId="0" borderId="0" xfId="0" applyFont="1" applyAlignment="1"/>
    <xf numFmtId="0" fontId="3" fillId="0" borderId="0" xfId="0" applyFont="1" applyAlignment="1">
      <alignment vertical="center" wrapText="1"/>
    </xf>
    <xf numFmtId="0" fontId="3" fillId="0" borderId="4" xfId="0" applyFont="1" applyBorder="1" applyAlignment="1">
      <alignment horizontal="center" vertical="center"/>
    </xf>
    <xf numFmtId="0" fontId="4" fillId="0" borderId="4" xfId="0" applyFont="1" applyBorder="1" applyAlignment="1"/>
    <xf numFmtId="0" fontId="4" fillId="0" borderId="0" xfId="0" applyFont="1" applyAlignment="1"/>
    <xf numFmtId="0" fontId="4" fillId="0" borderId="4" xfId="0" applyFont="1" applyBorder="1" applyAlignment="1">
      <alignment horizontal="left" vertical="center" textRotation="90" wrapText="1"/>
    </xf>
    <xf numFmtId="0" fontId="4" fillId="0" borderId="4" xfId="0" applyFont="1" applyBorder="1" applyAlignment="1">
      <alignment vertical="top" wrapText="1"/>
    </xf>
    <xf numFmtId="2" fontId="4" fillId="0" borderId="4" xfId="0" applyNumberFormat="1" applyFont="1" applyBorder="1" applyAlignment="1"/>
    <xf numFmtId="1" fontId="4" fillId="0" borderId="0" xfId="0" applyNumberFormat="1" applyFont="1" applyAlignment="1"/>
    <xf numFmtId="0" fontId="4" fillId="0" borderId="4" xfId="0" applyFont="1" applyBorder="1" applyAlignment="1">
      <alignment horizontal="center"/>
    </xf>
    <xf numFmtId="0" fontId="3" fillId="0" borderId="1" xfId="0" applyFont="1" applyBorder="1" applyAlignment="1"/>
    <xf numFmtId="0" fontId="3" fillId="0" borderId="2" xfId="0" applyFont="1" applyBorder="1" applyAlignment="1"/>
    <xf numFmtId="0" fontId="3" fillId="0" borderId="3" xfId="0" applyFont="1" applyBorder="1" applyAlignment="1"/>
    <xf numFmtId="164" fontId="4" fillId="0" borderId="1" xfId="0" applyNumberFormat="1" applyFont="1" applyBorder="1" applyAlignment="1">
      <alignment vertical="center"/>
    </xf>
    <xf numFmtId="164" fontId="4" fillId="0" borderId="3" xfId="0" applyNumberFormat="1" applyFont="1" applyBorder="1" applyAlignment="1">
      <alignment vertical="center"/>
    </xf>
    <xf numFmtId="2" fontId="3" fillId="0" borderId="4" xfId="0" applyNumberFormat="1" applyFont="1" applyBorder="1" applyAlignment="1"/>
    <xf numFmtId="1" fontId="3" fillId="0" borderId="0" xfId="0" applyNumberFormat="1" applyFont="1" applyAlignment="1"/>
    <xf numFmtId="2" fontId="6" fillId="0" borderId="0" xfId="0" applyNumberFormat="1" applyFont="1" applyAlignment="1">
      <alignment horizontal="center" vertical="center"/>
    </xf>
    <xf numFmtId="0" fontId="7" fillId="0" borderId="0" xfId="0" applyFont="1" applyAlignment="1"/>
    <xf numFmtId="0" fontId="9" fillId="0" borderId="0" xfId="0" applyFont="1" applyAlignment="1"/>
    <xf numFmtId="0" fontId="11" fillId="0" borderId="0" xfId="0" applyFont="1" applyAlignment="1"/>
    <xf numFmtId="0" fontId="10" fillId="0" borderId="4" xfId="0" applyFont="1" applyBorder="1" applyAlignment="1">
      <alignment horizontal="center" vertical="center" wrapText="1"/>
    </xf>
    <xf numFmtId="0" fontId="10" fillId="0" borderId="4" xfId="0" applyFont="1" applyBorder="1" applyAlignment="1">
      <alignment vertical="center" wrapText="1"/>
    </xf>
    <xf numFmtId="0" fontId="12" fillId="0" borderId="4" xfId="0" applyFont="1" applyBorder="1" applyAlignment="1">
      <alignment horizontal="center" vertical="center" wrapText="1"/>
    </xf>
    <xf numFmtId="0" fontId="12" fillId="0" borderId="4" xfId="0" applyFont="1" applyBorder="1" applyAlignment="1">
      <alignment vertical="center" wrapText="1"/>
    </xf>
    <xf numFmtId="2" fontId="12" fillId="0" borderId="4" xfId="0" applyNumberFormat="1" applyFont="1" applyBorder="1" applyAlignment="1">
      <alignment vertical="center"/>
    </xf>
    <xf numFmtId="0" fontId="12" fillId="0" borderId="0" xfId="0" applyFont="1" applyAlignment="1"/>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wrapText="1"/>
    </xf>
    <xf numFmtId="165" fontId="12" fillId="0" borderId="0" xfId="0" applyNumberFormat="1" applyFont="1" applyAlignment="1">
      <alignment horizontal="center" vertical="center" wrapText="1"/>
    </xf>
    <xf numFmtId="0" fontId="10" fillId="0" borderId="0" xfId="0" applyFont="1" applyAlignment="1"/>
    <xf numFmtId="0" fontId="12" fillId="0" borderId="0" xfId="0" applyFont="1" applyAlignment="1">
      <alignment wrapText="1"/>
    </xf>
    <xf numFmtId="166" fontId="12" fillId="0" borderId="0" xfId="0" applyNumberFormat="1" applyFont="1" applyAlignment="1"/>
    <xf numFmtId="43" fontId="12" fillId="0" borderId="0" xfId="0" applyNumberFormat="1" applyFont="1" applyAlignment="1">
      <alignment horizontal="center"/>
    </xf>
    <xf numFmtId="0" fontId="7" fillId="0" borderId="0" xfId="0" applyFont="1" applyAlignment="1">
      <alignment wrapText="1"/>
    </xf>
    <xf numFmtId="0" fontId="13" fillId="0" borderId="0" xfId="0" applyFont="1" applyAlignment="1">
      <alignment horizontal="left" vertical="top"/>
    </xf>
    <xf numFmtId="0" fontId="12" fillId="0" borderId="0" xfId="0" applyFont="1" applyAlignment="1">
      <alignment horizontal="center"/>
    </xf>
    <xf numFmtId="0" fontId="11" fillId="0" borderId="0" xfId="0" applyFont="1" applyAlignment="1">
      <alignment wrapText="1"/>
    </xf>
    <xf numFmtId="0" fontId="14" fillId="0" borderId="0" xfId="0" applyFont="1" applyAlignment="1">
      <alignment horizontal="left" vertical="top"/>
    </xf>
    <xf numFmtId="0" fontId="15" fillId="0" borderId="0" xfId="0" applyFont="1" applyAlignment="1"/>
    <xf numFmtId="0" fontId="15" fillId="0" borderId="0" xfId="0" applyFont="1" applyAlignment="1">
      <alignment horizontal="center"/>
    </xf>
    <xf numFmtId="0" fontId="16" fillId="0" borderId="0" xfId="0" applyFont="1" applyAlignment="1"/>
    <xf numFmtId="0" fontId="7" fillId="0" borderId="0" xfId="0" applyFont="1" applyAlignment="1">
      <alignment horizontal="center" wrapText="1"/>
    </xf>
    <xf numFmtId="0" fontId="9" fillId="0" borderId="0" xfId="0" applyFont="1" applyAlignment="1">
      <alignment wrapText="1"/>
    </xf>
    <xf numFmtId="0" fontId="17" fillId="0" borderId="0" xfId="0" applyFont="1" applyAlignment="1">
      <alignment horizontal="center"/>
    </xf>
    <xf numFmtId="0" fontId="7" fillId="0" borderId="0" xfId="0" applyFont="1" applyAlignment="1">
      <alignment horizontal="center"/>
    </xf>
    <xf numFmtId="0" fontId="18" fillId="0" borderId="0" xfId="0" applyFont="1" applyAlignment="1">
      <alignment horizontal="center"/>
    </xf>
    <xf numFmtId="0" fontId="9" fillId="0" borderId="0" xfId="0" applyFont="1" applyAlignment="1">
      <alignment horizontal="center"/>
    </xf>
    <xf numFmtId="0" fontId="15" fillId="0" borderId="0" xfId="0" applyFont="1" applyAlignment="1">
      <alignment horizontal="left" vertical="center"/>
    </xf>
    <xf numFmtId="0" fontId="15" fillId="0" borderId="0" xfId="0" applyFont="1" applyAlignment="1">
      <alignment horizontal="left" vertical="center" wrapText="1"/>
    </xf>
    <xf numFmtId="0" fontId="7" fillId="0" borderId="0" xfId="0" applyFont="1" applyAlignment="1">
      <alignment horizontal="center" vertical="center"/>
    </xf>
    <xf numFmtId="0" fontId="15" fillId="0" borderId="0" xfId="0" applyFont="1" applyAlignment="1">
      <alignment horizontal="left"/>
    </xf>
    <xf numFmtId="0" fontId="15"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horizontal="center" vertical="center"/>
    </xf>
    <xf numFmtId="0" fontId="20"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5" fillId="0" borderId="0" xfId="0" applyFont="1" applyAlignment="1">
      <alignment horizontal="right" vertical="center"/>
    </xf>
    <xf numFmtId="2" fontId="5" fillId="0" borderId="0" xfId="0" applyNumberFormat="1" applyFont="1" applyAlignment="1">
      <alignment horizontal="righ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vertical="center"/>
    </xf>
    <xf numFmtId="0" fontId="5" fillId="0" borderId="11" xfId="0" applyFont="1" applyBorder="1" applyAlignment="1">
      <alignment horizontal="center" vertical="center"/>
    </xf>
    <xf numFmtId="2" fontId="5" fillId="0" borderId="12" xfId="0" applyNumberFormat="1" applyFont="1" applyBorder="1" applyAlignment="1">
      <alignment vertical="center"/>
    </xf>
    <xf numFmtId="0" fontId="5" fillId="0" borderId="6" xfId="0" applyFont="1" applyBorder="1" applyAlignment="1">
      <alignment horizontal="right" vertical="center"/>
    </xf>
    <xf numFmtId="0" fontId="5" fillId="0" borderId="11" xfId="0" applyFont="1" applyBorder="1" applyAlignment="1">
      <alignment horizontal="left"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horizontal="right" vertical="center"/>
    </xf>
    <xf numFmtId="2" fontId="6" fillId="0" borderId="4" xfId="0" applyNumberFormat="1" applyFont="1" applyBorder="1" applyAlignment="1">
      <alignment vertical="center"/>
    </xf>
    <xf numFmtId="0" fontId="5" fillId="0" borderId="12" xfId="0" applyFont="1" applyBorder="1" applyAlignment="1">
      <alignment horizontal="right" vertical="center"/>
    </xf>
    <xf numFmtId="0" fontId="5" fillId="0" borderId="9" xfId="0" applyFont="1" applyBorder="1" applyAlignment="1">
      <alignment horizontal="center" vertical="center"/>
    </xf>
    <xf numFmtId="0" fontId="5" fillId="0" borderId="13" xfId="0" applyFont="1" applyBorder="1" applyAlignment="1">
      <alignment horizontal="right" vertical="center"/>
    </xf>
    <xf numFmtId="0" fontId="5" fillId="0" borderId="13" xfId="0" applyFont="1" applyBorder="1" applyAlignment="1">
      <alignment vertical="center"/>
    </xf>
    <xf numFmtId="0" fontId="5" fillId="0" borderId="10" xfId="0" applyFont="1" applyBorder="1" applyAlignment="1">
      <alignment vertical="center"/>
    </xf>
    <xf numFmtId="0" fontId="5" fillId="0" borderId="0" xfId="0" applyFont="1" applyAlignment="1">
      <alignment horizontal="left" vertical="center"/>
    </xf>
    <xf numFmtId="2" fontId="5" fillId="0" borderId="14" xfId="0" applyNumberFormat="1" applyFont="1" applyBorder="1" applyAlignment="1">
      <alignment vertical="center"/>
    </xf>
    <xf numFmtId="2" fontId="6" fillId="0" borderId="0" xfId="0" applyNumberFormat="1" applyFont="1" applyAlignment="1">
      <alignment horizontal="left" vertical="center"/>
    </xf>
    <xf numFmtId="2" fontId="6" fillId="0" borderId="2" xfId="0" applyNumberFormat="1" applyFont="1" applyBorder="1" applyAlignment="1">
      <alignment horizontal="left" vertical="center"/>
    </xf>
    <xf numFmtId="2" fontId="5" fillId="0" borderId="0" xfId="0" applyNumberFormat="1" applyFont="1" applyAlignment="1">
      <alignment vertical="center"/>
    </xf>
    <xf numFmtId="2" fontId="6" fillId="0" borderId="2" xfId="0" applyNumberFormat="1" applyFont="1" applyBorder="1" applyAlignment="1">
      <alignment vertical="center"/>
    </xf>
    <xf numFmtId="167" fontId="6" fillId="0" borderId="0" xfId="0" applyNumberFormat="1" applyFont="1" applyAlignment="1">
      <alignment vertical="center"/>
    </xf>
    <xf numFmtId="2" fontId="6" fillId="0" borderId="0" xfId="0" applyNumberFormat="1" applyFont="1" applyAlignment="1">
      <alignment vertical="center"/>
    </xf>
    <xf numFmtId="168" fontId="5" fillId="0" borderId="0" xfId="0" applyNumberFormat="1" applyFont="1" applyAlignment="1">
      <alignmen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2" fontId="5" fillId="0" borderId="6" xfId="0" applyNumberFormat="1" applyFont="1" applyBorder="1" applyAlignment="1">
      <alignment vertical="center"/>
    </xf>
    <xf numFmtId="9" fontId="5" fillId="0" borderId="0" xfId="0" applyNumberFormat="1" applyFont="1" applyAlignment="1">
      <alignment vertical="center"/>
    </xf>
    <xf numFmtId="0" fontId="5" fillId="0" borderId="15" xfId="0" applyFont="1" applyBorder="1" applyAlignment="1">
      <alignment horizontal="center" vertical="center"/>
    </xf>
    <xf numFmtId="2" fontId="5" fillId="0" borderId="5" xfId="0" applyNumberFormat="1" applyFont="1" applyBorder="1" applyAlignment="1">
      <alignment vertical="center"/>
    </xf>
    <xf numFmtId="0" fontId="5" fillId="0" borderId="13" xfId="0" applyFont="1" applyBorder="1" applyAlignment="1">
      <alignment horizontal="center" vertical="center"/>
    </xf>
    <xf numFmtId="2" fontId="6" fillId="0" borderId="6" xfId="0" applyNumberFormat="1" applyFont="1" applyBorder="1" applyAlignment="1">
      <alignment vertical="center"/>
    </xf>
    <xf numFmtId="0" fontId="5" fillId="0" borderId="0" xfId="0" applyFont="1" applyAlignment="1">
      <alignment horizontal="left" vertical="center" wrapText="1"/>
    </xf>
    <xf numFmtId="0" fontId="5" fillId="0" borderId="13"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21" fillId="0" borderId="0" xfId="0" applyFont="1" applyAlignment="1">
      <alignment vertical="center"/>
    </xf>
    <xf numFmtId="0" fontId="2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horizontal="right" vertical="center"/>
    </xf>
    <xf numFmtId="2" fontId="3" fillId="0" borderId="0" xfId="0" applyNumberFormat="1" applyFont="1" applyAlignment="1">
      <alignment vertical="center"/>
    </xf>
    <xf numFmtId="0" fontId="3" fillId="0" borderId="0" xfId="0" applyFont="1" applyAlignment="1">
      <alignment horizontal="right" vertical="center" wrapText="1"/>
    </xf>
    <xf numFmtId="2" fontId="4" fillId="0" borderId="0" xfId="0" applyNumberFormat="1" applyFont="1" applyAlignment="1">
      <alignment vertical="center"/>
    </xf>
    <xf numFmtId="0" fontId="4" fillId="0" borderId="0" xfId="0" applyFont="1" applyAlignment="1">
      <alignment horizontal="right" vertical="center"/>
    </xf>
    <xf numFmtId="2" fontId="4" fillId="0" borderId="0" xfId="0" applyNumberFormat="1" applyFont="1" applyAlignment="1">
      <alignment horizontal="right" vertical="center"/>
    </xf>
    <xf numFmtId="0" fontId="3" fillId="0" borderId="0" xfId="0" applyFont="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9" xfId="0" applyFont="1" applyBorder="1" applyAlignment="1">
      <alignmen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xf>
    <xf numFmtId="2" fontId="4" fillId="0" borderId="14" xfId="0" applyNumberFormat="1" applyFont="1" applyBorder="1" applyAlignment="1">
      <alignment horizontal="right" vertical="center"/>
    </xf>
    <xf numFmtId="2" fontId="24" fillId="0" borderId="12" xfId="0" applyNumberFormat="1" applyFont="1" applyBorder="1" applyAlignment="1">
      <alignment vertical="center"/>
    </xf>
    <xf numFmtId="2" fontId="4" fillId="0" borderId="14" xfId="0" applyNumberFormat="1" applyFont="1" applyBorder="1" applyAlignment="1">
      <alignment horizontal="right" vertical="center" wrapText="1"/>
    </xf>
    <xf numFmtId="0" fontId="4" fillId="0" borderId="12" xfId="0" applyFont="1" applyBorder="1" applyAlignment="1">
      <alignment horizontal="center" vertical="center"/>
    </xf>
    <xf numFmtId="0" fontId="4" fillId="0" borderId="12" xfId="0" applyFont="1" applyBorder="1" applyAlignment="1">
      <alignment horizontal="left" vertical="center"/>
    </xf>
    <xf numFmtId="2" fontId="24" fillId="0" borderId="12" xfId="0" applyNumberFormat="1" applyFont="1" applyBorder="1" applyAlignment="1">
      <alignment horizontal="right" vertical="center"/>
    </xf>
    <xf numFmtId="0" fontId="4" fillId="0" borderId="6"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righ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horizontal="right" vertical="center"/>
    </xf>
    <xf numFmtId="2" fontId="3" fillId="0" borderId="4" xfId="0" applyNumberFormat="1" applyFont="1" applyBorder="1" applyAlignment="1">
      <alignment vertical="center"/>
    </xf>
    <xf numFmtId="0" fontId="4" fillId="0" borderId="9" xfId="0" applyFont="1" applyBorder="1" applyAlignment="1">
      <alignment horizontal="center" vertical="center" wrapText="1"/>
    </xf>
    <xf numFmtId="2" fontId="4" fillId="0" borderId="10" xfId="0" applyNumberFormat="1" applyFont="1" applyBorder="1" applyAlignment="1">
      <alignment horizontal="right" vertical="center"/>
    </xf>
    <xf numFmtId="0" fontId="4" fillId="0" borderId="9" xfId="0" applyFont="1" applyBorder="1" applyAlignment="1">
      <alignment horizontal="center" vertical="center"/>
    </xf>
    <xf numFmtId="0" fontId="4" fillId="0" borderId="13" xfId="0" applyFont="1" applyBorder="1" applyAlignment="1">
      <alignment horizontal="right" vertical="center" wrapText="1"/>
    </xf>
    <xf numFmtId="0" fontId="4" fillId="0" borderId="13" xfId="0" applyFont="1" applyBorder="1" applyAlignment="1">
      <alignment vertical="center"/>
    </xf>
    <xf numFmtId="0" fontId="4" fillId="0" borderId="10" xfId="0" applyFont="1" applyBorder="1" applyAlignment="1">
      <alignment vertical="center"/>
    </xf>
    <xf numFmtId="2" fontId="4" fillId="0" borderId="14" xfId="0" applyNumberFormat="1" applyFont="1" applyBorder="1" applyAlignment="1">
      <alignment vertical="center"/>
    </xf>
    <xf numFmtId="2" fontId="4" fillId="0" borderId="0" xfId="0" applyNumberFormat="1" applyFont="1" applyAlignment="1">
      <alignment horizontal="center" vertical="center"/>
    </xf>
    <xf numFmtId="2" fontId="4" fillId="0" borderId="2" xfId="0" applyNumberFormat="1" applyFont="1" applyBorder="1" applyAlignment="1">
      <alignment horizontal="center" vertical="center"/>
    </xf>
    <xf numFmtId="167" fontId="4" fillId="0" borderId="0" xfId="0" applyNumberFormat="1" applyFont="1" applyAlignment="1">
      <alignment horizontal="right" vertical="center"/>
    </xf>
    <xf numFmtId="2" fontId="3" fillId="0" borderId="0" xfId="0" applyNumberFormat="1" applyFont="1" applyAlignment="1">
      <alignment horizontal="left" vertical="center" wrapText="1"/>
    </xf>
    <xf numFmtId="2" fontId="3" fillId="0" borderId="2" xfId="0" applyNumberFormat="1" applyFont="1" applyBorder="1" applyAlignment="1">
      <alignment vertical="center"/>
    </xf>
    <xf numFmtId="0" fontId="6" fillId="0" borderId="0" xfId="0" applyFont="1" applyAlignment="1">
      <alignment vertical="center" wrapText="1"/>
    </xf>
    <xf numFmtId="2" fontId="5" fillId="0" borderId="0" xfId="0" applyNumberFormat="1" applyFont="1" applyAlignment="1">
      <alignment horizontal="center" vertical="center" wrapText="1"/>
    </xf>
    <xf numFmtId="1" fontId="5" fillId="0" borderId="0" xfId="0" applyNumberFormat="1" applyFont="1" applyAlignment="1">
      <alignment vertical="center" wrapText="1"/>
    </xf>
    <xf numFmtId="0" fontId="5" fillId="0" borderId="0" xfId="0" applyFont="1" applyAlignment="1">
      <alignment vertical="center" wrapText="1"/>
    </xf>
    <xf numFmtId="1" fontId="5" fillId="0" borderId="0" xfId="0" applyNumberFormat="1" applyFont="1" applyAlignment="1">
      <alignment vertical="center"/>
    </xf>
    <xf numFmtId="1" fontId="5" fillId="0" borderId="0" xfId="0" applyNumberFormat="1" applyFont="1" applyAlignment="1">
      <alignment horizontal="right" vertical="center" wrapText="1"/>
    </xf>
    <xf numFmtId="2" fontId="4" fillId="0" borderId="0" xfId="0" applyNumberFormat="1" applyFont="1" applyAlignment="1">
      <alignment horizontal="center" vertical="center" wrapText="1"/>
    </xf>
    <xf numFmtId="2" fontId="4" fillId="0" borderId="0" xfId="0" applyNumberFormat="1" applyFont="1" applyAlignment="1">
      <alignment horizontal="right" vertical="center" wrapText="1"/>
    </xf>
    <xf numFmtId="2" fontId="5" fillId="0" borderId="0" xfId="0" applyNumberFormat="1" applyFont="1" applyAlignment="1">
      <alignment horizontal="center" vertical="center"/>
    </xf>
    <xf numFmtId="1" fontId="6" fillId="0" borderId="0" xfId="0" applyNumberFormat="1" applyFont="1" applyAlignment="1">
      <alignment horizontal="center" vertical="center" wrapText="1"/>
    </xf>
    <xf numFmtId="1" fontId="6" fillId="0" borderId="0" xfId="0" applyNumberFormat="1" applyFont="1" applyAlignment="1">
      <alignment vertical="center"/>
    </xf>
    <xf numFmtId="0" fontId="26" fillId="0" borderId="0" xfId="0" applyFont="1" applyAlignment="1">
      <alignment vertical="center" wrapText="1"/>
    </xf>
    <xf numFmtId="1" fontId="6" fillId="0" borderId="2" xfId="0" applyNumberFormat="1" applyFont="1" applyBorder="1" applyAlignment="1">
      <alignment vertical="center"/>
    </xf>
    <xf numFmtId="2" fontId="5" fillId="0" borderId="0" xfId="0" applyNumberFormat="1" applyFont="1" applyAlignment="1">
      <alignment vertical="center" wrapText="1"/>
    </xf>
    <xf numFmtId="0" fontId="4" fillId="0" borderId="17" xfId="0" applyFont="1" applyBorder="1" applyAlignment="1">
      <alignment horizontal="justify" vertical="center" wrapText="1"/>
    </xf>
    <xf numFmtId="0" fontId="13" fillId="0" borderId="0" xfId="0" applyFont="1" applyAlignment="1">
      <alignment vertical="center"/>
    </xf>
    <xf numFmtId="2" fontId="5" fillId="0" borderId="0" xfId="0" applyNumberFormat="1" applyFont="1" applyAlignment="1">
      <alignment horizontal="center" vertical="center" wrapText="1"/>
    </xf>
    <xf numFmtId="0" fontId="0" fillId="0" borderId="0" xfId="0" applyFont="1" applyAlignment="1"/>
    <xf numFmtId="0" fontId="6"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left" vertical="center"/>
    </xf>
    <xf numFmtId="0" fontId="19" fillId="0" borderId="0" xfId="0" applyFont="1" applyAlignment="1">
      <alignment horizontal="center" vertical="center"/>
    </xf>
    <xf numFmtId="0" fontId="5" fillId="0" borderId="0" xfId="0" applyFont="1" applyAlignment="1">
      <alignment horizontal="left" vertical="center" wrapText="1"/>
    </xf>
    <xf numFmtId="0" fontId="25"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center" vertical="center"/>
    </xf>
    <xf numFmtId="0" fontId="23" fillId="0" borderId="16" xfId="0" applyFont="1" applyBorder="1" applyAlignment="1">
      <alignment horizontal="center" vertical="center" wrapText="1"/>
    </xf>
    <xf numFmtId="0" fontId="22" fillId="0" borderId="0" xfId="0" applyFont="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left" vertical="center" wrapText="1"/>
    </xf>
    <xf numFmtId="1" fontId="4" fillId="0" borderId="5" xfId="0" applyNumberFormat="1" applyFont="1" applyBorder="1" applyAlignment="1">
      <alignment horizontal="center" vertical="center" wrapText="1"/>
    </xf>
    <xf numFmtId="0" fontId="2" fillId="0" borderId="6" xfId="0" applyFont="1" applyBorder="1"/>
    <xf numFmtId="1"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xf numFmtId="0" fontId="2" fillId="0" borderId="9" xfId="0" applyFont="1" applyBorder="1"/>
    <xf numFmtId="0" fontId="2" fillId="0" borderId="10" xfId="0" applyFont="1" applyBorder="1"/>
    <xf numFmtId="2" fontId="4" fillId="0" borderId="1" xfId="0" applyNumberFormat="1"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0" fontId="8" fillId="0" borderId="0" xfId="0" applyFont="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0</xdr:colOff>
      <xdr:row>5</xdr:row>
      <xdr:rowOff>0</xdr:rowOff>
    </xdr:from>
    <xdr:ext cx="76200" cy="85725"/>
    <xdr:sp macro="" textlink="">
      <xdr:nvSpPr>
        <xdr:cNvPr id="2958" name="Shape 2958"/>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59" name="Shape 2959"/>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5</xdr:row>
      <xdr:rowOff>0</xdr:rowOff>
    </xdr:from>
    <xdr:ext cx="76200" cy="85725"/>
    <xdr:sp macro="" textlink="">
      <xdr:nvSpPr>
        <xdr:cNvPr id="2960" name="Shape 2960"/>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61" name="Shape 2961"/>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5</xdr:row>
      <xdr:rowOff>104775</xdr:rowOff>
    </xdr:from>
    <xdr:ext cx="76200" cy="0"/>
    <xdr:sp macro="" textlink="">
      <xdr:nvSpPr>
        <xdr:cNvPr id="2962" name="Shape 2962"/>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63" name="Shape 2963"/>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64" name="Shape 2964"/>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0</xdr:rowOff>
    </xdr:from>
    <xdr:ext cx="76200" cy="161925"/>
    <xdr:sp macro="" textlink="">
      <xdr:nvSpPr>
        <xdr:cNvPr id="2965" name="Shape 2965"/>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0</xdr:rowOff>
    </xdr:from>
    <xdr:ext cx="76200" cy="161925"/>
    <xdr:sp macro="" textlink="">
      <xdr:nvSpPr>
        <xdr:cNvPr id="2966" name="Shape 2966"/>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114300</xdr:rowOff>
    </xdr:from>
    <xdr:ext cx="76200" cy="38100"/>
    <xdr:sp macro="" textlink="">
      <xdr:nvSpPr>
        <xdr:cNvPr id="2967" name="Shape 2967"/>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68" name="Shape 2968"/>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69" name="Shape 2969"/>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70" name="Shape 2970"/>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71" name="Shape 2971"/>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72" name="Shape 2972"/>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73" name="Shape 2973"/>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0</xdr:rowOff>
    </xdr:from>
    <xdr:ext cx="76200" cy="161925"/>
    <xdr:sp macro="" textlink="">
      <xdr:nvSpPr>
        <xdr:cNvPr id="2974" name="Shape 2974"/>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0</xdr:rowOff>
    </xdr:from>
    <xdr:ext cx="76200" cy="161925"/>
    <xdr:sp macro="" textlink="">
      <xdr:nvSpPr>
        <xdr:cNvPr id="2975" name="Shape 2975"/>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114300</xdr:rowOff>
    </xdr:from>
    <xdr:ext cx="76200" cy="38100"/>
    <xdr:sp macro="" textlink="">
      <xdr:nvSpPr>
        <xdr:cNvPr id="2976" name="Shape 2976"/>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77" name="Shape 2977"/>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78" name="Shape 2978"/>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79" name="Shape 2979"/>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80" name="Shape 2980"/>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81" name="Shape 2981"/>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82" name="Shape 2982"/>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5</xdr:row>
      <xdr:rowOff>0</xdr:rowOff>
    </xdr:from>
    <xdr:ext cx="76200" cy="85725"/>
    <xdr:sp macro="" textlink="">
      <xdr:nvSpPr>
        <xdr:cNvPr id="2983" name="Shape 2983"/>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5</xdr:row>
      <xdr:rowOff>0</xdr:rowOff>
    </xdr:from>
    <xdr:ext cx="76200" cy="85725"/>
    <xdr:sp macro="" textlink="">
      <xdr:nvSpPr>
        <xdr:cNvPr id="2984" name="Shape 2984"/>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5</xdr:row>
      <xdr:rowOff>104775</xdr:rowOff>
    </xdr:from>
    <xdr:ext cx="76200" cy="0"/>
    <xdr:sp macro="" textlink="">
      <xdr:nvSpPr>
        <xdr:cNvPr id="2985" name="Shape 2985"/>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0</xdr:rowOff>
    </xdr:from>
    <xdr:ext cx="76200" cy="161925"/>
    <xdr:sp macro="" textlink="">
      <xdr:nvSpPr>
        <xdr:cNvPr id="2986" name="Shape 2986"/>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0</xdr:rowOff>
    </xdr:from>
    <xdr:ext cx="76200" cy="161925"/>
    <xdr:sp macro="" textlink="">
      <xdr:nvSpPr>
        <xdr:cNvPr id="2987" name="Shape 2987"/>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114300</xdr:rowOff>
    </xdr:from>
    <xdr:ext cx="76200" cy="38100"/>
    <xdr:sp macro="" textlink="">
      <xdr:nvSpPr>
        <xdr:cNvPr id="2988" name="Shape 2988"/>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95250</xdr:rowOff>
    </xdr:from>
    <xdr:ext cx="76200" cy="47625"/>
    <xdr:sp macro="" textlink="">
      <xdr:nvSpPr>
        <xdr:cNvPr id="2989" name="Shape 2989"/>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114300</xdr:rowOff>
    </xdr:from>
    <xdr:ext cx="76200" cy="38100"/>
    <xdr:sp macro="" textlink="">
      <xdr:nvSpPr>
        <xdr:cNvPr id="2990" name="Shape 2990"/>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91" name="Shape 2991"/>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92" name="Shape 2992"/>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93" name="Shape 2993"/>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94" name="Shape 2994"/>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95" name="Shape 2995"/>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96" name="Shape 2996"/>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97" name="Shape 2997"/>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98" name="Shape 2998"/>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2999" name="Shape 2999"/>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3000" name="Shape 3000"/>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3001" name="Shape 3001"/>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9</xdr:row>
      <xdr:rowOff>0</xdr:rowOff>
    </xdr:from>
    <xdr:ext cx="76200" cy="38100"/>
    <xdr:sp macro="" textlink="">
      <xdr:nvSpPr>
        <xdr:cNvPr id="3002" name="Shape 3002"/>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5</xdr:row>
      <xdr:rowOff>0</xdr:rowOff>
    </xdr:from>
    <xdr:ext cx="76200" cy="85725"/>
    <xdr:sp macro="" textlink="">
      <xdr:nvSpPr>
        <xdr:cNvPr id="3003" name="Shape 3003"/>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5</xdr:row>
      <xdr:rowOff>0</xdr:rowOff>
    </xdr:from>
    <xdr:ext cx="76200" cy="85725"/>
    <xdr:sp macro="" textlink="">
      <xdr:nvSpPr>
        <xdr:cNvPr id="3004" name="Shape 3004"/>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5</xdr:row>
      <xdr:rowOff>104775</xdr:rowOff>
    </xdr:from>
    <xdr:ext cx="76200" cy="0"/>
    <xdr:sp macro="" textlink="">
      <xdr:nvSpPr>
        <xdr:cNvPr id="3005" name="Shape 3005"/>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0</xdr:rowOff>
    </xdr:from>
    <xdr:ext cx="76200" cy="161925"/>
    <xdr:sp macro="" textlink="">
      <xdr:nvSpPr>
        <xdr:cNvPr id="3006" name="Shape 3006"/>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0</xdr:rowOff>
    </xdr:from>
    <xdr:ext cx="76200" cy="161925"/>
    <xdr:sp macro="" textlink="">
      <xdr:nvSpPr>
        <xdr:cNvPr id="3007" name="Shape 3007"/>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114300</xdr:rowOff>
    </xdr:from>
    <xdr:ext cx="76200" cy="38100"/>
    <xdr:sp macro="" textlink="">
      <xdr:nvSpPr>
        <xdr:cNvPr id="3008" name="Shape 3008"/>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0</xdr:rowOff>
    </xdr:from>
    <xdr:ext cx="76200" cy="161925"/>
    <xdr:sp macro="" textlink="">
      <xdr:nvSpPr>
        <xdr:cNvPr id="3009" name="Shape 3009"/>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0</xdr:rowOff>
    </xdr:from>
    <xdr:ext cx="76200" cy="161925"/>
    <xdr:sp macro="" textlink="">
      <xdr:nvSpPr>
        <xdr:cNvPr id="3010" name="Shape 3010"/>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114300</xdr:rowOff>
    </xdr:from>
    <xdr:ext cx="76200" cy="38100"/>
    <xdr:sp macro="" textlink="">
      <xdr:nvSpPr>
        <xdr:cNvPr id="3011" name="Shape 3011"/>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5</xdr:row>
      <xdr:rowOff>0</xdr:rowOff>
    </xdr:from>
    <xdr:ext cx="76200" cy="85725"/>
    <xdr:sp macro="" textlink="">
      <xdr:nvSpPr>
        <xdr:cNvPr id="3012" name="Shape 3012"/>
        <xdr:cNvSpPr/>
      </xdr:nvSpPr>
      <xdr:spPr>
        <a:xfrm>
          <a:off x="0" y="0"/>
          <a:ext cx="1" cy="1"/>
        </a:xfrm>
        <a:prstGeom prst="rect">
          <a:avLst/>
        </a:prstGeom>
        <a:noFill/>
        <a:ln cap="flat" cmpd="sng" algn="ctr">
          <a:noFill/>
          <a:miter lim="800000"/>
          <a:headEnd/>
          <a:tailEnd/>
        </a:ln>
      </xdr:spPr>
    </xdr:sp>
    <xdr:clientData fLocksWithSheet="0"/>
  </xdr:oneCellAnchor>
  <xdr:oneCellAnchor>
    <xdr:from>
      <xdr:col>10</xdr:col>
      <xdr:colOff>28575</xdr:colOff>
      <xdr:row>6</xdr:row>
      <xdr:rowOff>400050</xdr:rowOff>
    </xdr:from>
    <xdr:ext cx="76200" cy="0"/>
    <xdr:sp macro="" textlink="">
      <xdr:nvSpPr>
        <xdr:cNvPr id="3013" name="Shape 3013"/>
        <xdr:cNvSpPr/>
      </xdr:nvSpPr>
      <xdr:spPr>
        <a:xfrm>
          <a:off x="0" y="0"/>
          <a:ext cx="1" cy="1"/>
        </a:xfrm>
        <a:prstGeom prst="rect">
          <a:avLst/>
        </a:prstGeom>
        <a:noFill/>
        <a:ln cap="flat" cmpd="sng" algn="ctr">
          <a:noFill/>
          <a:miter lim="800000"/>
          <a:headEnd/>
          <a:tailEnd/>
        </a:ln>
      </xdr:spPr>
    </xdr:sp>
    <xdr:clientData fLocksWithSheet="0"/>
  </xdr:oneCellAnchor>
  <xdr:oneCellAnchor>
    <xdr:from>
      <xdr:col>12</xdr:col>
      <xdr:colOff>0</xdr:colOff>
      <xdr:row>5</xdr:row>
      <xdr:rowOff>304800</xdr:rowOff>
    </xdr:from>
    <xdr:ext cx="85725" cy="0"/>
    <xdr:sp macro="" textlink="">
      <xdr:nvSpPr>
        <xdr:cNvPr id="3014" name="Shape 3014"/>
        <xdr:cNvSpPr/>
      </xdr:nvSpPr>
      <xdr:spPr>
        <a:xfrm>
          <a:off x="0" y="0"/>
          <a:ext cx="1" cy="1"/>
        </a:xfrm>
        <a:prstGeom prst="rect">
          <a:avLst/>
        </a:prstGeom>
        <a:noFill/>
        <a:ln cap="flat" cmpd="sng" algn="ctr">
          <a:noFill/>
          <a:miter lim="800000"/>
          <a:headEnd/>
          <a:tailEnd/>
        </a:ln>
      </xdr:spPr>
    </xdr:sp>
    <xdr:clientData fLocksWithSheet="0"/>
  </xdr:oneCellAnchor>
  <xdr:oneCellAnchor>
    <xdr:from>
      <xdr:col>10</xdr:col>
      <xdr:colOff>57150</xdr:colOff>
      <xdr:row>6</xdr:row>
      <xdr:rowOff>66675</xdr:rowOff>
    </xdr:from>
    <xdr:ext cx="85725" cy="85725"/>
    <xdr:sp macro="" textlink="">
      <xdr:nvSpPr>
        <xdr:cNvPr id="3015" name="Shape 3015"/>
        <xdr:cNvSpPr/>
      </xdr:nvSpPr>
      <xdr:spPr>
        <a:xfrm>
          <a:off x="0" y="0"/>
          <a:ext cx="1" cy="1"/>
        </a:xfrm>
        <a:prstGeom prst="rect">
          <a:avLst/>
        </a:prstGeom>
        <a:noFill/>
        <a:ln cap="flat" cmpd="sng" algn="ctr">
          <a:noFill/>
          <a:miter lim="800000"/>
          <a:headEnd/>
          <a:tailEnd/>
        </a:ln>
      </xdr:spPr>
    </xdr:sp>
    <xdr:clientData fLocksWithSheet="0"/>
  </xdr:oneCellAnchor>
  <xdr:oneCellAnchor>
    <xdr:from>
      <xdr:col>9</xdr:col>
      <xdr:colOff>0</xdr:colOff>
      <xdr:row>6</xdr:row>
      <xdr:rowOff>142875</xdr:rowOff>
    </xdr:from>
    <xdr:ext cx="66675" cy="0"/>
    <xdr:sp macro="" textlink="">
      <xdr:nvSpPr>
        <xdr:cNvPr id="3016" name="Shape 3016"/>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114300</xdr:rowOff>
    </xdr:from>
    <xdr:ext cx="76200" cy="38100"/>
    <xdr:sp macro="" textlink="">
      <xdr:nvSpPr>
        <xdr:cNvPr id="3017" name="Shape 3017"/>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457200</xdr:colOff>
      <xdr:row>4</xdr:row>
      <xdr:rowOff>266700</xdr:rowOff>
    </xdr:from>
    <xdr:ext cx="152400" cy="66675"/>
    <xdr:sp macro="" textlink="">
      <xdr:nvSpPr>
        <xdr:cNvPr id="3018" name="Shape 3018"/>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114300</xdr:rowOff>
    </xdr:from>
    <xdr:ext cx="76200" cy="38100"/>
    <xdr:sp macro="" textlink="">
      <xdr:nvSpPr>
        <xdr:cNvPr id="3019" name="Shape 3019"/>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0</xdr:rowOff>
    </xdr:from>
    <xdr:ext cx="76200" cy="152400"/>
    <xdr:sp macro="" textlink="">
      <xdr:nvSpPr>
        <xdr:cNvPr id="3058" name="Shape 3058"/>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0</xdr:rowOff>
    </xdr:from>
    <xdr:ext cx="76200" cy="161925"/>
    <xdr:sp macro="" textlink="">
      <xdr:nvSpPr>
        <xdr:cNvPr id="3020" name="Shape 3020"/>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0</xdr:rowOff>
    </xdr:from>
    <xdr:ext cx="76200" cy="161925"/>
    <xdr:sp macro="" textlink="">
      <xdr:nvSpPr>
        <xdr:cNvPr id="3021" name="Shape 3021"/>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114300</xdr:rowOff>
    </xdr:from>
    <xdr:ext cx="76200" cy="38100"/>
    <xdr:sp macro="" textlink="">
      <xdr:nvSpPr>
        <xdr:cNvPr id="3022" name="Shape 3022"/>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0</xdr:rowOff>
    </xdr:from>
    <xdr:ext cx="76200" cy="161925"/>
    <xdr:sp macro="" textlink="">
      <xdr:nvSpPr>
        <xdr:cNvPr id="3023" name="Shape 3023"/>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6</xdr:row>
      <xdr:rowOff>0</xdr:rowOff>
    </xdr:from>
    <xdr:ext cx="76200" cy="161925"/>
    <xdr:sp macro="" textlink="">
      <xdr:nvSpPr>
        <xdr:cNvPr id="3024" name="Shape 3024"/>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9</xdr:row>
      <xdr:rowOff>0</xdr:rowOff>
    </xdr:from>
    <xdr:ext cx="76200" cy="38100"/>
    <xdr:sp macro="" textlink="">
      <xdr:nvSpPr>
        <xdr:cNvPr id="3025" name="Shape 3025"/>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9</xdr:row>
      <xdr:rowOff>0</xdr:rowOff>
    </xdr:from>
    <xdr:ext cx="76200" cy="38100"/>
    <xdr:sp macro="" textlink="">
      <xdr:nvSpPr>
        <xdr:cNvPr id="3026" name="Shape 3026"/>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9</xdr:row>
      <xdr:rowOff>0</xdr:rowOff>
    </xdr:from>
    <xdr:ext cx="76200" cy="38100"/>
    <xdr:sp macro="" textlink="">
      <xdr:nvSpPr>
        <xdr:cNvPr id="3027" name="Shape 3027"/>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9</xdr:row>
      <xdr:rowOff>0</xdr:rowOff>
    </xdr:from>
    <xdr:ext cx="76200" cy="38100"/>
    <xdr:sp macro="" textlink="">
      <xdr:nvSpPr>
        <xdr:cNvPr id="3028" name="Shape 3028"/>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9</xdr:row>
      <xdr:rowOff>0</xdr:rowOff>
    </xdr:from>
    <xdr:ext cx="76200" cy="38100"/>
    <xdr:sp macro="" textlink="">
      <xdr:nvSpPr>
        <xdr:cNvPr id="3029" name="Shape 3029"/>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9</xdr:row>
      <xdr:rowOff>0</xdr:rowOff>
    </xdr:from>
    <xdr:ext cx="76200" cy="38100"/>
    <xdr:sp macro="" textlink="">
      <xdr:nvSpPr>
        <xdr:cNvPr id="3030" name="Shape 3030"/>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9</xdr:row>
      <xdr:rowOff>0</xdr:rowOff>
    </xdr:from>
    <xdr:ext cx="76200" cy="38100"/>
    <xdr:sp macro="" textlink="">
      <xdr:nvSpPr>
        <xdr:cNvPr id="3031" name="Shape 3031"/>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9</xdr:row>
      <xdr:rowOff>0</xdr:rowOff>
    </xdr:from>
    <xdr:ext cx="76200" cy="38100"/>
    <xdr:sp macro="" textlink="">
      <xdr:nvSpPr>
        <xdr:cNvPr id="3032" name="Shape 3032"/>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0</xdr:rowOff>
    </xdr:from>
    <xdr:ext cx="76200" cy="152400"/>
    <xdr:sp macro="" textlink="">
      <xdr:nvSpPr>
        <xdr:cNvPr id="3033" name="Shape 3033"/>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0</xdr:rowOff>
    </xdr:from>
    <xdr:ext cx="76200" cy="152400"/>
    <xdr:sp macro="" textlink="">
      <xdr:nvSpPr>
        <xdr:cNvPr id="3034" name="Shape 3034"/>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95250</xdr:rowOff>
    </xdr:from>
    <xdr:ext cx="76200" cy="47625"/>
    <xdr:sp macro="" textlink="">
      <xdr:nvSpPr>
        <xdr:cNvPr id="3035" name="Shape 3035"/>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0</xdr:rowOff>
    </xdr:from>
    <xdr:ext cx="76200" cy="152400"/>
    <xdr:sp macro="" textlink="">
      <xdr:nvSpPr>
        <xdr:cNvPr id="3036" name="Shape 3036"/>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0</xdr:rowOff>
    </xdr:from>
    <xdr:ext cx="76200" cy="152400"/>
    <xdr:sp macro="" textlink="">
      <xdr:nvSpPr>
        <xdr:cNvPr id="3037" name="Shape 3037"/>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95250</xdr:rowOff>
    </xdr:from>
    <xdr:ext cx="76200" cy="47625"/>
    <xdr:sp macro="" textlink="">
      <xdr:nvSpPr>
        <xdr:cNvPr id="3038" name="Shape 3038"/>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0</xdr:rowOff>
    </xdr:from>
    <xdr:ext cx="76200" cy="152400"/>
    <xdr:sp macro="" textlink="">
      <xdr:nvSpPr>
        <xdr:cNvPr id="3039" name="Shape 3039"/>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0</xdr:rowOff>
    </xdr:from>
    <xdr:ext cx="76200" cy="152400"/>
    <xdr:sp macro="" textlink="">
      <xdr:nvSpPr>
        <xdr:cNvPr id="3040" name="Shape 3040"/>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0</xdr:rowOff>
    </xdr:from>
    <xdr:ext cx="76200" cy="152400"/>
    <xdr:sp macro="" textlink="">
      <xdr:nvSpPr>
        <xdr:cNvPr id="3041" name="Shape 3041"/>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0</xdr:rowOff>
    </xdr:from>
    <xdr:ext cx="76200" cy="152400"/>
    <xdr:sp macro="" textlink="">
      <xdr:nvSpPr>
        <xdr:cNvPr id="3042" name="Shape 3042"/>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95250</xdr:rowOff>
    </xdr:from>
    <xdr:ext cx="76200" cy="28575"/>
    <xdr:sp macro="" textlink="">
      <xdr:nvSpPr>
        <xdr:cNvPr id="3043" name="Shape 3043"/>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0</xdr:rowOff>
    </xdr:from>
    <xdr:ext cx="76200" cy="152400"/>
    <xdr:sp macro="" textlink="">
      <xdr:nvSpPr>
        <xdr:cNvPr id="3044" name="Shape 3044"/>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0</xdr:rowOff>
    </xdr:from>
    <xdr:ext cx="76200" cy="152400"/>
    <xdr:sp macro="" textlink="">
      <xdr:nvSpPr>
        <xdr:cNvPr id="3045" name="Shape 3045"/>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95250</xdr:rowOff>
    </xdr:from>
    <xdr:ext cx="76200" cy="28575"/>
    <xdr:sp macro="" textlink="">
      <xdr:nvSpPr>
        <xdr:cNvPr id="3046" name="Shape 3046"/>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0</xdr:rowOff>
    </xdr:from>
    <xdr:ext cx="76200" cy="152400"/>
    <xdr:sp macro="" textlink="">
      <xdr:nvSpPr>
        <xdr:cNvPr id="3047" name="Shape 3047"/>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0</xdr:rowOff>
    </xdr:from>
    <xdr:ext cx="76200" cy="152400"/>
    <xdr:sp macro="" textlink="">
      <xdr:nvSpPr>
        <xdr:cNvPr id="3048" name="Shape 3048"/>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95250</xdr:rowOff>
    </xdr:from>
    <xdr:ext cx="76200" cy="28575"/>
    <xdr:sp macro="" textlink="">
      <xdr:nvSpPr>
        <xdr:cNvPr id="3049" name="Shape 3049"/>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85725</xdr:rowOff>
    </xdr:from>
    <xdr:ext cx="76200" cy="47625"/>
    <xdr:sp macro="" textlink="">
      <xdr:nvSpPr>
        <xdr:cNvPr id="3050" name="Shape 3050"/>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95250</xdr:rowOff>
    </xdr:from>
    <xdr:ext cx="76200" cy="28575"/>
    <xdr:sp macro="" textlink="">
      <xdr:nvSpPr>
        <xdr:cNvPr id="3051" name="Shape 3051"/>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95250</xdr:rowOff>
    </xdr:from>
    <xdr:ext cx="76200" cy="28575"/>
    <xdr:sp macro="" textlink="">
      <xdr:nvSpPr>
        <xdr:cNvPr id="3052" name="Shape 3052"/>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95250</xdr:rowOff>
    </xdr:from>
    <xdr:ext cx="76200" cy="28575"/>
    <xdr:sp macro="" textlink="">
      <xdr:nvSpPr>
        <xdr:cNvPr id="3053" name="Shape 3053"/>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0</xdr:rowOff>
    </xdr:from>
    <xdr:ext cx="76200" cy="152400"/>
    <xdr:sp macro="" textlink="">
      <xdr:nvSpPr>
        <xdr:cNvPr id="3054" name="Shape 3054"/>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0</xdr:rowOff>
    </xdr:from>
    <xdr:ext cx="76200" cy="152400"/>
    <xdr:sp macro="" textlink="">
      <xdr:nvSpPr>
        <xdr:cNvPr id="3055" name="Shape 3055"/>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95250</xdr:rowOff>
    </xdr:from>
    <xdr:ext cx="76200" cy="28575"/>
    <xdr:sp macro="" textlink="">
      <xdr:nvSpPr>
        <xdr:cNvPr id="3056" name="Shape 3056"/>
        <xdr:cNvSpPr/>
      </xdr:nvSpPr>
      <xdr:spPr>
        <a:xfrm>
          <a:off x="0" y="0"/>
          <a:ext cx="1" cy="1"/>
        </a:xfrm>
        <a:prstGeom prst="rect">
          <a:avLst/>
        </a:prstGeom>
        <a:noFill/>
        <a:ln cap="flat" cmpd="sng" algn="ctr">
          <a:noFill/>
          <a:miter lim="800000"/>
          <a:headEnd/>
          <a:tailEnd/>
        </a:ln>
      </xdr:spPr>
    </xdr:sp>
    <xdr:clientData fLocksWithSheet="0"/>
  </xdr:oneCellAnchor>
  <xdr:oneCellAnchor>
    <xdr:from>
      <xdr:col>8</xdr:col>
      <xdr:colOff>0</xdr:colOff>
      <xdr:row>7</xdr:row>
      <xdr:rowOff>0</xdr:rowOff>
    </xdr:from>
    <xdr:ext cx="76200" cy="152400"/>
    <xdr:sp macro="" textlink="">
      <xdr:nvSpPr>
        <xdr:cNvPr id="3057" name="Shape 3057"/>
        <xdr:cNvSpPr/>
      </xdr:nvSpPr>
      <xdr:spPr>
        <a:xfrm>
          <a:off x="0" y="0"/>
          <a:ext cx="1" cy="1"/>
        </a:xfrm>
        <a:prstGeom prst="rect">
          <a:avLst/>
        </a:prstGeom>
        <a:noFill/>
        <a:ln cap="flat" cmpd="sng" algn="ctr">
          <a:noFill/>
          <a:miter lim="800000"/>
          <a:headEnd/>
          <a:tailEnd/>
        </a:ln>
      </xdr:spPr>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J100"/>
  <sheetViews>
    <sheetView tabSelected="1" workbookViewId="0">
      <selection activeCell="N16" sqref="N16"/>
    </sheetView>
  </sheetViews>
  <sheetFormatPr defaultColWidth="12.5703125" defaultRowHeight="15" customHeight="1"/>
  <cols>
    <col min="1" max="1" width="5" customWidth="1"/>
    <col min="2" max="2" width="8.42578125" customWidth="1"/>
    <col min="3" max="3" width="5" customWidth="1"/>
    <col min="4" max="4" width="35.7109375" customWidth="1"/>
    <col min="5" max="5" width="12" customWidth="1"/>
    <col min="6" max="6" width="7.5703125" customWidth="1"/>
    <col min="7" max="8" width="12.140625" customWidth="1"/>
    <col min="9" max="10" width="8" customWidth="1"/>
  </cols>
  <sheetData>
    <row r="1" spans="1:10" ht="18.75" customHeight="1">
      <c r="A1" s="191" t="s">
        <v>150</v>
      </c>
      <c r="B1" s="190"/>
      <c r="C1" s="190"/>
      <c r="D1" s="190"/>
      <c r="E1" s="190"/>
      <c r="F1" s="190"/>
      <c r="G1" s="190"/>
      <c r="H1" s="173"/>
      <c r="I1" s="78"/>
      <c r="J1" s="78"/>
    </row>
    <row r="2" spans="1:10" ht="18.75" customHeight="1">
      <c r="A2" s="191" t="str">
        <f>Details!A2</f>
        <v>Name of work : Modernization of Yanamadurru drain (Package No. 24 GDS)</v>
      </c>
      <c r="B2" s="190"/>
      <c r="C2" s="190"/>
      <c r="D2" s="190"/>
      <c r="E2" s="190"/>
      <c r="F2" s="190"/>
      <c r="G2" s="190"/>
      <c r="H2" s="173"/>
      <c r="I2" s="78"/>
      <c r="J2" s="78"/>
    </row>
    <row r="3" spans="1:10" ht="18.75" customHeight="1">
      <c r="A3" s="191" t="s">
        <v>151</v>
      </c>
      <c r="B3" s="190"/>
      <c r="C3" s="190"/>
      <c r="D3" s="190"/>
      <c r="E3" s="190"/>
      <c r="F3" s="190"/>
      <c r="G3" s="190"/>
      <c r="H3" s="173"/>
      <c r="I3" s="78"/>
      <c r="J3" s="78"/>
    </row>
    <row r="4" spans="1:10" ht="37.5" customHeight="1">
      <c r="A4" s="79" t="s">
        <v>152</v>
      </c>
      <c r="B4" s="189" t="s">
        <v>60</v>
      </c>
      <c r="C4" s="190"/>
      <c r="D4" s="79" t="s">
        <v>153</v>
      </c>
      <c r="E4" s="79" t="s">
        <v>61</v>
      </c>
      <c r="F4" s="79" t="s">
        <v>156</v>
      </c>
      <c r="G4" s="76" t="s">
        <v>19</v>
      </c>
      <c r="H4" s="78"/>
      <c r="I4" s="78"/>
      <c r="J4" s="78"/>
    </row>
    <row r="5" spans="1:10" ht="168" customHeight="1">
      <c r="A5" s="79">
        <v>1</v>
      </c>
      <c r="B5" s="175">
        <f>Details!G7</f>
        <v>12000</v>
      </c>
      <c r="C5" s="176" t="s">
        <v>56</v>
      </c>
      <c r="D5" s="187" t="s">
        <v>157</v>
      </c>
      <c r="E5" s="174">
        <f>ccdw!G45</f>
        <v>286.89999999999998</v>
      </c>
      <c r="F5" s="176" t="s">
        <v>56</v>
      </c>
      <c r="G5" s="177">
        <f t="shared" ref="G5:G11" si="0">E5*B5</f>
        <v>3442799.9999999995</v>
      </c>
      <c r="H5" s="78"/>
      <c r="I5" s="78"/>
      <c r="J5" s="78"/>
    </row>
    <row r="6" spans="1:10" ht="60" customHeight="1">
      <c r="A6" s="79">
        <v>2</v>
      </c>
      <c r="B6" s="175">
        <f>Details!G9</f>
        <v>3000</v>
      </c>
      <c r="C6" s="176" t="s">
        <v>158</v>
      </c>
      <c r="D6" s="187" t="s">
        <v>159</v>
      </c>
      <c r="E6" s="174">
        <v>60</v>
      </c>
      <c r="F6" s="174" t="s">
        <v>160</v>
      </c>
      <c r="G6" s="177">
        <f t="shared" si="0"/>
        <v>180000</v>
      </c>
      <c r="H6" s="78"/>
      <c r="I6" s="78"/>
      <c r="J6" s="78"/>
    </row>
    <row r="7" spans="1:10" ht="44.25" customHeight="1">
      <c r="A7" s="79">
        <v>3</v>
      </c>
      <c r="B7" s="175">
        <f>Details!G11</f>
        <v>2000</v>
      </c>
      <c r="C7" s="176" t="s">
        <v>56</v>
      </c>
      <c r="D7" s="187" t="s">
        <v>161</v>
      </c>
      <c r="E7" s="174">
        <f>ccdw!G90</f>
        <v>908.77</v>
      </c>
      <c r="F7" s="176" t="s">
        <v>56</v>
      </c>
      <c r="G7" s="177">
        <f t="shared" si="0"/>
        <v>1817540</v>
      </c>
      <c r="H7" s="78"/>
      <c r="I7" s="78"/>
      <c r="J7" s="78"/>
    </row>
    <row r="8" spans="1:10" ht="44.25" customHeight="1">
      <c r="A8" s="128">
        <v>4</v>
      </c>
      <c r="B8" s="178">
        <f>Details!G13</f>
        <v>6000</v>
      </c>
      <c r="C8" s="179" t="s">
        <v>162</v>
      </c>
      <c r="D8" s="187" t="s">
        <v>163</v>
      </c>
      <c r="E8" s="179">
        <v>101</v>
      </c>
      <c r="F8" s="128" t="s">
        <v>164</v>
      </c>
      <c r="G8" s="177">
        <f t="shared" si="0"/>
        <v>606000</v>
      </c>
      <c r="H8" s="78"/>
      <c r="I8" s="179"/>
      <c r="J8" s="180"/>
    </row>
    <row r="9" spans="1:10" ht="57" customHeight="1">
      <c r="A9" s="128">
        <v>5</v>
      </c>
      <c r="B9" s="175">
        <f>Details!G21</f>
        <v>8750</v>
      </c>
      <c r="C9" s="78" t="s">
        <v>56</v>
      </c>
      <c r="D9" s="187" t="s">
        <v>165</v>
      </c>
      <c r="E9" s="181">
        <v>750</v>
      </c>
      <c r="F9" s="78" t="s">
        <v>56</v>
      </c>
      <c r="G9" s="177">
        <f t="shared" si="0"/>
        <v>6562500</v>
      </c>
      <c r="H9" s="78"/>
      <c r="I9" s="78"/>
      <c r="J9" s="78"/>
    </row>
    <row r="10" spans="1:10" ht="76.5" customHeight="1">
      <c r="A10" s="79">
        <v>6</v>
      </c>
      <c r="B10" s="175">
        <f>Details!G29</f>
        <v>8750</v>
      </c>
      <c r="C10" s="78" t="s">
        <v>56</v>
      </c>
      <c r="D10" s="187" t="s">
        <v>166</v>
      </c>
      <c r="E10" s="181">
        <f>caw!G64</f>
        <v>1639.4</v>
      </c>
      <c r="F10" s="78" t="s">
        <v>56</v>
      </c>
      <c r="G10" s="177">
        <f t="shared" si="0"/>
        <v>14344750</v>
      </c>
      <c r="H10" s="78"/>
      <c r="I10" s="78"/>
      <c r="J10" s="78"/>
    </row>
    <row r="11" spans="1:10" ht="123" customHeight="1">
      <c r="A11" s="76">
        <v>7</v>
      </c>
      <c r="B11" s="175">
        <f>Details!G37</f>
        <v>3000</v>
      </c>
      <c r="C11" s="176" t="s">
        <v>56</v>
      </c>
      <c r="D11" s="187" t="s">
        <v>167</v>
      </c>
      <c r="E11" s="181">
        <f>ccdw!G139</f>
        <v>1269.78</v>
      </c>
      <c r="F11" s="78" t="s">
        <v>56</v>
      </c>
      <c r="G11" s="177">
        <f t="shared" si="0"/>
        <v>3809340</v>
      </c>
      <c r="H11" s="78"/>
      <c r="I11" s="78"/>
      <c r="J11" s="78"/>
    </row>
    <row r="12" spans="1:10" ht="34.5" customHeight="1">
      <c r="A12" s="76">
        <v>8</v>
      </c>
      <c r="B12" s="175">
        <v>1</v>
      </c>
      <c r="C12" s="176" t="s">
        <v>168</v>
      </c>
      <c r="D12" s="187" t="s">
        <v>169</v>
      </c>
      <c r="E12" s="181">
        <v>1000000</v>
      </c>
      <c r="F12" s="78" t="s">
        <v>170</v>
      </c>
      <c r="G12" s="177">
        <v>1000000</v>
      </c>
      <c r="H12" s="78"/>
      <c r="I12" s="78"/>
      <c r="J12" s="78"/>
    </row>
    <row r="13" spans="1:10" ht="18.75" customHeight="1">
      <c r="A13" s="76"/>
      <c r="B13" s="78"/>
      <c r="C13" s="78"/>
      <c r="D13" s="176"/>
      <c r="E13" s="182"/>
      <c r="F13" s="174"/>
      <c r="G13" s="183">
        <f>SUM(G5:G12)</f>
        <v>31762930</v>
      </c>
      <c r="H13" s="78"/>
      <c r="I13" s="78"/>
      <c r="J13" s="78"/>
    </row>
    <row r="14" spans="1:10" ht="18.75" customHeight="1">
      <c r="A14" s="76"/>
      <c r="B14" s="78"/>
      <c r="C14" s="78"/>
      <c r="D14" s="184" t="s">
        <v>171</v>
      </c>
      <c r="E14" s="182"/>
      <c r="F14" s="174"/>
      <c r="G14" s="183"/>
      <c r="H14" s="78"/>
      <c r="I14" s="78"/>
      <c r="J14" s="78"/>
    </row>
    <row r="15" spans="1:10" ht="25.5">
      <c r="A15" s="79">
        <v>9</v>
      </c>
      <c r="B15" s="178" t="s">
        <v>172</v>
      </c>
      <c r="C15" s="123"/>
      <c r="D15" s="123" t="s">
        <v>173</v>
      </c>
      <c r="E15" s="78"/>
      <c r="F15" s="78"/>
      <c r="G15" s="177">
        <f>seignorage!I22</f>
        <v>869250</v>
      </c>
      <c r="H15" s="78"/>
      <c r="I15" s="78"/>
      <c r="J15" s="78"/>
    </row>
    <row r="16" spans="1:10" ht="18.75" customHeight="1">
      <c r="A16" s="79">
        <v>10</v>
      </c>
      <c r="B16" s="178" t="s">
        <v>172</v>
      </c>
      <c r="C16" s="123"/>
      <c r="D16" s="123" t="s">
        <v>174</v>
      </c>
      <c r="E16" s="78"/>
      <c r="F16" s="78"/>
      <c r="G16" s="78">
        <f>32700000-32632180</f>
        <v>67820</v>
      </c>
      <c r="H16" s="78"/>
      <c r="I16" s="78"/>
      <c r="J16" s="78"/>
    </row>
    <row r="17" spans="1:10" ht="16.5" customHeight="1">
      <c r="A17" s="79"/>
      <c r="B17" s="79"/>
      <c r="C17" s="123"/>
      <c r="D17" s="123" t="s">
        <v>175</v>
      </c>
      <c r="E17" s="78"/>
      <c r="F17" s="78"/>
      <c r="G17" s="185">
        <f>SUM(G13:G16)</f>
        <v>32700000</v>
      </c>
      <c r="H17" s="78"/>
      <c r="I17" s="78"/>
      <c r="J17" s="78"/>
    </row>
    <row r="18" spans="1:10" ht="12.75" customHeight="1">
      <c r="A18" s="76"/>
      <c r="B18" s="76"/>
      <c r="C18" s="76"/>
      <c r="D18" s="78"/>
      <c r="E18" s="78"/>
      <c r="F18" s="78"/>
      <c r="G18" s="78"/>
      <c r="H18" s="78"/>
      <c r="I18" s="78"/>
      <c r="J18" s="78"/>
    </row>
    <row r="19" spans="1:10" ht="12.75" customHeight="1">
      <c r="A19" s="76"/>
      <c r="B19" s="76"/>
      <c r="C19" s="76"/>
      <c r="D19" s="78"/>
      <c r="E19" s="78"/>
      <c r="F19" s="78"/>
      <c r="G19" s="78"/>
      <c r="H19" s="78"/>
      <c r="I19" s="78"/>
      <c r="J19" s="78"/>
    </row>
    <row r="20" spans="1:10" ht="12.75" customHeight="1">
      <c r="A20" s="76"/>
      <c r="B20" s="76"/>
      <c r="C20" s="76"/>
      <c r="D20" s="78"/>
      <c r="E20" s="78"/>
      <c r="F20" s="78"/>
      <c r="G20" s="78"/>
      <c r="H20" s="78"/>
      <c r="I20" s="78"/>
      <c r="J20" s="78"/>
    </row>
    <row r="21" spans="1:10" ht="12.75" customHeight="1">
      <c r="A21" s="76"/>
      <c r="B21" s="76"/>
      <c r="C21" s="76"/>
      <c r="D21" s="78"/>
      <c r="E21" s="78"/>
      <c r="F21" s="78"/>
      <c r="G21" s="78"/>
      <c r="H21" s="78"/>
      <c r="I21" s="78"/>
      <c r="J21" s="78"/>
    </row>
    <row r="22" spans="1:10" ht="12.75" customHeight="1">
      <c r="A22" s="76"/>
      <c r="B22" s="76"/>
      <c r="C22" s="76"/>
      <c r="D22" s="78"/>
      <c r="E22" s="78"/>
      <c r="F22" s="78"/>
      <c r="G22" s="78"/>
      <c r="H22" s="78"/>
      <c r="I22" s="78"/>
      <c r="J22" s="78"/>
    </row>
    <row r="23" spans="1:10" ht="12.75" customHeight="1">
      <c r="A23" s="76"/>
      <c r="B23" s="76"/>
      <c r="C23" s="76"/>
      <c r="D23" s="78"/>
      <c r="E23" s="78"/>
      <c r="F23" s="78"/>
      <c r="G23" s="78"/>
      <c r="H23" s="78"/>
      <c r="I23" s="78"/>
      <c r="J23" s="78"/>
    </row>
    <row r="24" spans="1:10" ht="12.75" customHeight="1">
      <c r="A24" s="76"/>
      <c r="B24" s="76"/>
      <c r="C24" s="76"/>
      <c r="D24" s="78"/>
      <c r="E24" s="78"/>
      <c r="F24" s="78"/>
      <c r="G24" s="78"/>
      <c r="H24" s="78"/>
      <c r="I24" s="78"/>
      <c r="J24" s="78"/>
    </row>
    <row r="25" spans="1:10" ht="12.75" customHeight="1">
      <c r="A25" s="76"/>
      <c r="B25" s="76"/>
      <c r="C25" s="76"/>
      <c r="D25" s="78"/>
      <c r="E25" s="78"/>
      <c r="F25" s="78"/>
      <c r="G25" s="78"/>
      <c r="H25" s="78"/>
      <c r="I25" s="78"/>
      <c r="J25" s="78"/>
    </row>
    <row r="26" spans="1:10" ht="12.75" customHeight="1">
      <c r="A26" s="76"/>
      <c r="B26" s="76"/>
      <c r="C26" s="76"/>
      <c r="D26" s="78"/>
      <c r="E26" s="78"/>
      <c r="F26" s="78"/>
      <c r="G26" s="78"/>
      <c r="H26" s="78"/>
      <c r="I26" s="78"/>
      <c r="J26" s="78"/>
    </row>
    <row r="27" spans="1:10" ht="12.75" customHeight="1">
      <c r="A27" s="76"/>
      <c r="B27" s="76"/>
      <c r="C27" s="76"/>
      <c r="D27" s="78"/>
      <c r="E27" s="78"/>
      <c r="F27" s="78"/>
      <c r="G27" s="78"/>
      <c r="H27" s="78"/>
      <c r="I27" s="78"/>
      <c r="J27" s="78"/>
    </row>
    <row r="28" spans="1:10" ht="12.75" customHeight="1">
      <c r="A28" s="76"/>
      <c r="B28" s="76"/>
      <c r="C28" s="76"/>
      <c r="D28" s="78"/>
      <c r="E28" s="78"/>
      <c r="F28" s="78"/>
      <c r="G28" s="78"/>
      <c r="H28" s="78"/>
      <c r="I28" s="78"/>
      <c r="J28" s="78"/>
    </row>
    <row r="29" spans="1:10" ht="12.75" customHeight="1">
      <c r="A29" s="76"/>
      <c r="B29" s="76"/>
      <c r="C29" s="76"/>
      <c r="D29" s="78"/>
      <c r="E29" s="78"/>
      <c r="F29" s="78"/>
      <c r="G29" s="78"/>
      <c r="H29" s="78"/>
      <c r="I29" s="78"/>
      <c r="J29" s="78"/>
    </row>
    <row r="30" spans="1:10" ht="12.75" customHeight="1">
      <c r="A30" s="76"/>
      <c r="B30" s="76"/>
      <c r="C30" s="76"/>
      <c r="D30" s="78"/>
      <c r="E30" s="78"/>
      <c r="F30" s="78"/>
      <c r="G30" s="78"/>
      <c r="H30" s="78"/>
      <c r="I30" s="78"/>
      <c r="J30" s="78"/>
    </row>
    <row r="31" spans="1:10" ht="12.75" customHeight="1">
      <c r="A31" s="76"/>
      <c r="B31" s="76"/>
      <c r="C31" s="76"/>
      <c r="D31" s="78"/>
      <c r="E31" s="78"/>
      <c r="F31" s="78"/>
      <c r="G31" s="78"/>
      <c r="H31" s="78"/>
      <c r="I31" s="78"/>
      <c r="J31" s="78"/>
    </row>
    <row r="32" spans="1:10" ht="12.75" customHeight="1">
      <c r="A32" s="76"/>
      <c r="B32" s="76"/>
      <c r="C32" s="76"/>
      <c r="D32" s="78"/>
      <c r="E32" s="78"/>
      <c r="F32" s="78"/>
      <c r="G32" s="78"/>
      <c r="H32" s="78"/>
      <c r="I32" s="78"/>
      <c r="J32" s="78"/>
    </row>
    <row r="33" spans="1:10" ht="12.75" customHeight="1">
      <c r="A33" s="76"/>
      <c r="B33" s="76"/>
      <c r="C33" s="76"/>
      <c r="D33" s="78"/>
      <c r="E33" s="78"/>
      <c r="F33" s="78"/>
      <c r="G33" s="78"/>
      <c r="H33" s="78"/>
      <c r="I33" s="78"/>
      <c r="J33" s="78"/>
    </row>
    <row r="34" spans="1:10" ht="12.75" customHeight="1">
      <c r="A34" s="76"/>
      <c r="B34" s="76"/>
      <c r="C34" s="76"/>
      <c r="D34" s="78"/>
      <c r="E34" s="78"/>
      <c r="F34" s="78"/>
      <c r="G34" s="78"/>
      <c r="H34" s="78"/>
      <c r="I34" s="78"/>
      <c r="J34" s="78"/>
    </row>
    <row r="35" spans="1:10" ht="12.75" customHeight="1">
      <c r="A35" s="76"/>
      <c r="B35" s="76"/>
      <c r="C35" s="76"/>
      <c r="D35" s="78"/>
      <c r="E35" s="78"/>
      <c r="F35" s="78"/>
      <c r="G35" s="78"/>
      <c r="H35" s="78"/>
      <c r="I35" s="78"/>
      <c r="J35" s="78"/>
    </row>
    <row r="36" spans="1:10" ht="12.75" customHeight="1">
      <c r="A36" s="76"/>
      <c r="B36" s="76"/>
      <c r="C36" s="76"/>
      <c r="D36" s="78"/>
      <c r="E36" s="78"/>
      <c r="F36" s="78"/>
      <c r="G36" s="78"/>
      <c r="H36" s="78"/>
      <c r="I36" s="78"/>
      <c r="J36" s="78"/>
    </row>
    <row r="37" spans="1:10" ht="12.75" customHeight="1">
      <c r="A37" s="76"/>
      <c r="B37" s="76"/>
      <c r="C37" s="76"/>
      <c r="D37" s="78"/>
      <c r="E37" s="78"/>
      <c r="F37" s="78"/>
      <c r="G37" s="78"/>
      <c r="H37" s="78"/>
      <c r="I37" s="78"/>
      <c r="J37" s="78"/>
    </row>
    <row r="38" spans="1:10" ht="12.75" customHeight="1">
      <c r="A38" s="76"/>
      <c r="B38" s="76"/>
      <c r="C38" s="76"/>
      <c r="D38" s="78"/>
      <c r="E38" s="78"/>
      <c r="F38" s="78"/>
      <c r="G38" s="78"/>
      <c r="H38" s="78"/>
      <c r="I38" s="78"/>
      <c r="J38" s="78"/>
    </row>
    <row r="39" spans="1:10" ht="12.75" customHeight="1">
      <c r="A39" s="76"/>
      <c r="B39" s="76"/>
      <c r="C39" s="76"/>
      <c r="D39" s="78"/>
      <c r="E39" s="78"/>
      <c r="F39" s="78"/>
      <c r="G39" s="78"/>
      <c r="H39" s="78"/>
      <c r="I39" s="78"/>
      <c r="J39" s="78"/>
    </row>
    <row r="40" spans="1:10" ht="12.75" customHeight="1">
      <c r="A40" s="76"/>
      <c r="B40" s="76"/>
      <c r="C40" s="76"/>
      <c r="D40" s="78"/>
      <c r="E40" s="78"/>
      <c r="F40" s="78"/>
      <c r="G40" s="78"/>
      <c r="H40" s="78"/>
      <c r="I40" s="78"/>
      <c r="J40" s="78"/>
    </row>
    <row r="41" spans="1:10" ht="12.75" customHeight="1">
      <c r="A41" s="76"/>
      <c r="B41" s="76"/>
      <c r="C41" s="76"/>
      <c r="D41" s="78"/>
      <c r="E41" s="78"/>
      <c r="F41" s="78"/>
      <c r="G41" s="78"/>
      <c r="H41" s="78"/>
      <c r="I41" s="78"/>
      <c r="J41" s="78"/>
    </row>
    <row r="42" spans="1:10" ht="12.75" customHeight="1">
      <c r="A42" s="76"/>
      <c r="B42" s="76"/>
      <c r="C42" s="76"/>
      <c r="D42" s="78"/>
      <c r="E42" s="78"/>
      <c r="F42" s="78"/>
      <c r="G42" s="78"/>
      <c r="H42" s="78"/>
      <c r="I42" s="78"/>
      <c r="J42" s="78"/>
    </row>
    <row r="43" spans="1:10" ht="12.75" customHeight="1">
      <c r="A43" s="76"/>
      <c r="B43" s="76"/>
      <c r="C43" s="76"/>
      <c r="D43" s="78"/>
      <c r="E43" s="78"/>
      <c r="F43" s="78"/>
      <c r="G43" s="78"/>
      <c r="H43" s="78"/>
      <c r="I43" s="78"/>
      <c r="J43" s="78"/>
    </row>
    <row r="44" spans="1:10" ht="12.75" customHeight="1">
      <c r="A44" s="76"/>
      <c r="B44" s="76"/>
      <c r="C44" s="76"/>
      <c r="D44" s="78"/>
      <c r="E44" s="78"/>
      <c r="F44" s="78"/>
      <c r="G44" s="78"/>
      <c r="H44" s="78"/>
      <c r="I44" s="78"/>
      <c r="J44" s="78"/>
    </row>
    <row r="45" spans="1:10" ht="12.75" customHeight="1">
      <c r="A45" s="76"/>
      <c r="B45" s="76"/>
      <c r="C45" s="76"/>
      <c r="D45" s="78"/>
      <c r="E45" s="78"/>
      <c r="F45" s="78"/>
      <c r="G45" s="78"/>
      <c r="H45" s="78"/>
      <c r="I45" s="78"/>
      <c r="J45" s="78"/>
    </row>
    <row r="46" spans="1:10" ht="12.75" customHeight="1">
      <c r="A46" s="76"/>
      <c r="B46" s="76"/>
      <c r="C46" s="76"/>
      <c r="D46" s="78"/>
      <c r="E46" s="78"/>
      <c r="F46" s="78"/>
      <c r="G46" s="78"/>
      <c r="H46" s="78"/>
      <c r="I46" s="78"/>
      <c r="J46" s="78"/>
    </row>
    <row r="47" spans="1:10" ht="12.75" customHeight="1">
      <c r="A47" s="76"/>
      <c r="B47" s="76"/>
      <c r="C47" s="76"/>
      <c r="D47" s="78"/>
      <c r="E47" s="78"/>
      <c r="F47" s="78"/>
      <c r="G47" s="78"/>
      <c r="H47" s="78"/>
      <c r="I47" s="78"/>
      <c r="J47" s="78"/>
    </row>
    <row r="48" spans="1:10" ht="12.75" customHeight="1">
      <c r="A48" s="76"/>
      <c r="B48" s="76"/>
      <c r="C48" s="76"/>
      <c r="D48" s="78"/>
      <c r="E48" s="78"/>
      <c r="F48" s="78"/>
      <c r="G48" s="78"/>
      <c r="H48" s="78"/>
      <c r="I48" s="78"/>
      <c r="J48" s="78"/>
    </row>
    <row r="49" spans="1:10" ht="12.75" customHeight="1">
      <c r="A49" s="76"/>
      <c r="B49" s="76"/>
      <c r="C49" s="76"/>
      <c r="D49" s="78"/>
      <c r="E49" s="78"/>
      <c r="F49" s="78"/>
      <c r="G49" s="78"/>
      <c r="H49" s="78"/>
      <c r="I49" s="78"/>
      <c r="J49" s="78"/>
    </row>
    <row r="50" spans="1:10" ht="12.75" customHeight="1">
      <c r="A50" s="76"/>
      <c r="B50" s="76"/>
      <c r="C50" s="76"/>
      <c r="D50" s="78"/>
      <c r="E50" s="78"/>
      <c r="F50" s="78"/>
      <c r="G50" s="78"/>
      <c r="H50" s="78"/>
      <c r="I50" s="78"/>
      <c r="J50" s="78"/>
    </row>
    <row r="51" spans="1:10" ht="12.75" customHeight="1">
      <c r="A51" s="76"/>
      <c r="B51" s="76"/>
      <c r="C51" s="76"/>
      <c r="D51" s="78"/>
      <c r="E51" s="78"/>
      <c r="F51" s="78"/>
      <c r="G51" s="78"/>
      <c r="H51" s="78"/>
      <c r="I51" s="78"/>
      <c r="J51" s="78"/>
    </row>
    <row r="52" spans="1:10" ht="12.75" customHeight="1">
      <c r="A52" s="76"/>
      <c r="B52" s="76"/>
      <c r="C52" s="76"/>
      <c r="D52" s="78"/>
      <c r="E52" s="78"/>
      <c r="F52" s="78"/>
      <c r="G52" s="78"/>
      <c r="H52" s="78"/>
      <c r="I52" s="78"/>
      <c r="J52" s="78"/>
    </row>
    <row r="53" spans="1:10" ht="12.75" customHeight="1">
      <c r="A53" s="76"/>
      <c r="B53" s="76"/>
      <c r="C53" s="76"/>
      <c r="D53" s="78"/>
      <c r="E53" s="78"/>
      <c r="F53" s="78"/>
      <c r="G53" s="78"/>
      <c r="H53" s="78"/>
      <c r="I53" s="78"/>
      <c r="J53" s="78"/>
    </row>
    <row r="54" spans="1:10" ht="12.75" customHeight="1">
      <c r="A54" s="76"/>
      <c r="B54" s="76"/>
      <c r="C54" s="76"/>
      <c r="D54" s="78"/>
      <c r="E54" s="78"/>
      <c r="F54" s="78"/>
      <c r="G54" s="78"/>
      <c r="H54" s="78"/>
      <c r="I54" s="78"/>
      <c r="J54" s="78"/>
    </row>
    <row r="55" spans="1:10" ht="12.75" customHeight="1">
      <c r="A55" s="76"/>
      <c r="B55" s="76"/>
      <c r="C55" s="76"/>
      <c r="D55" s="78"/>
      <c r="E55" s="78"/>
      <c r="F55" s="78"/>
      <c r="G55" s="78"/>
      <c r="H55" s="78"/>
      <c r="I55" s="78"/>
      <c r="J55" s="78"/>
    </row>
    <row r="56" spans="1:10" ht="12.75" customHeight="1">
      <c r="A56" s="76"/>
      <c r="B56" s="76"/>
      <c r="C56" s="76"/>
      <c r="D56" s="78"/>
      <c r="E56" s="78"/>
      <c r="F56" s="78"/>
      <c r="G56" s="78"/>
      <c r="H56" s="78"/>
      <c r="I56" s="78"/>
      <c r="J56" s="78"/>
    </row>
    <row r="57" spans="1:10" ht="12.75" customHeight="1">
      <c r="A57" s="76"/>
      <c r="B57" s="76"/>
      <c r="C57" s="76"/>
      <c r="D57" s="78"/>
      <c r="E57" s="78"/>
      <c r="F57" s="78"/>
      <c r="G57" s="78"/>
      <c r="H57" s="78"/>
      <c r="I57" s="78"/>
      <c r="J57" s="78"/>
    </row>
    <row r="58" spans="1:10" ht="12.75" customHeight="1">
      <c r="A58" s="76"/>
      <c r="B58" s="76"/>
      <c r="C58" s="76"/>
      <c r="D58" s="78"/>
      <c r="E58" s="78"/>
      <c r="F58" s="78"/>
      <c r="G58" s="78"/>
      <c r="H58" s="78"/>
      <c r="I58" s="78"/>
      <c r="J58" s="78"/>
    </row>
    <row r="59" spans="1:10" ht="12.75" customHeight="1">
      <c r="A59" s="76"/>
      <c r="B59" s="76"/>
      <c r="C59" s="76"/>
      <c r="D59" s="78"/>
      <c r="E59" s="78"/>
      <c r="F59" s="78"/>
      <c r="G59" s="78"/>
      <c r="H59" s="78"/>
      <c r="I59" s="78"/>
      <c r="J59" s="78"/>
    </row>
    <row r="60" spans="1:10" ht="12.75" customHeight="1">
      <c r="A60" s="76"/>
      <c r="B60" s="76"/>
      <c r="C60" s="76"/>
      <c r="D60" s="78"/>
      <c r="E60" s="78"/>
      <c r="F60" s="78"/>
      <c r="G60" s="78"/>
      <c r="H60" s="78"/>
      <c r="I60" s="78"/>
      <c r="J60" s="78"/>
    </row>
    <row r="61" spans="1:10" ht="12.75" customHeight="1">
      <c r="A61" s="76"/>
      <c r="B61" s="76"/>
      <c r="C61" s="76"/>
      <c r="D61" s="78"/>
      <c r="E61" s="78"/>
      <c r="F61" s="78"/>
      <c r="G61" s="78"/>
      <c r="H61" s="78"/>
      <c r="I61" s="78"/>
      <c r="J61" s="78"/>
    </row>
    <row r="62" spans="1:10" ht="12.75" customHeight="1">
      <c r="A62" s="76"/>
      <c r="B62" s="76"/>
      <c r="C62" s="76"/>
      <c r="D62" s="78"/>
      <c r="E62" s="78"/>
      <c r="F62" s="78"/>
      <c r="G62" s="78"/>
      <c r="H62" s="78"/>
      <c r="I62" s="78"/>
      <c r="J62" s="78"/>
    </row>
    <row r="63" spans="1:10" ht="12.75" customHeight="1">
      <c r="A63" s="76"/>
      <c r="B63" s="76"/>
      <c r="C63" s="76"/>
      <c r="D63" s="78"/>
      <c r="E63" s="78"/>
      <c r="F63" s="78"/>
      <c r="G63" s="78"/>
      <c r="H63" s="78"/>
      <c r="I63" s="78"/>
      <c r="J63" s="78"/>
    </row>
    <row r="64" spans="1:10" ht="12.75" customHeight="1">
      <c r="A64" s="76"/>
      <c r="B64" s="76"/>
      <c r="C64" s="76"/>
      <c r="D64" s="78"/>
      <c r="E64" s="78"/>
      <c r="F64" s="78"/>
      <c r="G64" s="78"/>
      <c r="H64" s="78"/>
      <c r="I64" s="78"/>
      <c r="J64" s="78"/>
    </row>
    <row r="65" spans="1:10" ht="12.75" customHeight="1">
      <c r="A65" s="76"/>
      <c r="B65" s="76"/>
      <c r="C65" s="76"/>
      <c r="D65" s="78"/>
      <c r="E65" s="78"/>
      <c r="F65" s="78"/>
      <c r="G65" s="78"/>
      <c r="H65" s="78"/>
      <c r="I65" s="78"/>
      <c r="J65" s="78"/>
    </row>
    <row r="66" spans="1:10" ht="12.75" customHeight="1">
      <c r="A66" s="76"/>
      <c r="B66" s="76"/>
      <c r="C66" s="76"/>
      <c r="D66" s="78"/>
      <c r="E66" s="78"/>
      <c r="F66" s="78"/>
      <c r="G66" s="78"/>
      <c r="H66" s="78"/>
      <c r="I66" s="78"/>
      <c r="J66" s="78"/>
    </row>
    <row r="67" spans="1:10" ht="12.75" customHeight="1">
      <c r="A67" s="76"/>
      <c r="B67" s="76"/>
      <c r="C67" s="76"/>
      <c r="D67" s="78"/>
      <c r="E67" s="78"/>
      <c r="F67" s="78"/>
      <c r="G67" s="78"/>
      <c r="H67" s="78"/>
      <c r="I67" s="78"/>
      <c r="J67" s="78"/>
    </row>
    <row r="68" spans="1:10" ht="12.75" customHeight="1">
      <c r="A68" s="76"/>
      <c r="B68" s="76"/>
      <c r="C68" s="76"/>
      <c r="D68" s="78"/>
      <c r="E68" s="78"/>
      <c r="F68" s="78"/>
      <c r="G68" s="78"/>
      <c r="H68" s="78"/>
      <c r="I68" s="78"/>
      <c r="J68" s="78"/>
    </row>
    <row r="69" spans="1:10" ht="12.75" customHeight="1">
      <c r="A69" s="76"/>
      <c r="B69" s="76"/>
      <c r="C69" s="76"/>
      <c r="D69" s="78"/>
      <c r="E69" s="78"/>
      <c r="F69" s="78"/>
      <c r="G69" s="78"/>
      <c r="H69" s="78"/>
      <c r="I69" s="78"/>
      <c r="J69" s="78"/>
    </row>
    <row r="70" spans="1:10" ht="12.75" customHeight="1">
      <c r="A70" s="76"/>
      <c r="B70" s="76"/>
      <c r="C70" s="76"/>
      <c r="D70" s="78"/>
      <c r="E70" s="78"/>
      <c r="F70" s="78"/>
      <c r="G70" s="78"/>
      <c r="H70" s="78"/>
      <c r="I70" s="78"/>
      <c r="J70" s="78"/>
    </row>
    <row r="71" spans="1:10" ht="12.75" customHeight="1">
      <c r="A71" s="76"/>
      <c r="B71" s="76"/>
      <c r="C71" s="76"/>
      <c r="D71" s="78"/>
      <c r="E71" s="78"/>
      <c r="F71" s="78"/>
      <c r="G71" s="78"/>
      <c r="H71" s="78"/>
      <c r="I71" s="78"/>
      <c r="J71" s="78"/>
    </row>
    <row r="72" spans="1:10" ht="12.75" customHeight="1">
      <c r="A72" s="76"/>
      <c r="B72" s="76"/>
      <c r="C72" s="76"/>
      <c r="D72" s="78"/>
      <c r="E72" s="78"/>
      <c r="F72" s="78"/>
      <c r="G72" s="78"/>
      <c r="H72" s="78"/>
      <c r="I72" s="78"/>
      <c r="J72" s="78"/>
    </row>
    <row r="73" spans="1:10" ht="12.75" customHeight="1">
      <c r="A73" s="76"/>
      <c r="B73" s="76"/>
      <c r="C73" s="76"/>
      <c r="D73" s="78"/>
      <c r="E73" s="78"/>
      <c r="F73" s="78"/>
      <c r="G73" s="78"/>
      <c r="H73" s="78"/>
      <c r="I73" s="78"/>
      <c r="J73" s="78"/>
    </row>
    <row r="74" spans="1:10" ht="12.75" customHeight="1">
      <c r="A74" s="76"/>
      <c r="B74" s="76"/>
      <c r="C74" s="76"/>
      <c r="D74" s="78"/>
      <c r="E74" s="78"/>
      <c r="F74" s="78"/>
      <c r="G74" s="78"/>
      <c r="H74" s="78"/>
      <c r="I74" s="78"/>
      <c r="J74" s="78"/>
    </row>
    <row r="75" spans="1:10" ht="12.75" customHeight="1">
      <c r="A75" s="76"/>
      <c r="B75" s="76"/>
      <c r="C75" s="76"/>
      <c r="D75" s="78"/>
      <c r="E75" s="78"/>
      <c r="F75" s="78"/>
      <c r="G75" s="78"/>
      <c r="H75" s="78"/>
      <c r="I75" s="78"/>
      <c r="J75" s="78"/>
    </row>
    <row r="76" spans="1:10" ht="12.75" customHeight="1">
      <c r="A76" s="76"/>
      <c r="B76" s="76"/>
      <c r="C76" s="76"/>
      <c r="D76" s="78"/>
      <c r="E76" s="78"/>
      <c r="F76" s="78"/>
      <c r="G76" s="78"/>
      <c r="H76" s="78"/>
      <c r="I76" s="78"/>
      <c r="J76" s="78"/>
    </row>
    <row r="77" spans="1:10" ht="12.75" customHeight="1">
      <c r="A77" s="76"/>
      <c r="B77" s="76"/>
      <c r="C77" s="76"/>
      <c r="D77" s="78"/>
      <c r="E77" s="78"/>
      <c r="F77" s="78"/>
      <c r="G77" s="78"/>
      <c r="H77" s="78"/>
      <c r="I77" s="78"/>
      <c r="J77" s="78"/>
    </row>
    <row r="78" spans="1:10" ht="12.75" customHeight="1">
      <c r="A78" s="76"/>
      <c r="B78" s="76"/>
      <c r="C78" s="76"/>
      <c r="D78" s="78"/>
      <c r="E78" s="78"/>
      <c r="F78" s="78"/>
      <c r="G78" s="78"/>
      <c r="H78" s="78"/>
      <c r="I78" s="78"/>
      <c r="J78" s="78"/>
    </row>
    <row r="79" spans="1:10" ht="12.75" customHeight="1">
      <c r="A79" s="76"/>
      <c r="B79" s="76"/>
      <c r="C79" s="76"/>
      <c r="D79" s="78"/>
      <c r="E79" s="78"/>
      <c r="F79" s="78"/>
      <c r="G79" s="78"/>
      <c r="H79" s="78"/>
      <c r="I79" s="78"/>
      <c r="J79" s="78"/>
    </row>
    <row r="80" spans="1:10" ht="12.75" customHeight="1">
      <c r="A80" s="76"/>
      <c r="B80" s="76"/>
      <c r="C80" s="76"/>
      <c r="D80" s="78"/>
      <c r="E80" s="78"/>
      <c r="F80" s="78"/>
      <c r="G80" s="78"/>
      <c r="H80" s="78"/>
      <c r="I80" s="78"/>
      <c r="J80" s="78"/>
    </row>
    <row r="81" spans="1:10" ht="12.75" customHeight="1">
      <c r="A81" s="76"/>
      <c r="B81" s="76"/>
      <c r="C81" s="76"/>
      <c r="D81" s="78"/>
      <c r="E81" s="78"/>
      <c r="F81" s="78"/>
      <c r="G81" s="78"/>
      <c r="H81" s="78"/>
      <c r="I81" s="78"/>
      <c r="J81" s="78"/>
    </row>
    <row r="82" spans="1:10" ht="12.75" customHeight="1">
      <c r="A82" s="76"/>
      <c r="B82" s="76"/>
      <c r="C82" s="76"/>
      <c r="D82" s="78"/>
      <c r="E82" s="78"/>
      <c r="F82" s="78"/>
      <c r="G82" s="78"/>
      <c r="H82" s="78"/>
      <c r="I82" s="78"/>
      <c r="J82" s="78"/>
    </row>
    <row r="83" spans="1:10" ht="12.75" customHeight="1">
      <c r="A83" s="76"/>
      <c r="B83" s="76"/>
      <c r="C83" s="76"/>
      <c r="D83" s="78"/>
      <c r="E83" s="78"/>
      <c r="F83" s="78"/>
      <c r="G83" s="78"/>
      <c r="H83" s="78"/>
      <c r="I83" s="78"/>
      <c r="J83" s="78"/>
    </row>
    <row r="84" spans="1:10" ht="12.75" customHeight="1">
      <c r="A84" s="76"/>
      <c r="B84" s="76"/>
      <c r="C84" s="76"/>
      <c r="D84" s="78"/>
      <c r="E84" s="78"/>
      <c r="F84" s="78"/>
      <c r="G84" s="78"/>
      <c r="H84" s="78"/>
      <c r="I84" s="78"/>
      <c r="J84" s="78"/>
    </row>
    <row r="85" spans="1:10" ht="12.75" customHeight="1">
      <c r="A85" s="76"/>
      <c r="B85" s="76"/>
      <c r="C85" s="76"/>
      <c r="D85" s="78"/>
      <c r="E85" s="78"/>
      <c r="F85" s="78"/>
      <c r="G85" s="78"/>
      <c r="H85" s="78"/>
      <c r="I85" s="78"/>
      <c r="J85" s="78"/>
    </row>
    <row r="86" spans="1:10" ht="12.75" customHeight="1">
      <c r="A86" s="76"/>
      <c r="B86" s="76"/>
      <c r="C86" s="76"/>
      <c r="D86" s="78"/>
      <c r="E86" s="78"/>
      <c r="F86" s="78"/>
      <c r="G86" s="78"/>
      <c r="H86" s="78"/>
      <c r="I86" s="78"/>
      <c r="J86" s="78"/>
    </row>
    <row r="87" spans="1:10" ht="12.75" customHeight="1">
      <c r="A87" s="76"/>
      <c r="B87" s="76"/>
      <c r="C87" s="76"/>
      <c r="D87" s="78"/>
      <c r="E87" s="78"/>
      <c r="F87" s="78"/>
      <c r="G87" s="78"/>
      <c r="H87" s="78"/>
      <c r="I87" s="78"/>
      <c r="J87" s="78"/>
    </row>
    <row r="88" spans="1:10" ht="12.75" customHeight="1">
      <c r="A88" s="76"/>
      <c r="B88" s="76"/>
      <c r="C88" s="76"/>
      <c r="D88" s="78"/>
      <c r="E88" s="78"/>
      <c r="F88" s="78"/>
      <c r="G88" s="78"/>
      <c r="H88" s="78"/>
      <c r="I88" s="78"/>
      <c r="J88" s="78"/>
    </row>
    <row r="89" spans="1:10" ht="12.75" customHeight="1">
      <c r="A89" s="76"/>
      <c r="B89" s="76"/>
      <c r="C89" s="76"/>
      <c r="D89" s="78"/>
      <c r="E89" s="78"/>
      <c r="F89" s="78"/>
      <c r="G89" s="78"/>
      <c r="H89" s="78"/>
      <c r="I89" s="78"/>
      <c r="J89" s="78"/>
    </row>
    <row r="90" spans="1:10" ht="12.75" customHeight="1">
      <c r="A90" s="76"/>
      <c r="B90" s="76"/>
      <c r="C90" s="76"/>
      <c r="D90" s="78"/>
      <c r="E90" s="78"/>
      <c r="F90" s="78"/>
      <c r="G90" s="78"/>
      <c r="H90" s="78"/>
      <c r="I90" s="78"/>
      <c r="J90" s="78"/>
    </row>
    <row r="91" spans="1:10" ht="12.75" customHeight="1">
      <c r="A91" s="76"/>
      <c r="B91" s="76"/>
      <c r="C91" s="76"/>
      <c r="D91" s="78"/>
      <c r="E91" s="78"/>
      <c r="F91" s="78"/>
      <c r="G91" s="78"/>
      <c r="H91" s="78"/>
      <c r="I91" s="78"/>
      <c r="J91" s="78"/>
    </row>
    <row r="92" spans="1:10" ht="12.75" customHeight="1">
      <c r="A92" s="76"/>
      <c r="B92" s="76"/>
      <c r="C92" s="76"/>
      <c r="D92" s="78"/>
      <c r="E92" s="78"/>
      <c r="F92" s="78"/>
      <c r="G92" s="78"/>
      <c r="H92" s="78"/>
      <c r="I92" s="78"/>
      <c r="J92" s="78"/>
    </row>
    <row r="93" spans="1:10" ht="12.75" customHeight="1">
      <c r="A93" s="76"/>
      <c r="B93" s="76"/>
      <c r="C93" s="76"/>
      <c r="D93" s="78"/>
      <c r="E93" s="78"/>
      <c r="F93" s="78"/>
      <c r="G93" s="78"/>
      <c r="H93" s="78"/>
      <c r="I93" s="78"/>
      <c r="J93" s="78"/>
    </row>
    <row r="94" spans="1:10" ht="12.75" customHeight="1">
      <c r="A94" s="76"/>
      <c r="B94" s="76"/>
      <c r="C94" s="76"/>
      <c r="D94" s="78"/>
      <c r="E94" s="78"/>
      <c r="F94" s="78"/>
      <c r="G94" s="78"/>
      <c r="H94" s="78"/>
      <c r="I94" s="78"/>
      <c r="J94" s="78"/>
    </row>
    <row r="95" spans="1:10" ht="12.75" customHeight="1">
      <c r="A95" s="76"/>
      <c r="B95" s="76"/>
      <c r="C95" s="76"/>
      <c r="D95" s="78"/>
      <c r="E95" s="78"/>
      <c r="F95" s="78"/>
      <c r="G95" s="78"/>
      <c r="H95" s="78"/>
      <c r="I95" s="78"/>
      <c r="J95" s="78"/>
    </row>
    <row r="96" spans="1:10" ht="12.75" customHeight="1">
      <c r="A96" s="76"/>
      <c r="B96" s="76"/>
      <c r="C96" s="76"/>
      <c r="D96" s="78"/>
      <c r="E96" s="78"/>
      <c r="F96" s="78"/>
      <c r="G96" s="78"/>
      <c r="H96" s="78"/>
      <c r="I96" s="78"/>
      <c r="J96" s="78"/>
    </row>
    <row r="97" spans="1:10" ht="12.75" customHeight="1">
      <c r="A97" s="76"/>
      <c r="B97" s="76"/>
      <c r="C97" s="76"/>
      <c r="D97" s="78"/>
      <c r="E97" s="78"/>
      <c r="F97" s="78"/>
      <c r="G97" s="78"/>
      <c r="H97" s="78"/>
      <c r="I97" s="78"/>
      <c r="J97" s="78"/>
    </row>
    <row r="98" spans="1:10" ht="12.75" customHeight="1">
      <c r="A98" s="76"/>
      <c r="B98" s="76"/>
      <c r="C98" s="76"/>
      <c r="D98" s="78"/>
      <c r="E98" s="78"/>
      <c r="F98" s="78"/>
      <c r="G98" s="78"/>
      <c r="H98" s="78"/>
      <c r="I98" s="78"/>
      <c r="J98" s="78"/>
    </row>
    <row r="99" spans="1:10" ht="12.75" customHeight="1">
      <c r="A99" s="76"/>
      <c r="B99" s="76"/>
      <c r="C99" s="76"/>
      <c r="D99" s="78"/>
      <c r="E99" s="78"/>
      <c r="F99" s="78"/>
      <c r="G99" s="78"/>
      <c r="H99" s="78"/>
      <c r="I99" s="78"/>
      <c r="J99" s="78"/>
    </row>
    <row r="100" spans="1:10" ht="12.75" customHeight="1">
      <c r="A100" s="76"/>
      <c r="B100" s="76"/>
      <c r="C100" s="76"/>
      <c r="D100" s="78"/>
      <c r="E100" s="78"/>
      <c r="F100" s="78"/>
      <c r="G100" s="78"/>
      <c r="H100" s="78"/>
      <c r="I100" s="78"/>
      <c r="J100" s="78"/>
    </row>
  </sheetData>
  <mergeCells count="4">
    <mergeCell ref="B4:C4"/>
    <mergeCell ref="A1:G1"/>
    <mergeCell ref="A2:G2"/>
    <mergeCell ref="A3:G3"/>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dimension ref="A1:AB100"/>
  <sheetViews>
    <sheetView workbookViewId="0">
      <selection activeCell="L10" sqref="L10"/>
    </sheetView>
  </sheetViews>
  <sheetFormatPr defaultColWidth="12.5703125" defaultRowHeight="15" customHeight="1"/>
  <cols>
    <col min="1" max="1" width="5" customWidth="1"/>
    <col min="2" max="2" width="50.28515625" customWidth="1"/>
    <col min="3" max="3" width="5.85546875" customWidth="1"/>
    <col min="4" max="6" width="8.42578125" customWidth="1"/>
    <col min="7" max="7" width="9.42578125" customWidth="1"/>
    <col min="8" max="8" width="5.85546875" customWidth="1"/>
    <col min="9" max="28" width="8" customWidth="1"/>
  </cols>
  <sheetData>
    <row r="1" spans="1:28" ht="18.75" customHeight="1">
      <c r="A1" s="191" t="s">
        <v>176</v>
      </c>
      <c r="B1" s="190"/>
      <c r="C1" s="190"/>
      <c r="D1" s="190"/>
      <c r="E1" s="190"/>
      <c r="F1" s="190"/>
      <c r="G1" s="190"/>
      <c r="H1" s="190"/>
      <c r="I1" s="78"/>
      <c r="J1" s="78"/>
      <c r="K1" s="78"/>
      <c r="L1" s="78"/>
      <c r="M1" s="78"/>
      <c r="N1" s="78"/>
      <c r="O1" s="78"/>
      <c r="P1" s="78"/>
      <c r="Q1" s="78"/>
      <c r="R1" s="78"/>
      <c r="S1" s="78"/>
      <c r="T1" s="78"/>
      <c r="U1" s="78"/>
      <c r="V1" s="78"/>
      <c r="W1" s="78"/>
      <c r="X1" s="78"/>
      <c r="Y1" s="78"/>
      <c r="Z1" s="78"/>
      <c r="AA1" s="78"/>
      <c r="AB1" s="78"/>
    </row>
    <row r="2" spans="1:28" ht="18.75" customHeight="1">
      <c r="A2" s="191" t="s">
        <v>177</v>
      </c>
      <c r="B2" s="190"/>
      <c r="C2" s="190"/>
      <c r="D2" s="190"/>
      <c r="E2" s="190"/>
      <c r="F2" s="190"/>
      <c r="G2" s="190"/>
      <c r="H2" s="190"/>
      <c r="I2" s="78"/>
      <c r="J2" s="78"/>
      <c r="K2" s="78"/>
      <c r="L2" s="78"/>
      <c r="M2" s="78"/>
      <c r="N2" s="78"/>
      <c r="O2" s="78"/>
      <c r="P2" s="78"/>
      <c r="Q2" s="78"/>
      <c r="R2" s="78"/>
      <c r="S2" s="78"/>
      <c r="T2" s="78"/>
      <c r="U2" s="78"/>
      <c r="V2" s="78"/>
      <c r="W2" s="78"/>
      <c r="X2" s="78"/>
      <c r="Y2" s="78"/>
      <c r="Z2" s="78"/>
      <c r="AA2" s="78"/>
      <c r="AB2" s="78"/>
    </row>
    <row r="3" spans="1:28" ht="18.75" customHeight="1">
      <c r="A3" s="191" t="s">
        <v>151</v>
      </c>
      <c r="B3" s="190"/>
      <c r="C3" s="190"/>
      <c r="D3" s="190"/>
      <c r="E3" s="190"/>
      <c r="F3" s="190"/>
      <c r="G3" s="190"/>
      <c r="H3" s="190"/>
      <c r="I3" s="78"/>
      <c r="J3" s="78"/>
      <c r="K3" s="78"/>
      <c r="L3" s="78"/>
      <c r="M3" s="78"/>
      <c r="N3" s="78"/>
      <c r="O3" s="78"/>
      <c r="P3" s="78"/>
      <c r="Q3" s="78"/>
      <c r="R3" s="78"/>
      <c r="S3" s="78"/>
      <c r="T3" s="78"/>
      <c r="U3" s="78"/>
      <c r="V3" s="78"/>
      <c r="W3" s="78"/>
      <c r="X3" s="78"/>
      <c r="Y3" s="78"/>
      <c r="Z3" s="78"/>
      <c r="AA3" s="78"/>
      <c r="AB3" s="78"/>
    </row>
    <row r="4" spans="1:28" ht="18.75" customHeight="1">
      <c r="A4" s="193" t="s">
        <v>152</v>
      </c>
      <c r="B4" s="193" t="s">
        <v>153</v>
      </c>
      <c r="C4" s="193" t="s">
        <v>154</v>
      </c>
      <c r="D4" s="193" t="s">
        <v>155</v>
      </c>
      <c r="E4" s="190"/>
      <c r="F4" s="190"/>
      <c r="G4" s="189" t="s">
        <v>60</v>
      </c>
      <c r="H4" s="190"/>
      <c r="I4" s="78"/>
      <c r="J4" s="78"/>
      <c r="K4" s="78"/>
      <c r="L4" s="78"/>
      <c r="M4" s="78"/>
      <c r="N4" s="78"/>
      <c r="O4" s="78"/>
      <c r="P4" s="78"/>
      <c r="Q4" s="78"/>
      <c r="R4" s="78"/>
      <c r="S4" s="78"/>
      <c r="T4" s="78"/>
      <c r="U4" s="78"/>
      <c r="V4" s="78"/>
      <c r="W4" s="78"/>
      <c r="X4" s="78"/>
      <c r="Y4" s="78"/>
      <c r="Z4" s="78"/>
      <c r="AA4" s="78"/>
      <c r="AB4" s="78"/>
    </row>
    <row r="5" spans="1:28" ht="18.75" customHeight="1">
      <c r="A5" s="190"/>
      <c r="B5" s="190"/>
      <c r="C5" s="190"/>
      <c r="D5" s="79" t="s">
        <v>178</v>
      </c>
      <c r="E5" s="79" t="s">
        <v>179</v>
      </c>
      <c r="F5" s="79" t="s">
        <v>180</v>
      </c>
      <c r="G5" s="190"/>
      <c r="H5" s="190"/>
      <c r="I5" s="78"/>
      <c r="J5" s="78"/>
      <c r="K5" s="78"/>
      <c r="L5" s="78"/>
      <c r="M5" s="78"/>
      <c r="N5" s="78"/>
      <c r="O5" s="78"/>
      <c r="P5" s="78"/>
      <c r="Q5" s="78"/>
      <c r="R5" s="78"/>
      <c r="S5" s="78"/>
      <c r="T5" s="78"/>
      <c r="U5" s="78"/>
      <c r="V5" s="78"/>
      <c r="W5" s="78"/>
      <c r="X5" s="78"/>
      <c r="Y5" s="78"/>
      <c r="Z5" s="78"/>
      <c r="AA5" s="78"/>
      <c r="AB5" s="78"/>
    </row>
    <row r="6" spans="1:28" ht="114" customHeight="1">
      <c r="A6" s="79">
        <v>1</v>
      </c>
      <c r="B6" s="187" t="s">
        <v>181</v>
      </c>
      <c r="F6" s="176"/>
      <c r="G6" s="186"/>
      <c r="H6" s="176"/>
      <c r="I6" s="78"/>
      <c r="J6" s="78"/>
      <c r="K6" s="78"/>
      <c r="L6" s="78"/>
      <c r="M6" s="78"/>
      <c r="N6" s="78"/>
      <c r="O6" s="78"/>
      <c r="P6" s="78"/>
      <c r="Q6" s="78"/>
      <c r="R6" s="78"/>
      <c r="S6" s="78"/>
      <c r="T6" s="78"/>
      <c r="U6" s="78"/>
      <c r="V6" s="78"/>
      <c r="W6" s="78"/>
      <c r="X6" s="78"/>
      <c r="Y6" s="78"/>
      <c r="Z6" s="78"/>
      <c r="AA6" s="78"/>
      <c r="AB6" s="78"/>
    </row>
    <row r="7" spans="1:28" ht="18.75" customHeight="1">
      <c r="A7" s="79"/>
      <c r="B7" s="176" t="s">
        <v>182</v>
      </c>
      <c r="C7" s="79">
        <v>1</v>
      </c>
      <c r="D7" s="174">
        <v>500</v>
      </c>
      <c r="E7" s="174">
        <v>6</v>
      </c>
      <c r="F7" s="186">
        <v>4</v>
      </c>
      <c r="G7" s="175">
        <f>D7*E7*F7</f>
        <v>12000</v>
      </c>
      <c r="H7" s="176" t="s">
        <v>56</v>
      </c>
      <c r="I7" s="78"/>
      <c r="J7" s="78"/>
      <c r="K7" s="78"/>
      <c r="L7" s="78"/>
      <c r="M7" s="78"/>
      <c r="N7" s="78"/>
      <c r="O7" s="78"/>
      <c r="P7" s="78"/>
      <c r="Q7" s="78"/>
      <c r="R7" s="78"/>
      <c r="S7" s="78"/>
      <c r="T7" s="78"/>
      <c r="U7" s="78"/>
      <c r="V7" s="78"/>
      <c r="W7" s="78"/>
      <c r="X7" s="78"/>
      <c r="Y7" s="78"/>
      <c r="Z7" s="78"/>
      <c r="AA7" s="78"/>
      <c r="AB7" s="78"/>
    </row>
    <row r="8" spans="1:28" ht="37.5" customHeight="1">
      <c r="A8" s="79">
        <v>2</v>
      </c>
      <c r="B8" s="187" t="s">
        <v>159</v>
      </c>
      <c r="F8" s="174"/>
      <c r="G8" s="186"/>
      <c r="H8" s="176"/>
      <c r="I8" s="78"/>
      <c r="J8" s="78"/>
      <c r="K8" s="78"/>
      <c r="L8" s="78"/>
      <c r="M8" s="78"/>
      <c r="N8" s="78"/>
      <c r="O8" s="78"/>
      <c r="P8" s="78"/>
      <c r="Q8" s="78"/>
      <c r="R8" s="78"/>
      <c r="S8" s="78"/>
      <c r="T8" s="78"/>
      <c r="U8" s="78"/>
      <c r="V8" s="78"/>
      <c r="W8" s="78"/>
      <c r="X8" s="78"/>
      <c r="Y8" s="78"/>
      <c r="Z8" s="78"/>
      <c r="AA8" s="78"/>
      <c r="AB8" s="78"/>
    </row>
    <row r="9" spans="1:28" ht="18.75" customHeight="1">
      <c r="A9" s="79"/>
      <c r="B9" s="176" t="s">
        <v>182</v>
      </c>
      <c r="C9" s="79">
        <v>2</v>
      </c>
      <c r="D9" s="174">
        <v>500</v>
      </c>
      <c r="E9" s="174">
        <v>6</v>
      </c>
      <c r="F9" s="186">
        <v>1</v>
      </c>
      <c r="G9" s="175">
        <f>D9*E9*F9</f>
        <v>3000</v>
      </c>
      <c r="H9" s="176" t="s">
        <v>160</v>
      </c>
      <c r="I9" s="78"/>
      <c r="J9" s="78"/>
      <c r="K9" s="78"/>
      <c r="L9" s="78"/>
      <c r="M9" s="78"/>
      <c r="N9" s="78"/>
      <c r="O9" s="78"/>
      <c r="P9" s="78"/>
      <c r="Q9" s="78"/>
      <c r="R9" s="78"/>
      <c r="S9" s="78"/>
      <c r="T9" s="78"/>
      <c r="U9" s="78"/>
      <c r="V9" s="78"/>
      <c r="W9" s="78"/>
      <c r="X9" s="78"/>
      <c r="Y9" s="78"/>
      <c r="Z9" s="78"/>
      <c r="AA9" s="78"/>
      <c r="AB9" s="78"/>
    </row>
    <row r="10" spans="1:28" ht="37.5" customHeight="1">
      <c r="A10" s="79">
        <v>3</v>
      </c>
      <c r="B10" s="187" t="s">
        <v>161</v>
      </c>
      <c r="F10" s="176"/>
      <c r="G10" s="186"/>
      <c r="H10" s="176"/>
      <c r="I10" s="78"/>
      <c r="J10" s="78"/>
      <c r="K10" s="78"/>
      <c r="L10" s="78"/>
      <c r="M10" s="78"/>
      <c r="N10" s="78"/>
      <c r="O10" s="78"/>
      <c r="P10" s="78"/>
      <c r="Q10" s="78"/>
      <c r="R10" s="78"/>
      <c r="S10" s="78"/>
      <c r="T10" s="78"/>
      <c r="U10" s="78"/>
      <c r="V10" s="78"/>
      <c r="W10" s="78"/>
      <c r="X10" s="78"/>
      <c r="Y10" s="78"/>
      <c r="Z10" s="78"/>
      <c r="AA10" s="78"/>
      <c r="AB10" s="78"/>
    </row>
    <row r="11" spans="1:28" ht="18.75" customHeight="1">
      <c r="A11" s="79"/>
      <c r="B11" s="176" t="s">
        <v>182</v>
      </c>
      <c r="C11" s="79">
        <v>1</v>
      </c>
      <c r="D11" s="174">
        <v>500</v>
      </c>
      <c r="E11" s="174">
        <v>4</v>
      </c>
      <c r="F11" s="186">
        <v>1</v>
      </c>
      <c r="G11" s="175">
        <f>D11*E11*F11</f>
        <v>2000</v>
      </c>
      <c r="H11" s="176" t="s">
        <v>56</v>
      </c>
      <c r="I11" s="78"/>
      <c r="J11" s="78"/>
      <c r="K11" s="78"/>
      <c r="L11" s="78"/>
      <c r="M11" s="78"/>
      <c r="N11" s="78"/>
      <c r="O11" s="78"/>
      <c r="P11" s="78"/>
      <c r="Q11" s="78"/>
      <c r="R11" s="78"/>
      <c r="S11" s="78"/>
      <c r="T11" s="78"/>
      <c r="U11" s="78"/>
      <c r="V11" s="78"/>
      <c r="W11" s="78"/>
      <c r="X11" s="78"/>
      <c r="Y11" s="78"/>
      <c r="Z11" s="78"/>
      <c r="AA11" s="78"/>
      <c r="AB11" s="78"/>
    </row>
    <row r="12" spans="1:28" ht="37.5" customHeight="1">
      <c r="A12" s="128">
        <v>4</v>
      </c>
      <c r="B12" s="187" t="s">
        <v>163</v>
      </c>
      <c r="F12" s="128"/>
      <c r="G12" s="179"/>
      <c r="H12" s="179"/>
      <c r="I12" s="179"/>
      <c r="J12" s="180"/>
      <c r="K12" s="78"/>
      <c r="L12" s="78"/>
      <c r="M12" s="78"/>
      <c r="N12" s="78"/>
      <c r="O12" s="78"/>
      <c r="P12" s="78"/>
      <c r="Q12" s="78"/>
      <c r="R12" s="78"/>
      <c r="S12" s="78"/>
      <c r="T12" s="78"/>
      <c r="U12" s="78"/>
      <c r="V12" s="78"/>
      <c r="W12" s="78"/>
      <c r="X12" s="78"/>
      <c r="Y12" s="78"/>
      <c r="Z12" s="78"/>
      <c r="AA12" s="78"/>
      <c r="AB12" s="78"/>
    </row>
    <row r="13" spans="1:28" ht="18.75" customHeight="1">
      <c r="A13" s="79"/>
      <c r="B13" s="176" t="s">
        <v>182</v>
      </c>
      <c r="C13" s="79">
        <v>1</v>
      </c>
      <c r="D13" s="174">
        <v>500</v>
      </c>
      <c r="E13" s="174">
        <v>12</v>
      </c>
      <c r="F13" s="186">
        <v>1</v>
      </c>
      <c r="G13" s="186">
        <f>D13*E13*F13</f>
        <v>6000</v>
      </c>
      <c r="H13" s="176" t="s">
        <v>183</v>
      </c>
      <c r="I13" s="78"/>
      <c r="J13" s="78"/>
      <c r="K13" s="78"/>
      <c r="L13" s="78"/>
      <c r="M13" s="78"/>
      <c r="N13" s="78"/>
      <c r="O13" s="78"/>
      <c r="P13" s="78"/>
      <c r="Q13" s="78"/>
      <c r="R13" s="78"/>
      <c r="S13" s="78"/>
      <c r="T13" s="78"/>
      <c r="U13" s="78"/>
      <c r="V13" s="78"/>
      <c r="W13" s="78"/>
      <c r="X13" s="78"/>
      <c r="Y13" s="78"/>
      <c r="Z13" s="78"/>
      <c r="AA13" s="78"/>
      <c r="AB13" s="78"/>
    </row>
    <row r="14" spans="1:28" ht="45" customHeight="1">
      <c r="A14" s="128">
        <v>5</v>
      </c>
      <c r="B14" s="187" t="s">
        <v>165</v>
      </c>
      <c r="F14" s="78"/>
      <c r="G14" s="78"/>
      <c r="H14" s="78"/>
      <c r="I14" s="78"/>
      <c r="J14" s="78"/>
      <c r="K14" s="78"/>
      <c r="L14" s="78"/>
      <c r="M14" s="78"/>
      <c r="N14" s="78"/>
      <c r="O14" s="78"/>
      <c r="P14" s="78"/>
      <c r="Q14" s="78"/>
      <c r="R14" s="78"/>
      <c r="S14" s="78"/>
      <c r="T14" s="78"/>
      <c r="U14" s="78"/>
      <c r="V14" s="78"/>
      <c r="W14" s="78"/>
      <c r="X14" s="78"/>
      <c r="Y14" s="78"/>
      <c r="Z14" s="78"/>
      <c r="AA14" s="78"/>
      <c r="AB14" s="78"/>
    </row>
    <row r="15" spans="1:28" ht="18.75" customHeight="1">
      <c r="A15" s="79"/>
      <c r="B15" s="176" t="s">
        <v>182</v>
      </c>
      <c r="C15" s="79">
        <v>1</v>
      </c>
      <c r="D15" s="174">
        <v>500</v>
      </c>
      <c r="E15" s="174">
        <v>4</v>
      </c>
      <c r="F15" s="186">
        <v>1</v>
      </c>
      <c r="G15" s="186">
        <f t="shared" ref="G15:G20" si="0">D15*E15*F15</f>
        <v>2000</v>
      </c>
      <c r="H15" s="176"/>
      <c r="I15" s="78"/>
      <c r="J15" s="78"/>
      <c r="K15" s="78"/>
      <c r="L15" s="78"/>
      <c r="M15" s="78"/>
      <c r="N15" s="78"/>
      <c r="O15" s="78"/>
      <c r="P15" s="78"/>
      <c r="Q15" s="78"/>
      <c r="R15" s="78"/>
      <c r="S15" s="78"/>
      <c r="T15" s="78"/>
      <c r="U15" s="78"/>
      <c r="V15" s="78"/>
      <c r="W15" s="78"/>
      <c r="X15" s="78"/>
      <c r="Y15" s="78"/>
      <c r="Z15" s="78"/>
      <c r="AA15" s="78"/>
      <c r="AB15" s="78"/>
    </row>
    <row r="16" spans="1:28" ht="18.75" customHeight="1">
      <c r="A16" s="76"/>
      <c r="B16" s="146"/>
      <c r="C16" s="76">
        <v>1</v>
      </c>
      <c r="D16" s="174">
        <v>500</v>
      </c>
      <c r="E16" s="174">
        <v>3.5</v>
      </c>
      <c r="F16" s="110">
        <v>1</v>
      </c>
      <c r="G16" s="110">
        <f t="shared" si="0"/>
        <v>1750</v>
      </c>
      <c r="H16" s="78"/>
      <c r="I16" s="78"/>
      <c r="J16" s="78"/>
      <c r="K16" s="78"/>
      <c r="L16" s="78"/>
      <c r="M16" s="78"/>
      <c r="N16" s="78"/>
      <c r="O16" s="78"/>
      <c r="P16" s="78"/>
      <c r="Q16" s="78"/>
      <c r="R16" s="78"/>
      <c r="S16" s="78"/>
      <c r="T16" s="78"/>
      <c r="U16" s="78"/>
      <c r="V16" s="78"/>
      <c r="W16" s="78"/>
      <c r="X16" s="78"/>
      <c r="Y16" s="78"/>
      <c r="Z16" s="78"/>
      <c r="AA16" s="78"/>
      <c r="AB16" s="78"/>
    </row>
    <row r="17" spans="1:28" ht="18.75" customHeight="1">
      <c r="A17" s="76"/>
      <c r="B17" s="146"/>
      <c r="C17" s="79">
        <v>1</v>
      </c>
      <c r="D17" s="174">
        <v>500</v>
      </c>
      <c r="E17" s="174">
        <v>3</v>
      </c>
      <c r="F17" s="110">
        <v>1</v>
      </c>
      <c r="G17" s="110">
        <f t="shared" si="0"/>
        <v>1500</v>
      </c>
      <c r="H17" s="78"/>
      <c r="I17" s="78"/>
      <c r="J17" s="78"/>
      <c r="K17" s="78"/>
      <c r="L17" s="78"/>
      <c r="M17" s="78"/>
      <c r="N17" s="78"/>
      <c r="O17" s="78"/>
      <c r="P17" s="78"/>
      <c r="Q17" s="78"/>
      <c r="R17" s="78"/>
      <c r="S17" s="78"/>
      <c r="T17" s="78"/>
      <c r="U17" s="78"/>
      <c r="V17" s="78"/>
      <c r="W17" s="78"/>
      <c r="X17" s="78"/>
      <c r="Y17" s="78"/>
      <c r="Z17" s="78"/>
      <c r="AA17" s="78"/>
      <c r="AB17" s="78"/>
    </row>
    <row r="18" spans="1:28" ht="18.75" customHeight="1">
      <c r="A18" s="76"/>
      <c r="B18" s="146"/>
      <c r="C18" s="76">
        <v>1</v>
      </c>
      <c r="D18" s="174">
        <v>500</v>
      </c>
      <c r="E18" s="174">
        <v>2.5</v>
      </c>
      <c r="F18" s="110">
        <v>1</v>
      </c>
      <c r="G18" s="110">
        <f t="shared" si="0"/>
        <v>1250</v>
      </c>
      <c r="H18" s="78"/>
      <c r="I18" s="78"/>
      <c r="J18" s="78"/>
      <c r="K18" s="78"/>
      <c r="L18" s="78"/>
      <c r="M18" s="78"/>
      <c r="N18" s="78"/>
      <c r="O18" s="78"/>
      <c r="P18" s="78"/>
      <c r="Q18" s="78"/>
      <c r="R18" s="78"/>
      <c r="S18" s="78"/>
      <c r="T18" s="78"/>
      <c r="U18" s="78"/>
      <c r="V18" s="78"/>
      <c r="W18" s="78"/>
      <c r="X18" s="78"/>
      <c r="Y18" s="78"/>
      <c r="Z18" s="78"/>
      <c r="AA18" s="78"/>
      <c r="AB18" s="78"/>
    </row>
    <row r="19" spans="1:28" ht="18.75" customHeight="1">
      <c r="A19" s="76"/>
      <c r="B19" s="146"/>
      <c r="C19" s="79">
        <v>1</v>
      </c>
      <c r="D19" s="174">
        <v>500</v>
      </c>
      <c r="E19" s="174">
        <v>2.5</v>
      </c>
      <c r="F19" s="110">
        <v>1</v>
      </c>
      <c r="G19" s="110">
        <f t="shared" si="0"/>
        <v>1250</v>
      </c>
      <c r="H19" s="78"/>
      <c r="I19" s="78"/>
      <c r="J19" s="78"/>
      <c r="K19" s="78"/>
      <c r="L19" s="78"/>
      <c r="M19" s="78"/>
      <c r="N19" s="78"/>
      <c r="O19" s="78"/>
      <c r="P19" s="78"/>
      <c r="Q19" s="78"/>
      <c r="R19" s="78"/>
      <c r="S19" s="78"/>
      <c r="T19" s="78"/>
      <c r="U19" s="78"/>
      <c r="V19" s="78"/>
      <c r="W19" s="78"/>
      <c r="X19" s="78"/>
      <c r="Y19" s="78"/>
      <c r="Z19" s="78"/>
      <c r="AA19" s="78"/>
      <c r="AB19" s="78"/>
    </row>
    <row r="20" spans="1:28" ht="18.75" customHeight="1">
      <c r="A20" s="76"/>
      <c r="B20" s="146"/>
      <c r="C20" s="76">
        <v>1</v>
      </c>
      <c r="D20" s="174">
        <v>500</v>
      </c>
      <c r="E20" s="174">
        <v>2</v>
      </c>
      <c r="F20" s="110">
        <v>1</v>
      </c>
      <c r="G20" s="110">
        <f t="shared" si="0"/>
        <v>1000</v>
      </c>
      <c r="H20" s="78"/>
      <c r="I20" s="78"/>
      <c r="J20" s="78"/>
      <c r="K20" s="78"/>
      <c r="L20" s="78"/>
      <c r="M20" s="78"/>
      <c r="N20" s="78"/>
      <c r="O20" s="78"/>
      <c r="P20" s="78"/>
      <c r="Q20" s="78"/>
      <c r="R20" s="78"/>
      <c r="S20" s="78"/>
      <c r="T20" s="78"/>
      <c r="U20" s="78"/>
      <c r="V20" s="78"/>
      <c r="W20" s="78"/>
      <c r="X20" s="78"/>
      <c r="Y20" s="78"/>
      <c r="Z20" s="78"/>
      <c r="AA20" s="78"/>
      <c r="AB20" s="78"/>
    </row>
    <row r="21" spans="1:28" ht="18.75" customHeight="1">
      <c r="A21" s="76"/>
      <c r="B21" s="146"/>
      <c r="C21" s="78"/>
      <c r="D21" s="78"/>
      <c r="E21" s="78"/>
      <c r="F21" s="78"/>
      <c r="G21" s="186">
        <f>SUM(G15:G20)</f>
        <v>8750</v>
      </c>
      <c r="H21" s="78" t="s">
        <v>56</v>
      </c>
      <c r="I21" s="78"/>
      <c r="J21" s="78"/>
      <c r="K21" s="78"/>
      <c r="L21" s="78"/>
      <c r="M21" s="78"/>
      <c r="N21" s="78"/>
      <c r="O21" s="78"/>
      <c r="P21" s="78"/>
      <c r="Q21" s="78"/>
      <c r="R21" s="78"/>
      <c r="S21" s="78"/>
      <c r="T21" s="78"/>
      <c r="U21" s="78"/>
      <c r="V21" s="78"/>
      <c r="W21" s="78"/>
      <c r="X21" s="78"/>
      <c r="Y21" s="78"/>
      <c r="Z21" s="78"/>
      <c r="AA21" s="78"/>
      <c r="AB21" s="78"/>
    </row>
    <row r="22" spans="1:28" ht="61.5" customHeight="1">
      <c r="A22" s="79">
        <v>6</v>
      </c>
      <c r="B22" s="187" t="s">
        <v>184</v>
      </c>
      <c r="F22" s="78"/>
      <c r="G22" s="78"/>
      <c r="H22" s="78"/>
      <c r="I22" s="78"/>
      <c r="J22" s="78"/>
      <c r="K22" s="78"/>
      <c r="L22" s="78"/>
      <c r="M22" s="78"/>
      <c r="N22" s="78"/>
      <c r="O22" s="78"/>
      <c r="P22" s="78"/>
      <c r="Q22" s="78"/>
      <c r="R22" s="78"/>
      <c r="S22" s="78"/>
      <c r="T22" s="78"/>
      <c r="U22" s="78"/>
      <c r="V22" s="78"/>
      <c r="W22" s="78"/>
      <c r="X22" s="78"/>
      <c r="Y22" s="78"/>
      <c r="Z22" s="78"/>
      <c r="AA22" s="78"/>
      <c r="AB22" s="78"/>
    </row>
    <row r="23" spans="1:28" ht="18.75" customHeight="1">
      <c r="A23" s="79"/>
      <c r="B23" s="176" t="s">
        <v>182</v>
      </c>
      <c r="C23" s="79">
        <v>1</v>
      </c>
      <c r="D23" s="174">
        <v>500</v>
      </c>
      <c r="E23" s="174">
        <v>4</v>
      </c>
      <c r="F23" s="186">
        <v>1</v>
      </c>
      <c r="G23" s="186">
        <f t="shared" ref="G23:G28" si="1">D23*E23*F23</f>
        <v>2000</v>
      </c>
      <c r="H23" s="176"/>
      <c r="I23" s="78"/>
      <c r="J23" s="78"/>
      <c r="K23" s="78"/>
      <c r="L23" s="78"/>
      <c r="M23" s="78"/>
      <c r="N23" s="78"/>
      <c r="O23" s="78"/>
      <c r="P23" s="78"/>
      <c r="Q23" s="78"/>
      <c r="R23" s="78"/>
      <c r="S23" s="78"/>
      <c r="T23" s="78"/>
      <c r="U23" s="78"/>
      <c r="V23" s="78"/>
      <c r="W23" s="78"/>
      <c r="X23" s="78"/>
      <c r="Y23" s="78"/>
      <c r="Z23" s="78"/>
      <c r="AA23" s="78"/>
      <c r="AB23" s="78"/>
    </row>
    <row r="24" spans="1:28" ht="18.75" customHeight="1">
      <c r="A24" s="76"/>
      <c r="B24" s="146"/>
      <c r="C24" s="76">
        <v>1</v>
      </c>
      <c r="D24" s="174">
        <v>500</v>
      </c>
      <c r="E24" s="174">
        <v>3.5</v>
      </c>
      <c r="F24" s="110">
        <v>1</v>
      </c>
      <c r="G24" s="110">
        <f t="shared" si="1"/>
        <v>1750</v>
      </c>
      <c r="H24" s="78"/>
      <c r="I24" s="78"/>
      <c r="J24" s="78"/>
      <c r="K24" s="78"/>
      <c r="L24" s="78"/>
      <c r="M24" s="78"/>
      <c r="N24" s="78"/>
      <c r="O24" s="78"/>
      <c r="P24" s="78"/>
      <c r="Q24" s="78"/>
      <c r="R24" s="78"/>
      <c r="S24" s="78"/>
      <c r="T24" s="78"/>
      <c r="U24" s="78"/>
      <c r="V24" s="78"/>
      <c r="W24" s="78"/>
      <c r="X24" s="78"/>
      <c r="Y24" s="78"/>
      <c r="Z24" s="78"/>
      <c r="AA24" s="78"/>
      <c r="AB24" s="78"/>
    </row>
    <row r="25" spans="1:28" ht="18.75" customHeight="1">
      <c r="A25" s="76"/>
      <c r="B25" s="146"/>
      <c r="C25" s="79">
        <v>1</v>
      </c>
      <c r="D25" s="174">
        <v>500</v>
      </c>
      <c r="E25" s="174">
        <v>3</v>
      </c>
      <c r="F25" s="110">
        <v>1</v>
      </c>
      <c r="G25" s="110">
        <f t="shared" si="1"/>
        <v>1500</v>
      </c>
      <c r="H25" s="78"/>
      <c r="I25" s="78"/>
      <c r="J25" s="78"/>
      <c r="K25" s="78"/>
      <c r="L25" s="78"/>
      <c r="M25" s="78"/>
      <c r="N25" s="78"/>
      <c r="O25" s="78"/>
      <c r="P25" s="78"/>
      <c r="Q25" s="78"/>
      <c r="R25" s="78"/>
      <c r="S25" s="78"/>
      <c r="T25" s="78"/>
      <c r="U25" s="78"/>
      <c r="V25" s="78"/>
      <c r="W25" s="78"/>
      <c r="X25" s="78"/>
      <c r="Y25" s="78"/>
      <c r="Z25" s="78"/>
      <c r="AA25" s="78"/>
      <c r="AB25" s="78"/>
    </row>
    <row r="26" spans="1:28" ht="18.75" customHeight="1">
      <c r="A26" s="76"/>
      <c r="B26" s="146"/>
      <c r="C26" s="76">
        <v>1</v>
      </c>
      <c r="D26" s="174">
        <v>500</v>
      </c>
      <c r="E26" s="174">
        <v>2.5</v>
      </c>
      <c r="F26" s="110">
        <v>1</v>
      </c>
      <c r="G26" s="110">
        <f t="shared" si="1"/>
        <v>1250</v>
      </c>
      <c r="H26" s="78"/>
      <c r="I26" s="78"/>
      <c r="J26" s="78"/>
      <c r="K26" s="78"/>
      <c r="L26" s="78"/>
      <c r="M26" s="78"/>
      <c r="N26" s="78"/>
      <c r="O26" s="78"/>
      <c r="P26" s="78"/>
      <c r="Q26" s="78"/>
      <c r="R26" s="78"/>
      <c r="S26" s="78"/>
      <c r="T26" s="78"/>
      <c r="U26" s="78"/>
      <c r="V26" s="78"/>
      <c r="W26" s="78"/>
      <c r="X26" s="78"/>
      <c r="Y26" s="78"/>
      <c r="Z26" s="78"/>
      <c r="AA26" s="78"/>
      <c r="AB26" s="78"/>
    </row>
    <row r="27" spans="1:28" ht="18.75" customHeight="1">
      <c r="A27" s="76"/>
      <c r="B27" s="146"/>
      <c r="C27" s="79">
        <v>1</v>
      </c>
      <c r="D27" s="174">
        <v>500</v>
      </c>
      <c r="E27" s="174">
        <v>2.5</v>
      </c>
      <c r="F27" s="110">
        <v>1</v>
      </c>
      <c r="G27" s="110">
        <f t="shared" si="1"/>
        <v>1250</v>
      </c>
      <c r="H27" s="78"/>
      <c r="I27" s="78"/>
      <c r="J27" s="78"/>
      <c r="K27" s="78"/>
      <c r="L27" s="78"/>
      <c r="M27" s="78"/>
      <c r="N27" s="78"/>
      <c r="O27" s="78"/>
      <c r="P27" s="78"/>
      <c r="Q27" s="78"/>
      <c r="R27" s="78"/>
      <c r="S27" s="78"/>
      <c r="T27" s="78"/>
      <c r="U27" s="78"/>
      <c r="V27" s="78"/>
      <c r="W27" s="78"/>
      <c r="X27" s="78"/>
      <c r="Y27" s="78"/>
      <c r="Z27" s="78"/>
      <c r="AA27" s="78"/>
      <c r="AB27" s="78"/>
    </row>
    <row r="28" spans="1:28" ht="18.75" customHeight="1">
      <c r="A28" s="76"/>
      <c r="B28" s="146"/>
      <c r="C28" s="76">
        <v>1</v>
      </c>
      <c r="D28" s="174">
        <v>500</v>
      </c>
      <c r="E28" s="174">
        <v>2</v>
      </c>
      <c r="F28" s="110">
        <v>1</v>
      </c>
      <c r="G28" s="110">
        <f t="shared" si="1"/>
        <v>1000</v>
      </c>
      <c r="H28" s="78"/>
      <c r="I28" s="78"/>
      <c r="J28" s="78"/>
      <c r="K28" s="78"/>
      <c r="L28" s="78"/>
      <c r="M28" s="78"/>
      <c r="N28" s="78"/>
      <c r="O28" s="78"/>
      <c r="P28" s="78"/>
      <c r="Q28" s="78"/>
      <c r="R28" s="78"/>
      <c r="S28" s="78"/>
      <c r="T28" s="78"/>
      <c r="U28" s="78"/>
      <c r="V28" s="78"/>
      <c r="W28" s="78"/>
      <c r="X28" s="78"/>
      <c r="Y28" s="78"/>
      <c r="Z28" s="78"/>
      <c r="AA28" s="78"/>
      <c r="AB28" s="78"/>
    </row>
    <row r="29" spans="1:28" ht="18.75" customHeight="1">
      <c r="A29" s="76"/>
      <c r="B29" s="146"/>
      <c r="C29" s="78"/>
      <c r="D29" s="78"/>
      <c r="E29" s="78"/>
      <c r="F29" s="78"/>
      <c r="G29" s="186">
        <f>SUM(G23:G28)</f>
        <v>8750</v>
      </c>
      <c r="H29" s="78" t="s">
        <v>56</v>
      </c>
      <c r="I29" s="78"/>
      <c r="J29" s="78"/>
      <c r="K29" s="78"/>
      <c r="L29" s="78"/>
      <c r="M29" s="78"/>
      <c r="N29" s="78"/>
      <c r="O29" s="78"/>
      <c r="P29" s="78"/>
      <c r="Q29" s="78"/>
      <c r="R29" s="78"/>
      <c r="S29" s="78"/>
      <c r="T29" s="78"/>
      <c r="U29" s="78"/>
      <c r="V29" s="78"/>
      <c r="W29" s="78"/>
      <c r="X29" s="78"/>
      <c r="Y29" s="78"/>
      <c r="Z29" s="78"/>
      <c r="AA29" s="78"/>
      <c r="AB29" s="78"/>
    </row>
    <row r="30" spans="1:28" ht="75" customHeight="1">
      <c r="A30" s="76">
        <v>7</v>
      </c>
      <c r="B30" s="187" t="s">
        <v>185</v>
      </c>
      <c r="F30" s="78"/>
      <c r="G30" s="78"/>
      <c r="H30" s="78"/>
      <c r="I30" s="78"/>
      <c r="J30" s="78"/>
      <c r="K30" s="78"/>
      <c r="L30" s="78"/>
      <c r="M30" s="78"/>
      <c r="N30" s="78"/>
      <c r="O30" s="78"/>
      <c r="P30" s="78"/>
      <c r="Q30" s="78"/>
      <c r="R30" s="78"/>
      <c r="S30" s="78"/>
      <c r="T30" s="78"/>
      <c r="U30" s="78"/>
      <c r="V30" s="78"/>
      <c r="W30" s="78"/>
      <c r="X30" s="78"/>
      <c r="Y30" s="78"/>
      <c r="Z30" s="78"/>
      <c r="AA30" s="78"/>
      <c r="AB30" s="78"/>
    </row>
    <row r="31" spans="1:28" ht="18.75" customHeight="1">
      <c r="A31" s="79"/>
      <c r="B31" s="176" t="s">
        <v>182</v>
      </c>
      <c r="C31" s="79">
        <v>1</v>
      </c>
      <c r="D31" s="174">
        <v>500</v>
      </c>
      <c r="E31" s="174">
        <v>1</v>
      </c>
      <c r="F31" s="186">
        <v>1</v>
      </c>
      <c r="G31" s="186">
        <f t="shared" ref="G31:G36" si="2">D31*E31*F31</f>
        <v>500</v>
      </c>
      <c r="H31" s="176"/>
      <c r="I31" s="78"/>
      <c r="J31" s="78"/>
      <c r="K31" s="78"/>
      <c r="L31" s="78"/>
      <c r="M31" s="78"/>
      <c r="N31" s="78"/>
      <c r="O31" s="78"/>
      <c r="P31" s="78"/>
      <c r="Q31" s="78"/>
      <c r="R31" s="78"/>
      <c r="S31" s="78"/>
      <c r="T31" s="78"/>
      <c r="U31" s="78"/>
      <c r="V31" s="78"/>
      <c r="W31" s="78"/>
      <c r="X31" s="78"/>
      <c r="Y31" s="78"/>
      <c r="Z31" s="78"/>
      <c r="AA31" s="78"/>
      <c r="AB31" s="78"/>
    </row>
    <row r="32" spans="1:28" ht="18.75" customHeight="1">
      <c r="A32" s="76"/>
      <c r="B32" s="146"/>
      <c r="C32" s="76">
        <v>1</v>
      </c>
      <c r="D32" s="174">
        <v>500</v>
      </c>
      <c r="E32" s="174">
        <v>1.5</v>
      </c>
      <c r="F32" s="110">
        <v>1</v>
      </c>
      <c r="G32" s="110">
        <f t="shared" si="2"/>
        <v>750</v>
      </c>
      <c r="H32" s="78"/>
      <c r="I32" s="78"/>
      <c r="J32" s="78"/>
      <c r="K32" s="78"/>
      <c r="L32" s="78"/>
      <c r="M32" s="78"/>
      <c r="N32" s="78"/>
      <c r="O32" s="78"/>
      <c r="P32" s="78"/>
      <c r="Q32" s="78"/>
      <c r="R32" s="78"/>
      <c r="S32" s="78"/>
      <c r="T32" s="78"/>
      <c r="U32" s="78"/>
      <c r="V32" s="78"/>
      <c r="W32" s="78"/>
      <c r="X32" s="78"/>
      <c r="Y32" s="78"/>
      <c r="Z32" s="78"/>
      <c r="AA32" s="78"/>
      <c r="AB32" s="78"/>
    </row>
    <row r="33" spans="1:28" ht="18.75" customHeight="1">
      <c r="A33" s="76"/>
      <c r="B33" s="146"/>
      <c r="C33" s="79">
        <v>1</v>
      </c>
      <c r="D33" s="174">
        <v>500</v>
      </c>
      <c r="E33" s="174">
        <v>1.25</v>
      </c>
      <c r="F33" s="110">
        <v>1</v>
      </c>
      <c r="G33" s="110">
        <f t="shared" si="2"/>
        <v>625</v>
      </c>
      <c r="H33" s="78"/>
      <c r="I33" s="78"/>
      <c r="J33" s="78"/>
      <c r="K33" s="78"/>
      <c r="L33" s="78"/>
      <c r="M33" s="78"/>
      <c r="N33" s="78"/>
      <c r="O33" s="78"/>
      <c r="P33" s="78"/>
      <c r="Q33" s="78"/>
      <c r="R33" s="78"/>
      <c r="S33" s="78"/>
      <c r="T33" s="78"/>
      <c r="U33" s="78"/>
      <c r="V33" s="78"/>
      <c r="W33" s="78"/>
      <c r="X33" s="78"/>
      <c r="Y33" s="78"/>
      <c r="Z33" s="78"/>
      <c r="AA33" s="78"/>
      <c r="AB33" s="78"/>
    </row>
    <row r="34" spans="1:28" ht="18.75" customHeight="1">
      <c r="A34" s="76"/>
      <c r="B34" s="146"/>
      <c r="C34" s="76">
        <v>1</v>
      </c>
      <c r="D34" s="174">
        <v>500</v>
      </c>
      <c r="E34" s="174">
        <v>1</v>
      </c>
      <c r="F34" s="110">
        <v>1</v>
      </c>
      <c r="G34" s="110">
        <f t="shared" si="2"/>
        <v>500</v>
      </c>
      <c r="H34" s="78"/>
      <c r="I34" s="78"/>
      <c r="J34" s="78"/>
      <c r="K34" s="78"/>
      <c r="L34" s="78"/>
      <c r="M34" s="78"/>
      <c r="N34" s="78"/>
      <c r="O34" s="78"/>
      <c r="P34" s="78"/>
      <c r="Q34" s="78"/>
      <c r="R34" s="78"/>
      <c r="S34" s="78"/>
      <c r="T34" s="78"/>
      <c r="U34" s="78"/>
      <c r="V34" s="78"/>
      <c r="W34" s="78"/>
      <c r="X34" s="78"/>
      <c r="Y34" s="78"/>
      <c r="Z34" s="78"/>
      <c r="AA34" s="78"/>
      <c r="AB34" s="78"/>
    </row>
    <row r="35" spans="1:28" ht="18.75" customHeight="1">
      <c r="A35" s="76"/>
      <c r="B35" s="146"/>
      <c r="C35" s="79">
        <v>1</v>
      </c>
      <c r="D35" s="174">
        <v>500</v>
      </c>
      <c r="E35" s="174">
        <v>0.75</v>
      </c>
      <c r="F35" s="110">
        <v>1</v>
      </c>
      <c r="G35" s="110">
        <f t="shared" si="2"/>
        <v>375</v>
      </c>
      <c r="H35" s="78"/>
      <c r="I35" s="78"/>
      <c r="J35" s="78"/>
      <c r="K35" s="78"/>
      <c r="L35" s="78"/>
      <c r="M35" s="78"/>
      <c r="N35" s="78"/>
      <c r="O35" s="78"/>
      <c r="P35" s="78"/>
      <c r="Q35" s="78"/>
      <c r="R35" s="78"/>
      <c r="S35" s="78"/>
      <c r="T35" s="78"/>
      <c r="U35" s="78"/>
      <c r="V35" s="78"/>
      <c r="W35" s="78"/>
      <c r="X35" s="78"/>
      <c r="Y35" s="78"/>
      <c r="Z35" s="78"/>
      <c r="AA35" s="78"/>
      <c r="AB35" s="78"/>
    </row>
    <row r="36" spans="1:28" ht="18.75" customHeight="1">
      <c r="A36" s="76"/>
      <c r="B36" s="146"/>
      <c r="C36" s="76">
        <v>1</v>
      </c>
      <c r="D36" s="174">
        <v>500</v>
      </c>
      <c r="E36" s="174">
        <v>0.5</v>
      </c>
      <c r="F36" s="110">
        <v>1</v>
      </c>
      <c r="G36" s="110">
        <f t="shared" si="2"/>
        <v>250</v>
      </c>
      <c r="H36" s="78"/>
      <c r="I36" s="78"/>
      <c r="J36" s="78"/>
      <c r="K36" s="78"/>
      <c r="L36" s="78"/>
      <c r="M36" s="78"/>
      <c r="N36" s="78"/>
      <c r="O36" s="78"/>
      <c r="P36" s="78"/>
      <c r="Q36" s="78"/>
      <c r="R36" s="78"/>
      <c r="S36" s="78"/>
      <c r="T36" s="78"/>
      <c r="U36" s="78"/>
      <c r="V36" s="78"/>
      <c r="W36" s="78"/>
      <c r="X36" s="78"/>
      <c r="Y36" s="78"/>
      <c r="Z36" s="78"/>
      <c r="AA36" s="78"/>
      <c r="AB36" s="78"/>
    </row>
    <row r="37" spans="1:28" ht="18.75" customHeight="1">
      <c r="A37" s="76"/>
      <c r="B37" s="146"/>
      <c r="C37" s="78"/>
      <c r="D37" s="78"/>
      <c r="E37" s="78"/>
      <c r="F37" s="78"/>
      <c r="G37" s="186">
        <f>SUM(G31:G36)</f>
        <v>3000</v>
      </c>
      <c r="H37" s="78" t="s">
        <v>56</v>
      </c>
      <c r="I37" s="78"/>
      <c r="J37" s="78"/>
      <c r="K37" s="78"/>
      <c r="L37" s="78"/>
      <c r="M37" s="78"/>
      <c r="N37" s="78"/>
      <c r="O37" s="78"/>
      <c r="P37" s="78"/>
      <c r="Q37" s="78"/>
      <c r="R37" s="78"/>
      <c r="S37" s="78"/>
      <c r="T37" s="78"/>
      <c r="U37" s="78"/>
      <c r="V37" s="78"/>
      <c r="W37" s="78"/>
      <c r="X37" s="78"/>
      <c r="Y37" s="78"/>
      <c r="Z37" s="78"/>
      <c r="AA37" s="78"/>
      <c r="AB37" s="78"/>
    </row>
    <row r="38" spans="1:28" ht="34.5" customHeight="1">
      <c r="A38" s="76">
        <v>8</v>
      </c>
      <c r="B38" s="126" t="s">
        <v>169</v>
      </c>
      <c r="F38" s="78"/>
      <c r="G38" s="78"/>
      <c r="H38" s="78"/>
      <c r="I38" s="76"/>
      <c r="J38" s="192"/>
      <c r="K38" s="190"/>
      <c r="L38" s="190"/>
      <c r="M38" s="190"/>
      <c r="N38" s="78"/>
      <c r="O38" s="78"/>
      <c r="P38" s="78"/>
      <c r="Q38" s="76"/>
      <c r="R38" s="192"/>
      <c r="S38" s="190"/>
      <c r="T38" s="190"/>
      <c r="U38" s="190"/>
      <c r="V38" s="78"/>
      <c r="W38" s="78"/>
      <c r="X38" s="78"/>
      <c r="Y38" s="76"/>
      <c r="Z38" s="192"/>
      <c r="AA38" s="190"/>
      <c r="AB38" s="190"/>
    </row>
    <row r="39" spans="1:28" ht="22.5" customHeight="1">
      <c r="A39" s="79"/>
      <c r="B39" s="176" t="s">
        <v>186</v>
      </c>
      <c r="C39" s="79"/>
      <c r="D39" s="174"/>
      <c r="E39" s="174"/>
      <c r="F39" s="186"/>
      <c r="G39" s="186">
        <v>1</v>
      </c>
      <c r="H39" s="176" t="s">
        <v>168</v>
      </c>
      <c r="I39" s="79"/>
      <c r="J39" s="176"/>
      <c r="K39" s="79"/>
      <c r="L39" s="174"/>
      <c r="M39" s="174"/>
      <c r="N39" s="186"/>
      <c r="O39" s="186"/>
      <c r="P39" s="176"/>
      <c r="Q39" s="79"/>
      <c r="R39" s="176"/>
      <c r="S39" s="79"/>
      <c r="T39" s="174"/>
      <c r="U39" s="174"/>
      <c r="V39" s="186"/>
      <c r="W39" s="186"/>
      <c r="X39" s="176"/>
      <c r="Y39" s="79"/>
      <c r="Z39" s="176"/>
      <c r="AA39" s="79"/>
      <c r="AB39" s="174"/>
    </row>
    <row r="40" spans="1:28" ht="25.5" customHeight="1">
      <c r="A40" s="76">
        <v>9</v>
      </c>
      <c r="B40" s="146" t="s">
        <v>173</v>
      </c>
      <c r="C40" s="76"/>
      <c r="D40" s="174"/>
      <c r="E40" s="174"/>
      <c r="F40" s="110"/>
      <c r="G40" s="110"/>
      <c r="H40" s="78"/>
      <c r="I40" s="76"/>
      <c r="J40" s="146"/>
      <c r="K40" s="76"/>
      <c r="L40" s="174"/>
      <c r="M40" s="174"/>
      <c r="N40" s="110"/>
      <c r="O40" s="110"/>
      <c r="P40" s="78"/>
      <c r="Q40" s="76"/>
      <c r="R40" s="146"/>
      <c r="S40" s="76"/>
      <c r="T40" s="174"/>
      <c r="U40" s="174"/>
      <c r="V40" s="110"/>
      <c r="W40" s="110"/>
      <c r="X40" s="78"/>
      <c r="Y40" s="76"/>
      <c r="Z40" s="146"/>
      <c r="AA40" s="76"/>
      <c r="AB40" s="174"/>
    </row>
    <row r="41" spans="1:28" ht="22.5" customHeight="1">
      <c r="A41" s="76">
        <v>10</v>
      </c>
      <c r="B41" s="146" t="s">
        <v>174</v>
      </c>
      <c r="C41" s="79"/>
      <c r="D41" s="174"/>
      <c r="E41" s="174"/>
      <c r="F41" s="110"/>
      <c r="G41" s="110"/>
      <c r="H41" s="78"/>
      <c r="I41" s="76"/>
      <c r="J41" s="146"/>
      <c r="K41" s="79"/>
      <c r="L41" s="174"/>
      <c r="M41" s="174"/>
      <c r="N41" s="110"/>
      <c r="O41" s="110"/>
      <c r="P41" s="78"/>
      <c r="Q41" s="76"/>
      <c r="R41" s="146"/>
      <c r="S41" s="79"/>
      <c r="T41" s="174"/>
      <c r="U41" s="174"/>
      <c r="V41" s="110"/>
      <c r="W41" s="110"/>
      <c r="X41" s="78"/>
      <c r="Y41" s="76"/>
      <c r="Z41" s="146"/>
      <c r="AA41" s="79"/>
      <c r="AB41" s="174"/>
    </row>
    <row r="42" spans="1:28" ht="22.5" customHeight="1">
      <c r="A42" s="76"/>
      <c r="B42" s="146"/>
      <c r="C42" s="76"/>
      <c r="D42" s="174"/>
      <c r="E42" s="174"/>
      <c r="F42" s="110"/>
      <c r="G42" s="110"/>
      <c r="H42" s="78"/>
      <c r="I42" s="76"/>
      <c r="J42" s="146"/>
      <c r="K42" s="76"/>
      <c r="L42" s="174"/>
      <c r="M42" s="174"/>
      <c r="N42" s="110"/>
      <c r="O42" s="110"/>
      <c r="P42" s="78"/>
      <c r="Q42" s="76"/>
      <c r="R42" s="146"/>
      <c r="S42" s="76"/>
      <c r="T42" s="174"/>
      <c r="U42" s="174"/>
      <c r="V42" s="110"/>
      <c r="W42" s="110"/>
      <c r="X42" s="78"/>
      <c r="Y42" s="76"/>
      <c r="Z42" s="146"/>
      <c r="AA42" s="76"/>
      <c r="AB42" s="174"/>
    </row>
    <row r="43" spans="1:28" ht="22.5" customHeight="1">
      <c r="A43" s="76"/>
      <c r="B43" s="146"/>
      <c r="C43" s="79"/>
      <c r="D43" s="174"/>
      <c r="E43" s="174"/>
      <c r="F43" s="110"/>
      <c r="G43" s="110"/>
      <c r="H43" s="78"/>
      <c r="I43" s="76"/>
      <c r="J43" s="146"/>
      <c r="K43" s="79"/>
      <c r="L43" s="174"/>
      <c r="M43" s="174"/>
      <c r="N43" s="110"/>
      <c r="O43" s="110"/>
      <c r="P43" s="78"/>
      <c r="Q43" s="76"/>
      <c r="R43" s="146"/>
      <c r="S43" s="79"/>
      <c r="T43" s="174"/>
      <c r="U43" s="174"/>
      <c r="V43" s="110"/>
      <c r="W43" s="110"/>
      <c r="X43" s="78"/>
      <c r="Y43" s="76"/>
      <c r="Z43" s="146"/>
      <c r="AA43" s="79"/>
      <c r="AB43" s="174"/>
    </row>
    <row r="44" spans="1:28" ht="22.5" customHeight="1">
      <c r="A44" s="76"/>
      <c r="B44" s="146"/>
      <c r="C44" s="76"/>
      <c r="D44" s="174"/>
      <c r="E44" s="174"/>
      <c r="F44" s="110"/>
      <c r="G44" s="110"/>
      <c r="H44" s="78"/>
      <c r="I44" s="76"/>
      <c r="J44" s="146"/>
      <c r="K44" s="76"/>
      <c r="L44" s="174"/>
      <c r="M44" s="174"/>
      <c r="N44" s="110"/>
      <c r="O44" s="110"/>
      <c r="P44" s="78"/>
      <c r="Q44" s="76"/>
      <c r="R44" s="146"/>
      <c r="S44" s="76"/>
      <c r="T44" s="174"/>
      <c r="U44" s="174"/>
      <c r="V44" s="110"/>
      <c r="W44" s="110"/>
      <c r="X44" s="78"/>
      <c r="Y44" s="76"/>
      <c r="Z44" s="146"/>
      <c r="AA44" s="76"/>
      <c r="AB44" s="174"/>
    </row>
    <row r="45" spans="1:28" ht="22.5" customHeight="1">
      <c r="A45" s="76"/>
      <c r="B45" s="146"/>
      <c r="C45" s="78"/>
      <c r="D45" s="78"/>
      <c r="E45" s="78"/>
      <c r="F45" s="78"/>
      <c r="G45" s="186"/>
      <c r="H45" s="78"/>
      <c r="I45" s="76"/>
      <c r="J45" s="146"/>
      <c r="K45" s="78"/>
      <c r="L45" s="78"/>
      <c r="M45" s="78"/>
      <c r="N45" s="78"/>
      <c r="O45" s="186"/>
      <c r="P45" s="78"/>
      <c r="Q45" s="76"/>
      <c r="R45" s="146"/>
      <c r="S45" s="78"/>
      <c r="T45" s="78"/>
      <c r="U45" s="78"/>
      <c r="V45" s="78"/>
      <c r="W45" s="186"/>
      <c r="X45" s="78"/>
      <c r="Y45" s="76"/>
      <c r="Z45" s="146"/>
      <c r="AA45" s="78"/>
      <c r="AB45" s="78"/>
    </row>
    <row r="46" spans="1:28" ht="22.5" customHeight="1">
      <c r="A46" s="76"/>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row>
    <row r="47" spans="1:28" ht="12.75" customHeight="1">
      <c r="A47" s="76"/>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row>
    <row r="48" spans="1:28" ht="12.75" customHeight="1">
      <c r="A48" s="76"/>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row>
    <row r="49" spans="1:28" ht="12.75" customHeight="1">
      <c r="A49" s="76"/>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row>
    <row r="50" spans="1:28" ht="12.75" customHeight="1">
      <c r="A50" s="76"/>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row>
    <row r="51" spans="1:28" ht="12.75" customHeight="1">
      <c r="A51" s="76"/>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row>
    <row r="52" spans="1:28" ht="12.75" customHeight="1">
      <c r="A52" s="76"/>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row>
    <row r="53" spans="1:28" ht="12.75" customHeight="1">
      <c r="A53" s="76"/>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row>
    <row r="54" spans="1:28" ht="12.75" customHeight="1">
      <c r="A54" s="76"/>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row>
    <row r="55" spans="1:28" ht="12.75" customHeight="1">
      <c r="A55" s="76"/>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row>
    <row r="56" spans="1:28" ht="12.75" customHeight="1">
      <c r="A56" s="76"/>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row>
    <row r="57" spans="1:28" ht="12.75" customHeight="1">
      <c r="A57" s="76"/>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row>
    <row r="58" spans="1:28" ht="12.75" customHeight="1">
      <c r="A58" s="76"/>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row>
    <row r="59" spans="1:28" ht="12.75" customHeight="1">
      <c r="A59" s="76"/>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row>
    <row r="60" spans="1:28" ht="12.75" customHeight="1">
      <c r="A60" s="76"/>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row>
    <row r="61" spans="1:28" ht="12.75" customHeight="1">
      <c r="A61" s="76"/>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row>
    <row r="62" spans="1:28" ht="12.75" customHeight="1">
      <c r="A62" s="76"/>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row>
    <row r="63" spans="1:28" ht="12.75" customHeight="1">
      <c r="A63" s="76"/>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row>
    <row r="64" spans="1:28" ht="12.75" customHeight="1">
      <c r="A64" s="76"/>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row>
    <row r="65" spans="1:28" ht="12.75" customHeight="1">
      <c r="A65" s="76"/>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row>
    <row r="66" spans="1:28" ht="12.75" customHeight="1">
      <c r="A66" s="76"/>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row>
    <row r="67" spans="1:28" ht="12.75" customHeight="1">
      <c r="A67" s="76"/>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row>
    <row r="68" spans="1:28" ht="12.75" customHeight="1">
      <c r="A68" s="76"/>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row>
    <row r="69" spans="1:28" ht="12.75" customHeight="1">
      <c r="A69" s="76"/>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row>
    <row r="70" spans="1:28" ht="12.75" customHeight="1">
      <c r="A70" s="76"/>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row>
    <row r="71" spans="1:28" ht="12.75" customHeight="1">
      <c r="A71" s="76"/>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row>
    <row r="72" spans="1:28" ht="12.75" customHeight="1">
      <c r="A72" s="76"/>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row>
    <row r="73" spans="1:28" ht="12.75" customHeight="1">
      <c r="A73" s="76"/>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row>
    <row r="74" spans="1:28" ht="12.75" customHeight="1">
      <c r="A74" s="76"/>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row>
    <row r="75" spans="1:28" ht="12.75" customHeight="1">
      <c r="A75" s="76"/>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row>
    <row r="76" spans="1:28" ht="12.75" customHeight="1">
      <c r="A76" s="76"/>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row>
    <row r="77" spans="1:28" ht="12.75" customHeight="1">
      <c r="A77" s="76"/>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row>
    <row r="78" spans="1:28" ht="12.75" customHeight="1">
      <c r="A78" s="76"/>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row>
    <row r="79" spans="1:28" ht="12.75" customHeight="1">
      <c r="A79" s="76"/>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row>
    <row r="80" spans="1:28" ht="12.75" customHeight="1">
      <c r="A80" s="76"/>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row>
    <row r="81" spans="1:28" ht="12.75" customHeight="1">
      <c r="A81" s="76"/>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row>
    <row r="82" spans="1:28" ht="12.75" customHeight="1">
      <c r="A82" s="76"/>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row>
    <row r="83" spans="1:28" ht="12.75" customHeight="1">
      <c r="A83" s="76"/>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row>
    <row r="84" spans="1:28" ht="12.75" customHeight="1">
      <c r="A84" s="76"/>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row>
    <row r="85" spans="1:28" ht="12.75" customHeight="1">
      <c r="A85" s="76"/>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row>
    <row r="86" spans="1:28" ht="12.75" customHeight="1">
      <c r="A86" s="76"/>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row>
    <row r="87" spans="1:28" ht="12.75" customHeight="1">
      <c r="A87" s="76"/>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row>
    <row r="88" spans="1:28" ht="12.75" customHeight="1">
      <c r="A88" s="76"/>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row>
    <row r="89" spans="1:28" ht="12.75" customHeight="1">
      <c r="A89" s="76"/>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row>
    <row r="90" spans="1:28" ht="12.75" customHeight="1">
      <c r="A90" s="76"/>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row>
    <row r="91" spans="1:28" ht="12.75" customHeight="1">
      <c r="A91" s="76"/>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row>
    <row r="92" spans="1:28" ht="12.75" customHeight="1">
      <c r="A92" s="76"/>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row>
    <row r="93" spans="1:28" ht="12.75" customHeight="1">
      <c r="A93" s="76"/>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row>
    <row r="94" spans="1:28" ht="12.75" customHeight="1">
      <c r="A94" s="76"/>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row>
    <row r="95" spans="1:28" ht="12.75" customHeight="1">
      <c r="A95" s="76"/>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row>
    <row r="96" spans="1:28" ht="12.75" customHeight="1">
      <c r="A96" s="76"/>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row>
    <row r="97" spans="1:28" ht="12.75" customHeight="1">
      <c r="A97" s="76"/>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row>
    <row r="98" spans="1:28" ht="12.75" customHeight="1">
      <c r="A98" s="76"/>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row>
    <row r="99" spans="1:28" ht="12.75" customHeight="1">
      <c r="A99" s="76"/>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row>
    <row r="100" spans="1:28" ht="12.75" customHeight="1">
      <c r="A100" s="76"/>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row>
  </sheetData>
  <mergeCells count="11">
    <mergeCell ref="J38:M38"/>
    <mergeCell ref="R38:U38"/>
    <mergeCell ref="Z38:AB38"/>
    <mergeCell ref="A1:H1"/>
    <mergeCell ref="A2:H2"/>
    <mergeCell ref="A3:H3"/>
    <mergeCell ref="A4:A5"/>
    <mergeCell ref="B4:B5"/>
    <mergeCell ref="C4:C5"/>
    <mergeCell ref="D4:F4"/>
    <mergeCell ref="G4:H5"/>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dimension ref="A1:K139"/>
  <sheetViews>
    <sheetView workbookViewId="0">
      <selection activeCell="L155" sqref="L155"/>
    </sheetView>
  </sheetViews>
  <sheetFormatPr defaultColWidth="12.5703125" defaultRowHeight="15" customHeight="1"/>
  <cols>
    <col min="1" max="1" width="12.85546875" customWidth="1"/>
    <col min="2" max="2" width="11.140625" customWidth="1"/>
    <col min="3" max="3" width="31.7109375" customWidth="1"/>
    <col min="4" max="7" width="11.42578125" customWidth="1"/>
    <col min="8" max="8" width="6.7109375" customWidth="1"/>
    <col min="9" max="9" width="8" customWidth="1"/>
    <col min="10" max="11" width="7" customWidth="1"/>
  </cols>
  <sheetData>
    <row r="1" spans="1:11" ht="12.75" customHeight="1">
      <c r="A1" s="75"/>
      <c r="B1" s="76"/>
      <c r="C1" s="195" t="s">
        <v>44</v>
      </c>
      <c r="D1" s="190"/>
      <c r="E1" s="190"/>
      <c r="F1" s="77"/>
      <c r="G1" s="78"/>
      <c r="H1" s="78"/>
      <c r="I1" s="78"/>
      <c r="J1" s="78"/>
      <c r="K1" s="78"/>
    </row>
    <row r="2" spans="1:11" ht="12.75" customHeight="1">
      <c r="A2" s="79"/>
      <c r="B2" s="76"/>
      <c r="C2" s="78"/>
      <c r="D2" s="78"/>
      <c r="E2" s="78"/>
      <c r="F2" s="78"/>
      <c r="G2" s="78"/>
      <c r="H2" s="78"/>
      <c r="I2" s="78"/>
      <c r="J2" s="78"/>
      <c r="K2" s="78"/>
    </row>
    <row r="3" spans="1:11" ht="12.75" customHeight="1">
      <c r="A3" s="75" t="s">
        <v>45</v>
      </c>
      <c r="B3" s="80" t="s">
        <v>46</v>
      </c>
      <c r="C3" s="78"/>
      <c r="D3" s="78"/>
      <c r="E3" s="78"/>
      <c r="F3" s="78"/>
      <c r="G3" s="78"/>
      <c r="H3" s="78"/>
      <c r="I3" s="78"/>
      <c r="J3" s="78"/>
      <c r="K3" s="78"/>
    </row>
    <row r="4" spans="1:11" ht="12.75" customHeight="1">
      <c r="A4" s="79"/>
      <c r="B4" s="80"/>
      <c r="C4" s="78"/>
      <c r="D4" s="78"/>
      <c r="E4" s="78"/>
      <c r="F4" s="78"/>
      <c r="G4" s="78"/>
      <c r="H4" s="78"/>
      <c r="I4" s="78"/>
      <c r="J4" s="78"/>
      <c r="K4" s="78"/>
    </row>
    <row r="5" spans="1:11" ht="25.5" customHeight="1">
      <c r="A5" s="75" t="s">
        <v>47</v>
      </c>
      <c r="B5" s="78" t="s">
        <v>48</v>
      </c>
      <c r="C5" s="78"/>
      <c r="D5" s="78"/>
      <c r="E5" s="78"/>
      <c r="F5" s="78"/>
      <c r="G5" s="78"/>
      <c r="H5" s="78"/>
      <c r="I5" s="78"/>
      <c r="J5" s="78"/>
      <c r="K5" s="78"/>
    </row>
    <row r="6" spans="1:11" ht="12.75" customHeight="1">
      <c r="A6" s="79"/>
      <c r="B6" s="81" t="s">
        <v>49</v>
      </c>
      <c r="C6" s="78"/>
      <c r="D6" s="78"/>
      <c r="E6" s="78"/>
      <c r="F6" s="78"/>
      <c r="G6" s="78"/>
      <c r="H6" s="78"/>
      <c r="I6" s="78"/>
      <c r="J6" s="78"/>
      <c r="K6" s="78"/>
    </row>
    <row r="7" spans="1:11" ht="12.75" customHeight="1">
      <c r="A7" s="79"/>
      <c r="B7" s="78" t="s">
        <v>50</v>
      </c>
      <c r="C7" s="78"/>
      <c r="D7" s="78"/>
      <c r="E7" s="78"/>
      <c r="F7" s="78"/>
      <c r="G7" s="78"/>
      <c r="H7" s="78"/>
      <c r="I7" s="78"/>
      <c r="J7" s="78"/>
      <c r="K7" s="78"/>
    </row>
    <row r="8" spans="1:11" ht="12.75" customHeight="1">
      <c r="A8" s="79"/>
      <c r="B8" s="81" t="s">
        <v>51</v>
      </c>
      <c r="C8" s="78"/>
      <c r="D8" s="78"/>
      <c r="E8" s="78"/>
      <c r="F8" s="78"/>
      <c r="G8" s="78"/>
      <c r="H8" s="78"/>
      <c r="I8" s="78"/>
      <c r="J8" s="78"/>
      <c r="K8" s="78"/>
    </row>
    <row r="9" spans="1:11" ht="12.75" hidden="1" customHeight="1">
      <c r="A9" s="79"/>
      <c r="B9" s="82"/>
      <c r="C9" s="78"/>
      <c r="D9" s="78"/>
      <c r="E9" s="78"/>
      <c r="F9" s="78"/>
      <c r="G9" s="78"/>
      <c r="H9" s="78"/>
      <c r="I9" s="78"/>
      <c r="J9" s="78"/>
      <c r="K9" s="78"/>
    </row>
    <row r="10" spans="1:11" ht="12.75" hidden="1" customHeight="1">
      <c r="A10" s="79"/>
      <c r="B10" s="82" t="s">
        <v>52</v>
      </c>
      <c r="C10" s="78" t="s">
        <v>53</v>
      </c>
      <c r="D10" s="78"/>
      <c r="E10" s="78"/>
      <c r="F10" s="78"/>
      <c r="G10" s="78"/>
      <c r="H10" s="78"/>
      <c r="I10" s="78"/>
      <c r="J10" s="78"/>
      <c r="K10" s="78"/>
    </row>
    <row r="11" spans="1:11" ht="12.75" hidden="1" customHeight="1">
      <c r="A11" s="79"/>
      <c r="B11" s="82"/>
      <c r="C11" s="78"/>
      <c r="D11" s="78"/>
      <c r="E11" s="78"/>
      <c r="F11" s="78"/>
      <c r="G11" s="78"/>
      <c r="H11" s="78"/>
      <c r="I11" s="78"/>
      <c r="J11" s="78"/>
      <c r="K11" s="78"/>
    </row>
    <row r="12" spans="1:11" ht="12.75" hidden="1" customHeight="1">
      <c r="A12" s="79"/>
      <c r="B12" s="76"/>
      <c r="C12" s="78"/>
      <c r="D12" s="78"/>
      <c r="E12" s="78"/>
      <c r="F12" s="78"/>
      <c r="G12" s="78"/>
      <c r="H12" s="78"/>
      <c r="I12" s="78"/>
      <c r="J12" s="78"/>
      <c r="K12" s="78"/>
    </row>
    <row r="13" spans="1:11" ht="12.75" customHeight="1">
      <c r="A13" s="75" t="s">
        <v>52</v>
      </c>
      <c r="B13" s="76"/>
      <c r="C13" s="83" t="s">
        <v>54</v>
      </c>
      <c r="D13" s="78"/>
      <c r="E13" s="84" t="s">
        <v>55</v>
      </c>
      <c r="F13" s="85">
        <v>10</v>
      </c>
      <c r="G13" s="78" t="s">
        <v>56</v>
      </c>
      <c r="H13" s="78"/>
      <c r="I13" s="78"/>
      <c r="J13" s="78"/>
      <c r="K13" s="78"/>
    </row>
    <row r="14" spans="1:11" ht="12.75" customHeight="1">
      <c r="A14" s="79"/>
      <c r="B14" s="80" t="s">
        <v>57</v>
      </c>
      <c r="C14" s="78"/>
      <c r="D14" s="78"/>
      <c r="E14" s="78"/>
      <c r="F14" s="78"/>
      <c r="G14" s="78"/>
      <c r="H14" s="78"/>
      <c r="I14" s="78"/>
      <c r="J14" s="78"/>
      <c r="K14" s="78"/>
    </row>
    <row r="15" spans="1:11" ht="12.75" customHeight="1">
      <c r="A15" s="79"/>
      <c r="B15" s="86" t="s">
        <v>58</v>
      </c>
      <c r="C15" s="87" t="s">
        <v>59</v>
      </c>
      <c r="D15" s="86" t="s">
        <v>3</v>
      </c>
      <c r="E15" s="86" t="s">
        <v>60</v>
      </c>
      <c r="F15" s="86" t="s">
        <v>61</v>
      </c>
      <c r="G15" s="86" t="s">
        <v>19</v>
      </c>
      <c r="H15" s="78"/>
      <c r="I15" s="78"/>
      <c r="J15" s="78"/>
      <c r="K15" s="78"/>
    </row>
    <row r="16" spans="1:11" ht="12.75" customHeight="1">
      <c r="A16" s="79"/>
      <c r="B16" s="88"/>
      <c r="C16" s="89"/>
      <c r="D16" s="88"/>
      <c r="E16" s="88"/>
      <c r="F16" s="88" t="s">
        <v>62</v>
      </c>
      <c r="G16" s="88" t="s">
        <v>62</v>
      </c>
      <c r="H16" s="78"/>
      <c r="I16" s="78"/>
      <c r="J16" s="78"/>
      <c r="K16" s="78"/>
    </row>
    <row r="17" spans="1:11" ht="12.75" customHeight="1">
      <c r="A17" s="79"/>
      <c r="B17" s="86">
        <v>1</v>
      </c>
      <c r="C17" s="90" t="s">
        <v>63</v>
      </c>
      <c r="D17" s="86"/>
      <c r="E17" s="91">
        <v>0</v>
      </c>
      <c r="F17" s="91">
        <v>0</v>
      </c>
      <c r="G17" s="91">
        <v>0</v>
      </c>
      <c r="H17" s="78"/>
      <c r="I17" s="78"/>
      <c r="J17" s="78"/>
      <c r="K17" s="78"/>
    </row>
    <row r="18" spans="1:11" ht="12.75" customHeight="1">
      <c r="A18" s="79"/>
      <c r="B18" s="92"/>
      <c r="C18" s="93"/>
      <c r="D18" s="94"/>
      <c r="E18" s="91">
        <v>0</v>
      </c>
      <c r="F18" s="91">
        <v>0</v>
      </c>
      <c r="G18" s="91">
        <v>0</v>
      </c>
      <c r="H18" s="78"/>
      <c r="I18" s="78"/>
      <c r="J18" s="78"/>
      <c r="K18" s="78"/>
    </row>
    <row r="19" spans="1:11" ht="12.75" customHeight="1">
      <c r="A19" s="79"/>
      <c r="B19" s="95"/>
      <c r="C19" s="96" t="s">
        <v>64</v>
      </c>
      <c r="D19" s="97"/>
      <c r="E19" s="98"/>
      <c r="F19" s="99" t="s">
        <v>65</v>
      </c>
      <c r="G19" s="100">
        <v>0</v>
      </c>
      <c r="H19" s="78"/>
      <c r="I19" s="78"/>
      <c r="J19" s="78"/>
      <c r="K19" s="78"/>
    </row>
    <row r="20" spans="1:11" ht="12.75" customHeight="1">
      <c r="A20" s="79"/>
      <c r="B20" s="76"/>
      <c r="C20" s="78"/>
      <c r="D20" s="78"/>
      <c r="E20" s="78"/>
      <c r="F20" s="78"/>
      <c r="G20" s="78"/>
      <c r="H20" s="78"/>
      <c r="I20" s="78"/>
      <c r="J20" s="78"/>
      <c r="K20" s="78"/>
    </row>
    <row r="21" spans="1:11" ht="12.75" customHeight="1">
      <c r="A21" s="79"/>
      <c r="B21" s="80" t="s">
        <v>66</v>
      </c>
      <c r="C21" s="78"/>
      <c r="D21" s="78"/>
      <c r="E21" s="78"/>
      <c r="F21" s="78"/>
      <c r="G21" s="78"/>
      <c r="H21" s="78"/>
      <c r="I21" s="78"/>
      <c r="J21" s="78"/>
      <c r="K21" s="78"/>
    </row>
    <row r="22" spans="1:11" ht="12.75" customHeight="1">
      <c r="A22" s="79"/>
      <c r="B22" s="86" t="s">
        <v>58</v>
      </c>
      <c r="C22" s="87" t="s">
        <v>2</v>
      </c>
      <c r="D22" s="86" t="s">
        <v>3</v>
      </c>
      <c r="E22" s="86" t="s">
        <v>60</v>
      </c>
      <c r="F22" s="86" t="s">
        <v>61</v>
      </c>
      <c r="G22" s="86" t="s">
        <v>19</v>
      </c>
      <c r="H22" s="78"/>
      <c r="I22" s="78"/>
      <c r="J22" s="78"/>
      <c r="K22" s="78"/>
    </row>
    <row r="23" spans="1:11" ht="12.75" customHeight="1">
      <c r="A23" s="79"/>
      <c r="B23" s="88"/>
      <c r="C23" s="89"/>
      <c r="D23" s="88"/>
      <c r="E23" s="88"/>
      <c r="F23" s="88" t="s">
        <v>62</v>
      </c>
      <c r="G23" s="88" t="s">
        <v>62</v>
      </c>
      <c r="H23" s="78"/>
      <c r="I23" s="78"/>
      <c r="J23" s="78"/>
      <c r="K23" s="78"/>
    </row>
    <row r="24" spans="1:11" ht="12.75" customHeight="1">
      <c r="A24" s="79"/>
      <c r="B24" s="86">
        <v>1</v>
      </c>
      <c r="C24" s="90" t="s">
        <v>63</v>
      </c>
      <c r="D24" s="86"/>
      <c r="E24" s="91">
        <v>0</v>
      </c>
      <c r="F24" s="91">
        <v>0</v>
      </c>
      <c r="G24" s="91">
        <v>0</v>
      </c>
      <c r="H24" s="78"/>
      <c r="I24" s="78"/>
      <c r="J24" s="78"/>
      <c r="K24" s="78"/>
    </row>
    <row r="25" spans="1:11" ht="12.75" customHeight="1">
      <c r="A25" s="79"/>
      <c r="B25" s="101"/>
      <c r="C25" s="93"/>
      <c r="D25" s="94"/>
      <c r="E25" s="91">
        <v>0</v>
      </c>
      <c r="F25" s="91">
        <v>0</v>
      </c>
      <c r="G25" s="91">
        <v>0</v>
      </c>
      <c r="H25" s="78"/>
      <c r="I25" s="78"/>
      <c r="J25" s="78"/>
      <c r="K25" s="78"/>
    </row>
    <row r="26" spans="1:11" ht="12.75" customHeight="1">
      <c r="A26" s="79"/>
      <c r="B26" s="102"/>
      <c r="C26" s="103" t="s">
        <v>67</v>
      </c>
      <c r="D26" s="104"/>
      <c r="E26" s="105"/>
      <c r="F26" s="99" t="s">
        <v>65</v>
      </c>
      <c r="G26" s="100">
        <v>0</v>
      </c>
      <c r="H26" s="78"/>
      <c r="I26" s="78"/>
      <c r="J26" s="78"/>
      <c r="K26" s="78"/>
    </row>
    <row r="27" spans="1:11" ht="12.75" customHeight="1">
      <c r="A27" s="79"/>
      <c r="B27" s="76"/>
      <c r="C27" s="78"/>
      <c r="D27" s="78"/>
      <c r="E27" s="78"/>
      <c r="F27" s="78"/>
      <c r="G27" s="78"/>
      <c r="H27" s="78"/>
      <c r="I27" s="78"/>
      <c r="J27" s="78"/>
      <c r="K27" s="78"/>
    </row>
    <row r="28" spans="1:11" ht="12.75" customHeight="1">
      <c r="A28" s="79"/>
      <c r="B28" s="80" t="s">
        <v>68</v>
      </c>
      <c r="C28" s="78"/>
      <c r="D28" s="78"/>
      <c r="E28" s="78"/>
      <c r="F28" s="78"/>
      <c r="G28" s="78"/>
      <c r="H28" s="78"/>
      <c r="I28" s="78"/>
      <c r="J28" s="78"/>
      <c r="K28" s="78"/>
    </row>
    <row r="29" spans="1:11" ht="12.75" customHeight="1">
      <c r="A29" s="79"/>
      <c r="B29" s="86" t="s">
        <v>58</v>
      </c>
      <c r="C29" s="87" t="s">
        <v>2</v>
      </c>
      <c r="D29" s="86" t="s">
        <v>3</v>
      </c>
      <c r="E29" s="86" t="s">
        <v>60</v>
      </c>
      <c r="F29" s="86" t="s">
        <v>61</v>
      </c>
      <c r="G29" s="86" t="s">
        <v>19</v>
      </c>
      <c r="H29" s="78"/>
      <c r="I29" s="78"/>
      <c r="J29" s="78"/>
      <c r="K29" s="78"/>
    </row>
    <row r="30" spans="1:11" ht="12.75" customHeight="1">
      <c r="A30" s="79"/>
      <c r="B30" s="88"/>
      <c r="C30" s="89"/>
      <c r="D30" s="88"/>
      <c r="E30" s="88"/>
      <c r="F30" s="88" t="s">
        <v>62</v>
      </c>
      <c r="G30" s="88" t="s">
        <v>62</v>
      </c>
      <c r="H30" s="78"/>
      <c r="I30" s="78"/>
      <c r="J30" s="78"/>
      <c r="K30" s="78"/>
    </row>
    <row r="31" spans="1:11" ht="12.75" customHeight="1">
      <c r="A31" s="79"/>
      <c r="B31" s="94">
        <v>1</v>
      </c>
      <c r="C31" s="106" t="s">
        <v>69</v>
      </c>
      <c r="D31" s="94" t="s">
        <v>70</v>
      </c>
      <c r="E31" s="107">
        <v>0.25</v>
      </c>
      <c r="F31" s="91">
        <v>500</v>
      </c>
      <c r="G31" s="91">
        <f t="shared" ref="G31:G32" si="0">E31*F31</f>
        <v>125</v>
      </c>
      <c r="H31" s="78"/>
      <c r="I31" s="78"/>
      <c r="J31" s="78"/>
      <c r="K31" s="78"/>
    </row>
    <row r="32" spans="1:11" ht="12.75" customHeight="1">
      <c r="A32" s="79"/>
      <c r="B32" s="94">
        <v>2</v>
      </c>
      <c r="C32" s="106" t="s">
        <v>71</v>
      </c>
      <c r="D32" s="94" t="s">
        <v>70</v>
      </c>
      <c r="E32" s="107">
        <v>6</v>
      </c>
      <c r="F32" s="91">
        <v>400</v>
      </c>
      <c r="G32" s="91">
        <f t="shared" si="0"/>
        <v>2400</v>
      </c>
      <c r="H32" s="78"/>
      <c r="I32" s="78"/>
      <c r="J32" s="78"/>
      <c r="K32" s="78"/>
    </row>
    <row r="33" spans="1:11" ht="12.75" customHeight="1">
      <c r="A33" s="79"/>
      <c r="B33" s="95"/>
      <c r="C33" s="96" t="s">
        <v>72</v>
      </c>
      <c r="D33" s="97"/>
      <c r="E33" s="98"/>
      <c r="F33" s="99" t="s">
        <v>65</v>
      </c>
      <c r="G33" s="100">
        <f>SUM(G31:G32)</f>
        <v>2525</v>
      </c>
      <c r="H33" s="78"/>
      <c r="I33" s="78"/>
      <c r="J33" s="78"/>
      <c r="K33" s="78"/>
    </row>
    <row r="34" spans="1:11" ht="12.75" customHeight="1">
      <c r="A34" s="79"/>
      <c r="B34" s="81" t="s">
        <v>73</v>
      </c>
      <c r="C34" s="78"/>
      <c r="D34" s="78"/>
      <c r="E34" s="108">
        <f>ROUND((G33/10),2)</f>
        <v>252.5</v>
      </c>
      <c r="F34" s="78"/>
      <c r="G34" s="78"/>
      <c r="H34" s="78"/>
      <c r="I34" s="78"/>
      <c r="J34" s="78"/>
      <c r="K34" s="78"/>
    </row>
    <row r="35" spans="1:11" ht="12.75" customHeight="1">
      <c r="A35" s="79"/>
      <c r="B35" s="78" t="s">
        <v>74</v>
      </c>
      <c r="C35" s="78"/>
      <c r="D35" s="78">
        <v>0.13614999999999999</v>
      </c>
      <c r="E35" s="108">
        <f>ROUND(E34*0.13615,2)</f>
        <v>34.380000000000003</v>
      </c>
      <c r="F35" s="78"/>
      <c r="G35" s="78"/>
      <c r="H35" s="78"/>
      <c r="I35" s="78"/>
      <c r="J35" s="78"/>
      <c r="K35" s="78"/>
    </row>
    <row r="36" spans="1:11" ht="12.75" customHeight="1">
      <c r="A36" s="79"/>
      <c r="B36" s="78" t="s">
        <v>75</v>
      </c>
      <c r="C36" s="78"/>
      <c r="D36" s="78"/>
      <c r="E36" s="109">
        <f>SUM(E34:E35)</f>
        <v>286.88</v>
      </c>
      <c r="F36" s="78"/>
      <c r="G36" s="78"/>
      <c r="H36" s="78"/>
      <c r="I36" s="78"/>
      <c r="J36" s="78"/>
      <c r="K36" s="78"/>
    </row>
    <row r="37" spans="1:11" ht="12.75" customHeight="1">
      <c r="A37" s="79"/>
      <c r="B37" s="78"/>
      <c r="C37" s="78"/>
      <c r="D37" s="78"/>
      <c r="E37" s="78"/>
      <c r="F37" s="78"/>
      <c r="G37" s="78"/>
      <c r="H37" s="78"/>
      <c r="I37" s="78"/>
      <c r="J37" s="78"/>
      <c r="K37" s="78"/>
    </row>
    <row r="38" spans="1:11" ht="12.75" customHeight="1">
      <c r="A38" s="79"/>
      <c r="B38" s="81" t="s">
        <v>76</v>
      </c>
      <c r="C38" s="78"/>
      <c r="D38" s="78"/>
      <c r="E38" s="78"/>
      <c r="F38" s="78"/>
      <c r="G38" s="78"/>
      <c r="H38" s="78"/>
      <c r="I38" s="78"/>
      <c r="J38" s="78"/>
      <c r="K38" s="78"/>
    </row>
    <row r="39" spans="1:11" ht="12.75" customHeight="1">
      <c r="A39" s="79"/>
      <c r="B39" s="78" t="s">
        <v>77</v>
      </c>
      <c r="C39" s="78"/>
      <c r="D39" s="78"/>
      <c r="E39" s="78"/>
      <c r="F39" s="84" t="s">
        <v>65</v>
      </c>
      <c r="G39" s="110">
        <v>0</v>
      </c>
      <c r="H39" s="78"/>
      <c r="I39" s="78"/>
      <c r="J39" s="78"/>
      <c r="K39" s="78"/>
    </row>
    <row r="40" spans="1:11" ht="12.75" customHeight="1">
      <c r="A40" s="79"/>
      <c r="B40" s="78" t="s">
        <v>78</v>
      </c>
      <c r="C40" s="78"/>
      <c r="D40" s="78"/>
      <c r="E40" s="78"/>
      <c r="F40" s="84" t="s">
        <v>65</v>
      </c>
      <c r="G40" s="110">
        <v>0</v>
      </c>
      <c r="H40" s="78"/>
      <c r="I40" s="78"/>
      <c r="J40" s="78"/>
      <c r="K40" s="78"/>
    </row>
    <row r="41" spans="1:11" ht="12.75" customHeight="1">
      <c r="A41" s="79"/>
      <c r="B41" s="78" t="s">
        <v>79</v>
      </c>
      <c r="C41" s="78"/>
      <c r="D41" s="78"/>
      <c r="E41" s="78"/>
      <c r="F41" s="84" t="s">
        <v>65</v>
      </c>
      <c r="G41" s="110">
        <f>G33</f>
        <v>2525</v>
      </c>
      <c r="H41" s="78"/>
      <c r="I41" s="78"/>
      <c r="J41" s="78"/>
      <c r="K41" s="78"/>
    </row>
    <row r="42" spans="1:11" ht="12.75" customHeight="1">
      <c r="A42" s="79"/>
      <c r="B42" s="76"/>
      <c r="C42" s="78"/>
      <c r="D42" s="78"/>
      <c r="E42" s="84"/>
      <c r="F42" s="84" t="s">
        <v>80</v>
      </c>
      <c r="G42" s="111">
        <f>SUM(G39:G41)</f>
        <v>2525</v>
      </c>
      <c r="H42" s="78"/>
      <c r="I42" s="78"/>
      <c r="J42" s="78"/>
      <c r="K42" s="78"/>
    </row>
    <row r="43" spans="1:11" ht="12.75" customHeight="1">
      <c r="A43" s="79"/>
      <c r="B43" s="81" t="s">
        <v>81</v>
      </c>
      <c r="C43" s="78"/>
      <c r="D43" s="78"/>
      <c r="E43" s="112">
        <v>0.13614999999999999</v>
      </c>
      <c r="F43" s="78" t="s">
        <v>65</v>
      </c>
      <c r="G43" s="81">
        <f>ROUND(G42*E43,2)</f>
        <v>343.78</v>
      </c>
      <c r="H43" s="78"/>
      <c r="I43" s="78"/>
      <c r="J43" s="78"/>
      <c r="K43" s="78"/>
    </row>
    <row r="44" spans="1:11" ht="12.75" customHeight="1">
      <c r="A44" s="79"/>
      <c r="B44" s="81" t="s">
        <v>82</v>
      </c>
      <c r="C44" s="78"/>
      <c r="D44" s="113">
        <v>10</v>
      </c>
      <c r="E44" s="113" t="s">
        <v>56</v>
      </c>
      <c r="F44" s="78" t="s">
        <v>65</v>
      </c>
      <c r="G44" s="113">
        <f>SUM(G42:G43)</f>
        <v>2868.7799999999997</v>
      </c>
      <c r="H44" s="78"/>
      <c r="I44" s="78"/>
      <c r="J44" s="78"/>
      <c r="K44" s="78"/>
    </row>
    <row r="45" spans="1:11" ht="12.75" customHeight="1">
      <c r="A45" s="79"/>
      <c r="B45" s="81" t="s">
        <v>83</v>
      </c>
      <c r="C45" s="113" t="s">
        <v>56</v>
      </c>
      <c r="D45" s="81" t="s">
        <v>84</v>
      </c>
      <c r="E45" s="78"/>
      <c r="F45" s="78" t="s">
        <v>85</v>
      </c>
      <c r="G45" s="113">
        <f>ROUND(G44/10,1)</f>
        <v>286.89999999999998</v>
      </c>
      <c r="H45" s="78"/>
      <c r="I45" s="114"/>
      <c r="J45" s="78"/>
      <c r="K45" s="78"/>
    </row>
    <row r="46" spans="1:11" ht="12.75" customHeight="1">
      <c r="A46" s="79"/>
      <c r="B46" s="76"/>
      <c r="C46" s="78"/>
      <c r="D46" s="78"/>
      <c r="E46" s="78"/>
      <c r="F46" s="78"/>
      <c r="G46" s="78"/>
      <c r="H46" s="78"/>
      <c r="I46" s="78"/>
      <c r="J46" s="78"/>
      <c r="K46" s="78"/>
    </row>
    <row r="47" spans="1:11" ht="25.5" customHeight="1">
      <c r="A47" s="75" t="s">
        <v>86</v>
      </c>
      <c r="B47" s="81" t="s">
        <v>87</v>
      </c>
      <c r="C47" s="78"/>
      <c r="D47" s="78"/>
      <c r="E47" s="78"/>
      <c r="F47" s="78"/>
      <c r="G47" s="78"/>
      <c r="H47" s="78"/>
      <c r="I47" s="78"/>
      <c r="J47" s="78"/>
      <c r="K47" s="78"/>
    </row>
    <row r="48" spans="1:11" ht="12.75" customHeight="1">
      <c r="A48" s="75"/>
      <c r="B48" s="78" t="s">
        <v>88</v>
      </c>
      <c r="C48" s="78"/>
      <c r="D48" s="78"/>
      <c r="E48" s="78"/>
      <c r="F48" s="78"/>
      <c r="G48" s="78"/>
      <c r="H48" s="78"/>
      <c r="I48" s="78"/>
      <c r="J48" s="78"/>
      <c r="K48" s="78"/>
    </row>
    <row r="49" spans="1:11" ht="12.75" customHeight="1">
      <c r="A49" s="75"/>
      <c r="B49" s="78" t="s">
        <v>89</v>
      </c>
      <c r="C49" s="78"/>
      <c r="D49" s="78"/>
      <c r="E49" s="78"/>
      <c r="F49" s="78"/>
      <c r="G49" s="78"/>
      <c r="H49" s="78"/>
      <c r="I49" s="78"/>
      <c r="J49" s="78"/>
      <c r="K49" s="78"/>
    </row>
    <row r="50" spans="1:11" ht="12.75" customHeight="1">
      <c r="A50" s="75"/>
      <c r="B50" s="81"/>
      <c r="C50" s="78"/>
      <c r="D50" s="78"/>
      <c r="E50" s="78"/>
      <c r="F50" s="78"/>
      <c r="G50" s="78"/>
      <c r="H50" s="78"/>
      <c r="I50" s="78"/>
      <c r="J50" s="78"/>
      <c r="K50" s="78"/>
    </row>
    <row r="51" spans="1:11" ht="12.75" customHeight="1">
      <c r="A51" s="75" t="s">
        <v>52</v>
      </c>
      <c r="B51" s="78" t="s">
        <v>90</v>
      </c>
      <c r="C51" s="78"/>
      <c r="D51" s="78"/>
      <c r="E51" s="78"/>
      <c r="F51" s="78"/>
      <c r="G51" s="78"/>
      <c r="H51" s="78"/>
      <c r="I51" s="78"/>
      <c r="J51" s="78"/>
      <c r="K51" s="78"/>
    </row>
    <row r="52" spans="1:11" ht="12.75" customHeight="1">
      <c r="A52" s="79"/>
      <c r="B52" s="78" t="s">
        <v>91</v>
      </c>
      <c r="C52" s="78"/>
      <c r="D52" s="78"/>
      <c r="E52" s="76" t="s">
        <v>92</v>
      </c>
      <c r="F52" s="110">
        <v>7.5</v>
      </c>
      <c r="G52" s="78" t="s">
        <v>56</v>
      </c>
      <c r="H52" s="78"/>
      <c r="I52" s="78"/>
      <c r="J52" s="78"/>
      <c r="K52" s="78"/>
    </row>
    <row r="53" spans="1:11" ht="12.75" customHeight="1">
      <c r="A53" s="79"/>
      <c r="B53" s="78" t="s">
        <v>93</v>
      </c>
      <c r="C53" s="78"/>
      <c r="D53" s="78"/>
      <c r="E53" s="78"/>
      <c r="F53" s="78"/>
      <c r="G53" s="78"/>
      <c r="H53" s="78"/>
      <c r="I53" s="78"/>
      <c r="J53" s="78"/>
      <c r="K53" s="78"/>
    </row>
    <row r="54" spans="1:11" ht="12.75" customHeight="1">
      <c r="A54" s="79"/>
      <c r="B54" s="76"/>
      <c r="C54" s="78"/>
      <c r="D54" s="78"/>
      <c r="E54" s="78"/>
      <c r="F54" s="78"/>
      <c r="G54" s="78"/>
      <c r="H54" s="78"/>
      <c r="I54" s="78"/>
      <c r="J54" s="78"/>
      <c r="K54" s="78"/>
    </row>
    <row r="55" spans="1:11" ht="12.75" customHeight="1">
      <c r="A55" s="75" t="s">
        <v>52</v>
      </c>
      <c r="B55" s="76"/>
      <c r="C55" s="83" t="s">
        <v>54</v>
      </c>
      <c r="D55" s="78"/>
      <c r="E55" s="84" t="s">
        <v>55</v>
      </c>
      <c r="F55" s="85">
        <v>15</v>
      </c>
      <c r="G55" s="78" t="s">
        <v>56</v>
      </c>
      <c r="H55" s="78"/>
      <c r="I55" s="78"/>
      <c r="J55" s="78"/>
      <c r="K55" s="78"/>
    </row>
    <row r="56" spans="1:11" ht="12.75" customHeight="1">
      <c r="A56" s="79"/>
      <c r="B56" s="80" t="s">
        <v>57</v>
      </c>
      <c r="C56" s="78"/>
      <c r="D56" s="78"/>
      <c r="E56" s="78"/>
      <c r="F56" s="78"/>
      <c r="G56" s="78"/>
      <c r="H56" s="78"/>
      <c r="I56" s="78"/>
      <c r="J56" s="78"/>
      <c r="K56" s="78"/>
    </row>
    <row r="57" spans="1:11" ht="12.75" customHeight="1">
      <c r="A57" s="79"/>
      <c r="B57" s="86" t="s">
        <v>58</v>
      </c>
      <c r="C57" s="87" t="s">
        <v>59</v>
      </c>
      <c r="D57" s="86" t="s">
        <v>3</v>
      </c>
      <c r="E57" s="86" t="s">
        <v>60</v>
      </c>
      <c r="F57" s="86" t="s">
        <v>61</v>
      </c>
      <c r="G57" s="86" t="s">
        <v>19</v>
      </c>
      <c r="H57" s="78"/>
      <c r="I57" s="78"/>
      <c r="J57" s="78"/>
      <c r="K57" s="78"/>
    </row>
    <row r="58" spans="1:11" ht="12.75" customHeight="1">
      <c r="A58" s="79"/>
      <c r="B58" s="88"/>
      <c r="C58" s="89"/>
      <c r="D58" s="88"/>
      <c r="E58" s="88"/>
      <c r="F58" s="88" t="s">
        <v>62</v>
      </c>
      <c r="G58" s="88" t="s">
        <v>62</v>
      </c>
      <c r="H58" s="78"/>
      <c r="I58" s="78"/>
      <c r="J58" s="78"/>
      <c r="K58" s="78"/>
    </row>
    <row r="59" spans="1:11" ht="12.75" customHeight="1">
      <c r="A59" s="79"/>
      <c r="B59" s="86">
        <v>1</v>
      </c>
      <c r="C59" s="93" t="s">
        <v>94</v>
      </c>
      <c r="D59" s="86" t="s">
        <v>56</v>
      </c>
      <c r="E59" s="91">
        <v>15.75</v>
      </c>
      <c r="F59" s="91">
        <v>100</v>
      </c>
      <c r="G59" s="91">
        <f>F59*E59</f>
        <v>1575</v>
      </c>
      <c r="H59" s="78"/>
      <c r="I59" s="78"/>
      <c r="J59" s="78"/>
      <c r="K59" s="78"/>
    </row>
    <row r="60" spans="1:11" ht="12.75" customHeight="1">
      <c r="A60" s="79"/>
      <c r="B60" s="115"/>
      <c r="C60" s="116"/>
      <c r="D60" s="88"/>
      <c r="E60" s="117"/>
      <c r="F60" s="117">
        <v>0</v>
      </c>
      <c r="G60" s="117">
        <v>0</v>
      </c>
      <c r="H60" s="78"/>
      <c r="I60" s="78"/>
      <c r="J60" s="78"/>
      <c r="K60" s="78"/>
    </row>
    <row r="61" spans="1:11" ht="12.75" customHeight="1">
      <c r="A61" s="79"/>
      <c r="B61" s="90"/>
      <c r="C61" s="78" t="s">
        <v>95</v>
      </c>
      <c r="D61" s="78" t="s">
        <v>96</v>
      </c>
      <c r="E61" s="118"/>
      <c r="F61" s="92" t="s">
        <v>65</v>
      </c>
      <c r="G61" s="91">
        <v>0</v>
      </c>
      <c r="H61" s="78"/>
      <c r="I61" s="78"/>
      <c r="J61" s="78"/>
      <c r="K61" s="78"/>
    </row>
    <row r="62" spans="1:11" ht="12.75" customHeight="1">
      <c r="A62" s="79"/>
      <c r="B62" s="95"/>
      <c r="C62" s="96" t="s">
        <v>64</v>
      </c>
      <c r="D62" s="97"/>
      <c r="E62" s="98"/>
      <c r="F62" s="99" t="s">
        <v>65</v>
      </c>
      <c r="G62" s="100">
        <f>SUM(G59:G61)</f>
        <v>1575</v>
      </c>
      <c r="H62" s="78"/>
      <c r="I62" s="78"/>
      <c r="J62" s="78"/>
      <c r="K62" s="78"/>
    </row>
    <row r="63" spans="1:11" ht="12.75" customHeight="1">
      <c r="A63" s="79"/>
      <c r="B63" s="76"/>
      <c r="C63" s="78"/>
      <c r="D63" s="78"/>
      <c r="E63" s="78"/>
      <c r="F63" s="78"/>
      <c r="G63" s="78"/>
      <c r="H63" s="78"/>
      <c r="I63" s="78"/>
      <c r="J63" s="78"/>
      <c r="K63" s="78"/>
    </row>
    <row r="64" spans="1:11" ht="12.75" customHeight="1">
      <c r="A64" s="79"/>
      <c r="B64" s="80" t="s">
        <v>66</v>
      </c>
      <c r="C64" s="78"/>
      <c r="D64" s="78"/>
      <c r="E64" s="78"/>
      <c r="F64" s="78"/>
      <c r="G64" s="78"/>
      <c r="H64" s="78"/>
      <c r="I64" s="78"/>
      <c r="J64" s="78"/>
      <c r="K64" s="78"/>
    </row>
    <row r="65" spans="1:11" ht="12.75" customHeight="1">
      <c r="A65" s="79"/>
      <c r="B65" s="86" t="s">
        <v>58</v>
      </c>
      <c r="C65" s="87" t="s">
        <v>2</v>
      </c>
      <c r="D65" s="86" t="s">
        <v>3</v>
      </c>
      <c r="E65" s="86" t="s">
        <v>60</v>
      </c>
      <c r="F65" s="86" t="s">
        <v>61</v>
      </c>
      <c r="G65" s="86" t="s">
        <v>19</v>
      </c>
      <c r="H65" s="78"/>
      <c r="I65" s="78"/>
      <c r="J65" s="78"/>
      <c r="K65" s="78"/>
    </row>
    <row r="66" spans="1:11" ht="12.75" customHeight="1">
      <c r="A66" s="79"/>
      <c r="B66" s="88"/>
      <c r="C66" s="89"/>
      <c r="D66" s="88"/>
      <c r="E66" s="88"/>
      <c r="F66" s="88" t="s">
        <v>62</v>
      </c>
      <c r="G66" s="88" t="s">
        <v>62</v>
      </c>
      <c r="H66" s="78"/>
      <c r="I66" s="78"/>
      <c r="J66" s="78"/>
      <c r="K66" s="78"/>
    </row>
    <row r="67" spans="1:11" ht="12.75" customHeight="1">
      <c r="A67" s="79"/>
      <c r="B67" s="86">
        <v>1</v>
      </c>
      <c r="C67" s="86" t="s">
        <v>97</v>
      </c>
      <c r="D67" s="119"/>
      <c r="E67" s="120">
        <v>0</v>
      </c>
      <c r="F67" s="91">
        <v>0</v>
      </c>
      <c r="G67" s="91">
        <v>0</v>
      </c>
      <c r="H67" s="78"/>
      <c r="I67" s="78"/>
      <c r="J67" s="78"/>
      <c r="K67" s="78"/>
    </row>
    <row r="68" spans="1:11" ht="12.75" customHeight="1">
      <c r="A68" s="79"/>
      <c r="B68" s="115"/>
      <c r="C68" s="115"/>
      <c r="D68" s="121"/>
      <c r="E68" s="117">
        <v>0</v>
      </c>
      <c r="F68" s="117">
        <v>0</v>
      </c>
      <c r="G68" s="117">
        <v>0</v>
      </c>
      <c r="H68" s="78"/>
      <c r="I68" s="78"/>
      <c r="J68" s="78"/>
      <c r="K68" s="78"/>
    </row>
    <row r="69" spans="1:11" ht="12.75" customHeight="1">
      <c r="A69" s="79"/>
      <c r="B69" s="102"/>
      <c r="C69" s="103" t="s">
        <v>67</v>
      </c>
      <c r="D69" s="104"/>
      <c r="E69" s="105"/>
      <c r="F69" s="92" t="s">
        <v>65</v>
      </c>
      <c r="G69" s="122">
        <v>0</v>
      </c>
      <c r="H69" s="78"/>
      <c r="I69" s="78"/>
      <c r="J69" s="78"/>
      <c r="K69" s="78"/>
    </row>
    <row r="70" spans="1:11" ht="12.75" customHeight="1">
      <c r="A70" s="79"/>
      <c r="B70" s="76"/>
      <c r="C70" s="78"/>
      <c r="D70" s="78"/>
      <c r="E70" s="78"/>
      <c r="F70" s="78"/>
      <c r="G70" s="78"/>
      <c r="H70" s="78"/>
      <c r="I70" s="78"/>
      <c r="J70" s="78"/>
      <c r="K70" s="78"/>
    </row>
    <row r="71" spans="1:11" ht="12.75" customHeight="1">
      <c r="A71" s="79"/>
      <c r="B71" s="80" t="s">
        <v>68</v>
      </c>
      <c r="C71" s="78"/>
      <c r="D71" s="78"/>
      <c r="E71" s="78"/>
      <c r="F71" s="78"/>
      <c r="G71" s="78"/>
      <c r="H71" s="78"/>
      <c r="I71" s="78"/>
      <c r="J71" s="78"/>
      <c r="K71" s="78"/>
    </row>
    <row r="72" spans="1:11" ht="12.75" customHeight="1">
      <c r="A72" s="79"/>
      <c r="B72" s="86" t="s">
        <v>58</v>
      </c>
      <c r="C72" s="87" t="s">
        <v>2</v>
      </c>
      <c r="D72" s="86" t="s">
        <v>3</v>
      </c>
      <c r="E72" s="86" t="s">
        <v>60</v>
      </c>
      <c r="F72" s="86" t="s">
        <v>61</v>
      </c>
      <c r="G72" s="86" t="s">
        <v>19</v>
      </c>
      <c r="H72" s="78"/>
      <c r="I72" s="78"/>
      <c r="J72" s="78"/>
      <c r="K72" s="78"/>
    </row>
    <row r="73" spans="1:11" ht="12.75" customHeight="1">
      <c r="A73" s="79"/>
      <c r="B73" s="88"/>
      <c r="C73" s="89"/>
      <c r="D73" s="94"/>
      <c r="E73" s="94"/>
      <c r="F73" s="94" t="s">
        <v>62</v>
      </c>
      <c r="G73" s="88" t="s">
        <v>62</v>
      </c>
      <c r="H73" s="78"/>
      <c r="I73" s="78"/>
      <c r="J73" s="78"/>
      <c r="K73" s="78"/>
    </row>
    <row r="74" spans="1:11" ht="12.75" customHeight="1">
      <c r="A74" s="79"/>
      <c r="B74" s="86">
        <v>1</v>
      </c>
      <c r="C74" s="106" t="s">
        <v>69</v>
      </c>
      <c r="D74" s="86" t="s">
        <v>70</v>
      </c>
      <c r="E74" s="120">
        <v>0.25</v>
      </c>
      <c r="F74" s="91">
        <v>500</v>
      </c>
      <c r="G74" s="107">
        <f t="shared" ref="G74:G75" si="1">E74*F74</f>
        <v>125</v>
      </c>
      <c r="H74" s="78"/>
      <c r="I74" s="78"/>
      <c r="J74" s="78"/>
      <c r="K74" s="78"/>
    </row>
    <row r="75" spans="1:11" ht="12.75" customHeight="1">
      <c r="A75" s="79"/>
      <c r="B75" s="94">
        <v>2</v>
      </c>
      <c r="C75" s="106" t="s">
        <v>71</v>
      </c>
      <c r="D75" s="94" t="s">
        <v>70</v>
      </c>
      <c r="E75" s="91">
        <v>4</v>
      </c>
      <c r="F75" s="91">
        <v>400</v>
      </c>
      <c r="G75" s="107">
        <f t="shared" si="1"/>
        <v>1600</v>
      </c>
      <c r="H75" s="78"/>
      <c r="I75" s="78"/>
      <c r="J75" s="78"/>
      <c r="K75" s="78"/>
    </row>
    <row r="76" spans="1:11" ht="12.75" customHeight="1">
      <c r="A76" s="79"/>
      <c r="B76" s="95"/>
      <c r="C76" s="96" t="s">
        <v>72</v>
      </c>
      <c r="D76" s="97"/>
      <c r="E76" s="98"/>
      <c r="F76" s="99" t="s">
        <v>65</v>
      </c>
      <c r="G76" s="100">
        <f>SUM(G74:G75)</f>
        <v>1725</v>
      </c>
      <c r="H76" s="78"/>
      <c r="I76" s="78"/>
      <c r="J76" s="78"/>
      <c r="K76" s="78"/>
    </row>
    <row r="77" spans="1:11" ht="12.75" customHeight="1">
      <c r="A77" s="79"/>
      <c r="B77" s="81" t="s">
        <v>73</v>
      </c>
      <c r="C77" s="78"/>
      <c r="D77" s="78"/>
      <c r="E77" s="108">
        <f>G76/7.5</f>
        <v>230</v>
      </c>
      <c r="F77" s="78"/>
      <c r="G77" s="78"/>
      <c r="H77" s="78"/>
      <c r="I77" s="78"/>
      <c r="J77" s="78"/>
      <c r="K77" s="78"/>
    </row>
    <row r="78" spans="1:11" ht="12.75" customHeight="1">
      <c r="A78" s="79"/>
      <c r="B78" s="78" t="s">
        <v>74</v>
      </c>
      <c r="C78" s="78"/>
      <c r="D78" s="78">
        <v>0.13614999999999999</v>
      </c>
      <c r="E78" s="108">
        <f>ROUND(E77*13.615%,2)</f>
        <v>31.31</v>
      </c>
      <c r="F78" s="78"/>
      <c r="G78" s="78"/>
      <c r="H78" s="78"/>
      <c r="I78" s="78"/>
      <c r="J78" s="78"/>
      <c r="K78" s="78"/>
    </row>
    <row r="79" spans="1:11" ht="12.75" customHeight="1">
      <c r="A79" s="79"/>
      <c r="B79" s="78" t="s">
        <v>75</v>
      </c>
      <c r="C79" s="78"/>
      <c r="D79" s="78"/>
      <c r="E79" s="109">
        <f>SUM(E77:E78)</f>
        <v>261.31</v>
      </c>
      <c r="F79" s="78"/>
      <c r="G79" s="78"/>
      <c r="H79" s="78"/>
      <c r="I79" s="78"/>
      <c r="J79" s="78"/>
      <c r="K79" s="78"/>
    </row>
    <row r="80" spans="1:11" ht="12.75" customHeight="1">
      <c r="A80" s="79"/>
      <c r="B80" s="76"/>
      <c r="C80" s="78"/>
      <c r="D80" s="78"/>
      <c r="E80" s="78"/>
      <c r="F80" s="78"/>
      <c r="G80" s="78"/>
      <c r="H80" s="78"/>
      <c r="I80" s="78"/>
      <c r="J80" s="78"/>
      <c r="K80" s="78"/>
    </row>
    <row r="81" spans="1:11" ht="12.75" customHeight="1">
      <c r="A81" s="79"/>
      <c r="B81" s="81" t="s">
        <v>76</v>
      </c>
      <c r="C81" s="78"/>
      <c r="D81" s="78"/>
      <c r="E81" s="78"/>
      <c r="F81" s="78"/>
      <c r="G81" s="78"/>
      <c r="H81" s="78"/>
      <c r="I81" s="78"/>
      <c r="J81" s="78"/>
      <c r="K81" s="78"/>
    </row>
    <row r="82" spans="1:11" ht="12.75" customHeight="1">
      <c r="A82" s="79"/>
      <c r="B82" s="78" t="s">
        <v>98</v>
      </c>
      <c r="C82" s="78"/>
      <c r="D82" s="78"/>
      <c r="E82" s="78"/>
      <c r="F82" s="84" t="s">
        <v>65</v>
      </c>
      <c r="G82" s="110">
        <f>G62</f>
        <v>1575</v>
      </c>
      <c r="H82" s="78"/>
      <c r="I82" s="78"/>
      <c r="J82" s="78"/>
      <c r="K82" s="78"/>
    </row>
    <row r="83" spans="1:11" ht="12.75" customHeight="1">
      <c r="A83" s="79"/>
      <c r="B83" s="78" t="s">
        <v>78</v>
      </c>
      <c r="C83" s="78"/>
      <c r="D83" s="78"/>
      <c r="E83" s="78"/>
      <c r="F83" s="84" t="s">
        <v>65</v>
      </c>
      <c r="G83" s="110">
        <v>0</v>
      </c>
      <c r="H83" s="78"/>
      <c r="I83" s="78"/>
      <c r="J83" s="78"/>
      <c r="K83" s="78"/>
    </row>
    <row r="84" spans="1:11" ht="12.75" customHeight="1">
      <c r="A84" s="79"/>
      <c r="B84" s="78" t="s">
        <v>79</v>
      </c>
      <c r="C84" s="78"/>
      <c r="D84" s="78"/>
      <c r="E84" s="78"/>
      <c r="F84" s="84" t="s">
        <v>65</v>
      </c>
      <c r="G84" s="110">
        <f>G76</f>
        <v>1725</v>
      </c>
      <c r="H84" s="78"/>
      <c r="I84" s="78"/>
      <c r="J84" s="78"/>
      <c r="K84" s="78"/>
    </row>
    <row r="85" spans="1:11" ht="12.75" customHeight="1">
      <c r="A85" s="79"/>
      <c r="B85" s="76"/>
      <c r="C85" s="78"/>
      <c r="D85" s="78"/>
      <c r="E85" s="84"/>
      <c r="F85" s="84" t="s">
        <v>80</v>
      </c>
      <c r="G85" s="110">
        <f>SUM(G82:G84)</f>
        <v>3300</v>
      </c>
      <c r="H85" s="78"/>
      <c r="I85" s="78"/>
      <c r="J85" s="78"/>
      <c r="K85" s="78"/>
    </row>
    <row r="86" spans="1:11" ht="12.75" customHeight="1">
      <c r="A86" s="79"/>
      <c r="B86" s="194" t="s">
        <v>81</v>
      </c>
      <c r="C86" s="190"/>
      <c r="D86" s="78"/>
      <c r="E86" s="112">
        <v>0.13614999999999999</v>
      </c>
      <c r="F86" s="78" t="s">
        <v>65</v>
      </c>
      <c r="G86" s="110">
        <f>G85*0.13615</f>
        <v>449.29499999999996</v>
      </c>
      <c r="H86" s="78"/>
      <c r="I86" s="78"/>
      <c r="J86" s="78"/>
      <c r="K86" s="78"/>
    </row>
    <row r="87" spans="1:11" ht="12.75" customHeight="1">
      <c r="A87" s="79"/>
      <c r="B87" s="81" t="s">
        <v>82</v>
      </c>
      <c r="C87" s="78"/>
      <c r="D87" s="113">
        <v>15</v>
      </c>
      <c r="E87" s="113" t="s">
        <v>56</v>
      </c>
      <c r="F87" s="78" t="s">
        <v>65</v>
      </c>
      <c r="G87" s="110">
        <f>SUM(G85:G86)</f>
        <v>3749.2950000000001</v>
      </c>
      <c r="H87" s="78"/>
      <c r="I87" s="78"/>
      <c r="J87" s="78"/>
      <c r="K87" s="78"/>
    </row>
    <row r="88" spans="1:11" ht="12.75" customHeight="1">
      <c r="A88" s="79"/>
      <c r="B88" s="81" t="s">
        <v>83</v>
      </c>
      <c r="C88" s="113" t="s">
        <v>56</v>
      </c>
      <c r="D88" s="81" t="s">
        <v>99</v>
      </c>
      <c r="E88" s="78"/>
      <c r="F88" s="78" t="s">
        <v>85</v>
      </c>
      <c r="G88" s="110">
        <f>ROUND(G87/D87,0)</f>
        <v>250</v>
      </c>
      <c r="H88" s="78"/>
      <c r="I88" s="78"/>
      <c r="J88" s="78"/>
      <c r="K88" s="78"/>
    </row>
    <row r="89" spans="1:11" ht="25.5" customHeight="1">
      <c r="A89" s="79"/>
      <c r="B89" s="78"/>
      <c r="C89" s="106" t="s">
        <v>100</v>
      </c>
      <c r="D89" s="110">
        <v>1.05</v>
      </c>
      <c r="E89" s="110">
        <f>'lead(v)'!I6</f>
        <v>627.4</v>
      </c>
      <c r="F89" s="78"/>
      <c r="G89" s="110">
        <f>ROUND(D89*E89,2)</f>
        <v>658.77</v>
      </c>
      <c r="H89" s="78"/>
      <c r="I89" s="78"/>
      <c r="J89" s="78"/>
      <c r="K89" s="78"/>
    </row>
    <row r="90" spans="1:11" ht="12.75" customHeight="1">
      <c r="A90" s="79"/>
      <c r="B90" s="76"/>
      <c r="C90" s="78"/>
      <c r="D90" s="78"/>
      <c r="E90" s="78"/>
      <c r="F90" s="78"/>
      <c r="G90" s="111">
        <f>SUM(G88:G89)</f>
        <v>908.77</v>
      </c>
      <c r="H90" s="78"/>
      <c r="I90" s="78"/>
      <c r="J90" s="78"/>
      <c r="K90" s="78"/>
    </row>
    <row r="91" spans="1:11" ht="12.75" customHeight="1">
      <c r="A91" s="79"/>
      <c r="B91" s="76"/>
      <c r="C91" s="78"/>
      <c r="D91" s="78"/>
      <c r="E91" s="78"/>
      <c r="F91" s="78"/>
      <c r="G91" s="78"/>
      <c r="H91" s="78"/>
      <c r="I91" s="78"/>
      <c r="J91" s="78"/>
      <c r="K91" s="78"/>
    </row>
    <row r="92" spans="1:11" ht="25.5" customHeight="1">
      <c r="A92" s="75" t="s">
        <v>101</v>
      </c>
      <c r="B92" s="196" t="s">
        <v>102</v>
      </c>
      <c r="C92" s="190"/>
      <c r="D92" s="190"/>
      <c r="E92" s="190"/>
      <c r="F92" s="190"/>
      <c r="G92" s="190"/>
      <c r="H92" s="78"/>
      <c r="I92" s="78"/>
      <c r="J92" s="78"/>
      <c r="K92" s="78"/>
    </row>
    <row r="93" spans="1:11" ht="12.75" customHeight="1">
      <c r="A93" s="75"/>
      <c r="B93" s="190"/>
      <c r="C93" s="190"/>
      <c r="D93" s="190"/>
      <c r="E93" s="190"/>
      <c r="F93" s="190"/>
      <c r="G93" s="190"/>
      <c r="H93" s="78"/>
      <c r="I93" s="78"/>
      <c r="J93" s="78"/>
      <c r="K93" s="78"/>
    </row>
    <row r="94" spans="1:11" ht="12.75" customHeight="1">
      <c r="A94" s="75"/>
      <c r="B94" s="190"/>
      <c r="C94" s="190"/>
      <c r="D94" s="190"/>
      <c r="E94" s="190"/>
      <c r="F94" s="190"/>
      <c r="G94" s="190"/>
      <c r="H94" s="78"/>
      <c r="I94" s="78"/>
      <c r="J94" s="78"/>
      <c r="K94" s="78"/>
    </row>
    <row r="95" spans="1:11" ht="12.75" customHeight="1">
      <c r="A95" s="75"/>
      <c r="B95" s="190"/>
      <c r="C95" s="190"/>
      <c r="D95" s="190"/>
      <c r="E95" s="190"/>
      <c r="F95" s="190"/>
      <c r="G95" s="190"/>
      <c r="H95" s="78"/>
      <c r="I95" s="78"/>
      <c r="J95" s="78"/>
      <c r="K95" s="78"/>
    </row>
    <row r="96" spans="1:11" ht="12.75" customHeight="1">
      <c r="A96" s="75"/>
      <c r="B96" s="81"/>
      <c r="C96" s="78"/>
      <c r="D96" s="78"/>
      <c r="E96" s="78"/>
      <c r="F96" s="78"/>
      <c r="G96" s="78"/>
      <c r="H96" s="78"/>
      <c r="I96" s="78"/>
      <c r="J96" s="78"/>
      <c r="K96" s="78"/>
    </row>
    <row r="97" spans="1:11" ht="12.75" customHeight="1">
      <c r="A97" s="75" t="s">
        <v>52</v>
      </c>
      <c r="B97" s="78" t="s">
        <v>103</v>
      </c>
      <c r="C97" s="78"/>
      <c r="D97" s="78"/>
      <c r="E97" s="78"/>
      <c r="F97" s="78"/>
      <c r="G97" s="78"/>
      <c r="H97" s="78"/>
      <c r="I97" s="78"/>
      <c r="J97" s="78"/>
      <c r="K97" s="78"/>
    </row>
    <row r="98" spans="1:11" ht="12.75" customHeight="1">
      <c r="A98" s="79"/>
      <c r="B98" s="78" t="s">
        <v>104</v>
      </c>
      <c r="C98" s="78"/>
      <c r="D98" s="78"/>
      <c r="E98" s="76" t="s">
        <v>92</v>
      </c>
      <c r="F98" s="110">
        <v>6</v>
      </c>
      <c r="G98" s="78" t="s">
        <v>56</v>
      </c>
      <c r="H98" s="78"/>
      <c r="I98" s="78"/>
      <c r="J98" s="78"/>
      <c r="K98" s="78"/>
    </row>
    <row r="99" spans="1:11" ht="12.75" customHeight="1">
      <c r="A99" s="79"/>
      <c r="B99" s="78" t="s">
        <v>105</v>
      </c>
      <c r="C99" s="78"/>
      <c r="D99" s="78"/>
      <c r="E99" s="76" t="s">
        <v>92</v>
      </c>
      <c r="F99" s="110">
        <v>12</v>
      </c>
      <c r="G99" s="78" t="s">
        <v>56</v>
      </c>
      <c r="H99" s="78"/>
      <c r="I99" s="78"/>
      <c r="J99" s="78"/>
      <c r="K99" s="78"/>
    </row>
    <row r="100" spans="1:11" ht="12.75" customHeight="1">
      <c r="A100" s="79"/>
      <c r="B100" s="78" t="s">
        <v>106</v>
      </c>
      <c r="C100" s="78"/>
      <c r="D100" s="78"/>
      <c r="E100" s="76" t="s">
        <v>92</v>
      </c>
      <c r="F100" s="78">
        <v>0.5</v>
      </c>
      <c r="G100" s="78" t="s">
        <v>107</v>
      </c>
      <c r="H100" s="78"/>
      <c r="I100" s="78"/>
      <c r="J100" s="78"/>
      <c r="K100" s="78"/>
    </row>
    <row r="101" spans="1:11" ht="12.75" customHeight="1">
      <c r="A101" s="79"/>
      <c r="B101" s="78" t="s">
        <v>108</v>
      </c>
      <c r="C101" s="78"/>
      <c r="D101" s="78"/>
      <c r="E101" s="78"/>
      <c r="F101" s="78"/>
      <c r="G101" s="78"/>
      <c r="H101" s="78"/>
      <c r="I101" s="78"/>
      <c r="J101" s="78"/>
      <c r="K101" s="78"/>
    </row>
    <row r="102" spans="1:11" ht="12.75" customHeight="1">
      <c r="A102" s="79"/>
      <c r="B102" s="76"/>
      <c r="C102" s="78"/>
      <c r="D102" s="78"/>
      <c r="E102" s="78"/>
      <c r="F102" s="78"/>
      <c r="G102" s="78"/>
      <c r="H102" s="78"/>
      <c r="I102" s="78"/>
      <c r="J102" s="78"/>
      <c r="K102" s="78"/>
    </row>
    <row r="103" spans="1:11" ht="12.75" customHeight="1">
      <c r="A103" s="75" t="s">
        <v>52</v>
      </c>
      <c r="B103" s="76"/>
      <c r="C103" s="83" t="s">
        <v>54</v>
      </c>
      <c r="D103" s="78"/>
      <c r="E103" s="84" t="s">
        <v>55</v>
      </c>
      <c r="F103" s="85">
        <v>10</v>
      </c>
      <c r="G103" s="78" t="s">
        <v>56</v>
      </c>
      <c r="H103" s="78"/>
      <c r="I103" s="78"/>
      <c r="J103" s="78"/>
      <c r="K103" s="78"/>
    </row>
    <row r="104" spans="1:11" ht="12.75" customHeight="1">
      <c r="A104" s="79"/>
      <c r="B104" s="80" t="s">
        <v>57</v>
      </c>
      <c r="C104" s="78"/>
      <c r="D104" s="78"/>
      <c r="E104" s="78"/>
      <c r="F104" s="78"/>
      <c r="G104" s="78"/>
      <c r="H104" s="78"/>
      <c r="I104" s="78"/>
      <c r="J104" s="78"/>
      <c r="K104" s="78"/>
    </row>
    <row r="105" spans="1:11" ht="12.75" customHeight="1">
      <c r="A105" s="79"/>
      <c r="B105" s="86" t="s">
        <v>58</v>
      </c>
      <c r="C105" s="87" t="s">
        <v>59</v>
      </c>
      <c r="D105" s="86" t="s">
        <v>3</v>
      </c>
      <c r="E105" s="86" t="s">
        <v>60</v>
      </c>
      <c r="F105" s="86" t="s">
        <v>61</v>
      </c>
      <c r="G105" s="86" t="s">
        <v>19</v>
      </c>
      <c r="H105" s="78"/>
      <c r="I105" s="78"/>
      <c r="J105" s="78"/>
      <c r="K105" s="78"/>
    </row>
    <row r="106" spans="1:11" ht="12.75" customHeight="1">
      <c r="A106" s="79"/>
      <c r="B106" s="88"/>
      <c r="C106" s="89"/>
      <c r="D106" s="88"/>
      <c r="E106" s="88"/>
      <c r="F106" s="88" t="s">
        <v>62</v>
      </c>
      <c r="G106" s="88" t="s">
        <v>62</v>
      </c>
      <c r="H106" s="78"/>
      <c r="I106" s="78"/>
      <c r="J106" s="78"/>
      <c r="K106" s="78"/>
    </row>
    <row r="107" spans="1:11" ht="12.75" customHeight="1">
      <c r="A107" s="79"/>
      <c r="B107" s="86">
        <v>1</v>
      </c>
      <c r="C107" s="93" t="s">
        <v>109</v>
      </c>
      <c r="D107" s="86" t="s">
        <v>56</v>
      </c>
      <c r="E107" s="91">
        <v>12</v>
      </c>
      <c r="F107" s="91">
        <v>185</v>
      </c>
      <c r="G107" s="91">
        <f>F107*E107</f>
        <v>2220</v>
      </c>
      <c r="H107" s="78"/>
      <c r="I107" s="78"/>
      <c r="J107" s="78"/>
      <c r="K107" s="78"/>
    </row>
    <row r="108" spans="1:11" ht="12.75" customHeight="1">
      <c r="A108" s="79"/>
      <c r="B108" s="115"/>
      <c r="C108" s="116"/>
      <c r="D108" s="88"/>
      <c r="E108" s="117">
        <v>0</v>
      </c>
      <c r="F108" s="117">
        <v>0</v>
      </c>
      <c r="G108" s="117">
        <v>0</v>
      </c>
      <c r="H108" s="78"/>
      <c r="I108" s="78"/>
      <c r="J108" s="78"/>
      <c r="K108" s="78"/>
    </row>
    <row r="109" spans="1:11" ht="12.75" customHeight="1">
      <c r="A109" s="79"/>
      <c r="B109" s="90"/>
      <c r="C109" s="78" t="s">
        <v>110</v>
      </c>
      <c r="D109" s="78" t="s">
        <v>96</v>
      </c>
      <c r="E109" s="118"/>
      <c r="F109" s="92" t="s">
        <v>65</v>
      </c>
      <c r="G109" s="91">
        <v>0</v>
      </c>
      <c r="H109" s="78"/>
      <c r="I109" s="78"/>
      <c r="J109" s="78"/>
      <c r="K109" s="78"/>
    </row>
    <row r="110" spans="1:11" ht="12.75" customHeight="1">
      <c r="A110" s="79"/>
      <c r="B110" s="95"/>
      <c r="C110" s="96" t="s">
        <v>64</v>
      </c>
      <c r="D110" s="97"/>
      <c r="E110" s="98"/>
      <c r="F110" s="99" t="s">
        <v>65</v>
      </c>
      <c r="G110" s="100">
        <f>SUM(G107:G109)</f>
        <v>2220</v>
      </c>
      <c r="H110" s="78"/>
      <c r="I110" s="78"/>
      <c r="J110" s="78"/>
      <c r="K110" s="78"/>
    </row>
    <row r="111" spans="1:11" ht="12.75" customHeight="1">
      <c r="A111" s="79"/>
      <c r="B111" s="76"/>
      <c r="C111" s="78"/>
      <c r="D111" s="78"/>
      <c r="E111" s="78"/>
      <c r="F111" s="78"/>
      <c r="G111" s="110"/>
      <c r="H111" s="78"/>
      <c r="I111" s="78"/>
      <c r="J111" s="78"/>
      <c r="K111" s="78"/>
    </row>
    <row r="112" spans="1:11" ht="12.75" customHeight="1">
      <c r="A112" s="79"/>
      <c r="B112" s="80" t="s">
        <v>66</v>
      </c>
      <c r="C112" s="78"/>
      <c r="D112" s="78"/>
      <c r="E112" s="78"/>
      <c r="F112" s="78"/>
      <c r="G112" s="78"/>
      <c r="H112" s="78"/>
      <c r="I112" s="78"/>
      <c r="J112" s="78"/>
      <c r="K112" s="78"/>
    </row>
    <row r="113" spans="1:11" ht="12.75" customHeight="1">
      <c r="A113" s="79"/>
      <c r="B113" s="86" t="s">
        <v>58</v>
      </c>
      <c r="C113" s="87" t="s">
        <v>2</v>
      </c>
      <c r="D113" s="86" t="s">
        <v>3</v>
      </c>
      <c r="E113" s="86" t="s">
        <v>60</v>
      </c>
      <c r="F113" s="86" t="s">
        <v>61</v>
      </c>
      <c r="G113" s="86" t="s">
        <v>19</v>
      </c>
      <c r="H113" s="78"/>
      <c r="I113" s="78"/>
      <c r="J113" s="78"/>
      <c r="K113" s="78"/>
    </row>
    <row r="114" spans="1:11" ht="12.75" customHeight="1">
      <c r="A114" s="79"/>
      <c r="B114" s="88"/>
      <c r="C114" s="89"/>
      <c r="D114" s="88"/>
      <c r="E114" s="88"/>
      <c r="F114" s="88" t="s">
        <v>62</v>
      </c>
      <c r="G114" s="88" t="s">
        <v>62</v>
      </c>
      <c r="H114" s="78"/>
      <c r="I114" s="78"/>
      <c r="J114" s="78"/>
      <c r="K114" s="78"/>
    </row>
    <row r="115" spans="1:11" ht="12.75" customHeight="1">
      <c r="A115" s="79"/>
      <c r="B115" s="86">
        <v>1</v>
      </c>
      <c r="C115" s="86" t="s">
        <v>97</v>
      </c>
      <c r="D115" s="119"/>
      <c r="E115" s="120">
        <v>0</v>
      </c>
      <c r="F115" s="91">
        <v>0</v>
      </c>
      <c r="G115" s="91">
        <v>0</v>
      </c>
      <c r="H115" s="78"/>
      <c r="I115" s="78"/>
      <c r="J115" s="78"/>
      <c r="K115" s="78"/>
    </row>
    <row r="116" spans="1:11" ht="12.75" customHeight="1">
      <c r="A116" s="79"/>
      <c r="B116" s="115"/>
      <c r="C116" s="88"/>
      <c r="D116" s="121"/>
      <c r="E116" s="117">
        <v>0</v>
      </c>
      <c r="F116" s="117">
        <v>0</v>
      </c>
      <c r="G116" s="91">
        <v>0</v>
      </c>
      <c r="H116" s="78"/>
      <c r="I116" s="78"/>
      <c r="J116" s="78"/>
      <c r="K116" s="78"/>
    </row>
    <row r="117" spans="1:11" ht="12.75" customHeight="1">
      <c r="A117" s="79"/>
      <c r="B117" s="102"/>
      <c r="C117" s="103" t="s">
        <v>67</v>
      </c>
      <c r="D117" s="104"/>
      <c r="E117" s="105"/>
      <c r="F117" s="92" t="s">
        <v>65</v>
      </c>
      <c r="G117" s="100">
        <v>0</v>
      </c>
      <c r="H117" s="78"/>
      <c r="I117" s="78"/>
      <c r="J117" s="78"/>
      <c r="K117" s="78"/>
    </row>
    <row r="118" spans="1:11" ht="12.75" customHeight="1">
      <c r="A118" s="79"/>
      <c r="B118" s="76"/>
      <c r="C118" s="78"/>
      <c r="D118" s="78"/>
      <c r="E118" s="78"/>
      <c r="F118" s="78"/>
      <c r="G118" s="78"/>
      <c r="H118" s="78"/>
      <c r="I118" s="78"/>
      <c r="J118" s="78"/>
      <c r="K118" s="78"/>
    </row>
    <row r="119" spans="1:11" ht="12.75" customHeight="1">
      <c r="A119" s="79"/>
      <c r="B119" s="80" t="s">
        <v>68</v>
      </c>
      <c r="C119" s="78"/>
      <c r="D119" s="78"/>
      <c r="E119" s="78"/>
      <c r="F119" s="78"/>
      <c r="G119" s="78"/>
      <c r="H119" s="78"/>
      <c r="I119" s="78"/>
      <c r="J119" s="78"/>
      <c r="K119" s="78"/>
    </row>
    <row r="120" spans="1:11" ht="12.75" customHeight="1">
      <c r="A120" s="79"/>
      <c r="B120" s="86" t="s">
        <v>58</v>
      </c>
      <c r="C120" s="87" t="s">
        <v>2</v>
      </c>
      <c r="D120" s="86" t="s">
        <v>3</v>
      </c>
      <c r="E120" s="86" t="s">
        <v>60</v>
      </c>
      <c r="F120" s="86" t="s">
        <v>61</v>
      </c>
      <c r="G120" s="86" t="s">
        <v>19</v>
      </c>
      <c r="H120" s="78"/>
      <c r="I120" s="78"/>
      <c r="J120" s="78"/>
      <c r="K120" s="78"/>
    </row>
    <row r="121" spans="1:11" ht="12.75" customHeight="1">
      <c r="A121" s="79"/>
      <c r="B121" s="88"/>
      <c r="C121" s="89"/>
      <c r="D121" s="94"/>
      <c r="E121" s="94"/>
      <c r="F121" s="94" t="s">
        <v>62</v>
      </c>
      <c r="G121" s="88" t="s">
        <v>62</v>
      </c>
      <c r="H121" s="78"/>
      <c r="I121" s="78"/>
      <c r="J121" s="78"/>
      <c r="K121" s="78"/>
    </row>
    <row r="122" spans="1:11" ht="12.75" customHeight="1">
      <c r="A122" s="79"/>
      <c r="B122" s="86">
        <v>1</v>
      </c>
      <c r="C122" s="106" t="s">
        <v>111</v>
      </c>
      <c r="D122" s="86" t="s">
        <v>70</v>
      </c>
      <c r="E122" s="120">
        <v>0.5</v>
      </c>
      <c r="F122" s="120">
        <v>500</v>
      </c>
      <c r="G122" s="107">
        <f t="shared" ref="G122:G124" si="2">E122*F122</f>
        <v>250</v>
      </c>
      <c r="H122" s="78"/>
      <c r="I122" s="78"/>
      <c r="J122" s="78"/>
      <c r="K122" s="78"/>
    </row>
    <row r="123" spans="1:11" ht="12.75" customHeight="1">
      <c r="A123" s="79"/>
      <c r="B123" s="94">
        <v>2</v>
      </c>
      <c r="C123" s="106" t="s">
        <v>69</v>
      </c>
      <c r="D123" s="94" t="s">
        <v>70</v>
      </c>
      <c r="E123" s="91">
        <v>0.5</v>
      </c>
      <c r="F123" s="91">
        <v>500</v>
      </c>
      <c r="G123" s="107">
        <f t="shared" si="2"/>
        <v>250</v>
      </c>
      <c r="H123" s="78"/>
      <c r="I123" s="78"/>
      <c r="J123" s="78"/>
      <c r="K123" s="78"/>
    </row>
    <row r="124" spans="1:11" ht="12.75" customHeight="1">
      <c r="A124" s="79"/>
      <c r="B124" s="88">
        <v>3</v>
      </c>
      <c r="C124" s="124" t="s">
        <v>71</v>
      </c>
      <c r="D124" s="88" t="s">
        <v>70</v>
      </c>
      <c r="E124" s="117">
        <v>6</v>
      </c>
      <c r="F124" s="117">
        <v>400</v>
      </c>
      <c r="G124" s="107">
        <f t="shared" si="2"/>
        <v>2400</v>
      </c>
      <c r="H124" s="78"/>
      <c r="I124" s="78"/>
      <c r="J124" s="78"/>
      <c r="K124" s="78"/>
    </row>
    <row r="125" spans="1:11" ht="12.75" customHeight="1">
      <c r="A125" s="79"/>
      <c r="B125" s="102"/>
      <c r="C125" s="103" t="s">
        <v>72</v>
      </c>
      <c r="D125" s="104"/>
      <c r="E125" s="105"/>
      <c r="F125" s="92" t="s">
        <v>65</v>
      </c>
      <c r="G125" s="100">
        <f>SUM(G122:G124)</f>
        <v>2900</v>
      </c>
      <c r="H125" s="78"/>
      <c r="I125" s="78"/>
      <c r="J125" s="78"/>
      <c r="K125" s="78"/>
    </row>
    <row r="126" spans="1:11" ht="12.75" customHeight="1">
      <c r="A126" s="79"/>
      <c r="B126" s="81" t="s">
        <v>73</v>
      </c>
      <c r="C126" s="78"/>
      <c r="D126" s="78"/>
      <c r="E126" s="108">
        <v>290</v>
      </c>
      <c r="F126" s="78"/>
      <c r="G126" s="110"/>
      <c r="H126" s="78"/>
      <c r="I126" s="78"/>
      <c r="J126" s="78"/>
      <c r="K126" s="78"/>
    </row>
    <row r="127" spans="1:11" ht="12.75" customHeight="1">
      <c r="A127" s="79"/>
      <c r="B127" s="78" t="s">
        <v>74</v>
      </c>
      <c r="C127" s="78"/>
      <c r="D127" s="78">
        <v>0.13614999999999999</v>
      </c>
      <c r="E127" s="108">
        <f>E126*D127</f>
        <v>39.483499999999999</v>
      </c>
      <c r="F127" s="78"/>
      <c r="G127" s="78"/>
      <c r="H127" s="78"/>
      <c r="I127" s="78"/>
      <c r="J127" s="78"/>
      <c r="K127" s="78"/>
    </row>
    <row r="128" spans="1:11" ht="12.75" customHeight="1">
      <c r="A128" s="79"/>
      <c r="B128" s="78" t="s">
        <v>75</v>
      </c>
      <c r="C128" s="78"/>
      <c r="D128" s="78"/>
      <c r="E128" s="109">
        <f>SUM(E126:E127)</f>
        <v>329.48349999999999</v>
      </c>
      <c r="F128" s="78"/>
      <c r="G128" s="78"/>
      <c r="H128" s="78"/>
      <c r="I128" s="78"/>
      <c r="J128" s="78"/>
      <c r="K128" s="78"/>
    </row>
    <row r="129" spans="1:11" ht="12.75" customHeight="1">
      <c r="A129" s="79"/>
      <c r="B129" s="76"/>
      <c r="C129" s="78"/>
      <c r="D129" s="78"/>
      <c r="E129" s="78"/>
      <c r="F129" s="78"/>
      <c r="G129" s="78"/>
      <c r="H129" s="78"/>
      <c r="I129" s="78"/>
      <c r="J129" s="78"/>
      <c r="K129" s="78"/>
    </row>
    <row r="130" spans="1:11" ht="12.75" customHeight="1">
      <c r="A130" s="79"/>
      <c r="B130" s="81" t="s">
        <v>76</v>
      </c>
      <c r="C130" s="78"/>
      <c r="D130" s="78"/>
      <c r="E130" s="78"/>
      <c r="F130" s="78"/>
      <c r="G130" s="78"/>
      <c r="H130" s="78"/>
      <c r="I130" s="78"/>
      <c r="J130" s="78"/>
      <c r="K130" s="78"/>
    </row>
    <row r="131" spans="1:11" ht="12.75" customHeight="1">
      <c r="A131" s="79"/>
      <c r="B131" s="78" t="s">
        <v>98</v>
      </c>
      <c r="C131" s="78"/>
      <c r="D131" s="78"/>
      <c r="E131" s="78"/>
      <c r="F131" s="84" t="s">
        <v>65</v>
      </c>
      <c r="G131" s="110">
        <f>G110</f>
        <v>2220</v>
      </c>
      <c r="H131" s="78"/>
      <c r="I131" s="78"/>
      <c r="J131" s="78"/>
      <c r="K131" s="78"/>
    </row>
    <row r="132" spans="1:11" ht="12.75" customHeight="1">
      <c r="A132" s="79"/>
      <c r="B132" s="78" t="s">
        <v>78</v>
      </c>
      <c r="C132" s="78"/>
      <c r="D132" s="78"/>
      <c r="E132" s="78"/>
      <c r="F132" s="84" t="s">
        <v>65</v>
      </c>
      <c r="G132" s="110">
        <v>0</v>
      </c>
      <c r="H132" s="78"/>
      <c r="I132" s="78"/>
      <c r="J132" s="78"/>
      <c r="K132" s="78"/>
    </row>
    <row r="133" spans="1:11" ht="12.75" customHeight="1">
      <c r="A133" s="79"/>
      <c r="B133" s="78" t="s">
        <v>79</v>
      </c>
      <c r="C133" s="78"/>
      <c r="D133" s="78"/>
      <c r="E133" s="78"/>
      <c r="F133" s="84" t="s">
        <v>65</v>
      </c>
      <c r="G133" s="110">
        <f>G125</f>
        <v>2900</v>
      </c>
      <c r="H133" s="78"/>
      <c r="I133" s="78"/>
      <c r="J133" s="78"/>
      <c r="K133" s="78"/>
    </row>
    <row r="134" spans="1:11" ht="12.75" customHeight="1">
      <c r="A134" s="79"/>
      <c r="B134" s="76"/>
      <c r="C134" s="78"/>
      <c r="D134" s="78"/>
      <c r="E134" s="84"/>
      <c r="F134" s="84" t="s">
        <v>80</v>
      </c>
      <c r="G134" s="113">
        <f>SUM(G131:G133)</f>
        <v>5120</v>
      </c>
      <c r="H134" s="78"/>
      <c r="I134" s="78"/>
      <c r="J134" s="78"/>
      <c r="K134" s="78"/>
    </row>
    <row r="135" spans="1:11" ht="12.75" customHeight="1">
      <c r="A135" s="79"/>
      <c r="B135" s="194" t="s">
        <v>81</v>
      </c>
      <c r="C135" s="190"/>
      <c r="D135" s="78"/>
      <c r="E135" s="112">
        <v>0.13614999999999999</v>
      </c>
      <c r="F135" s="78" t="s">
        <v>65</v>
      </c>
      <c r="G135" s="113">
        <f>G134*0.13615</f>
        <v>697.08799999999997</v>
      </c>
      <c r="H135" s="78"/>
      <c r="I135" s="78"/>
      <c r="J135" s="78"/>
      <c r="K135" s="78"/>
    </row>
    <row r="136" spans="1:11" ht="12.75" customHeight="1">
      <c r="A136" s="79"/>
      <c r="B136" s="81" t="s">
        <v>82</v>
      </c>
      <c r="C136" s="78"/>
      <c r="D136" s="113">
        <v>10</v>
      </c>
      <c r="E136" s="113" t="s">
        <v>56</v>
      </c>
      <c r="F136" s="78" t="s">
        <v>65</v>
      </c>
      <c r="G136" s="113">
        <f>SUM(G134:G135)</f>
        <v>5817.0879999999997</v>
      </c>
      <c r="H136" s="78"/>
      <c r="I136" s="78"/>
      <c r="J136" s="78"/>
      <c r="K136" s="78"/>
    </row>
    <row r="137" spans="1:11" ht="12.75" customHeight="1">
      <c r="A137" s="79"/>
      <c r="B137" s="81" t="s">
        <v>83</v>
      </c>
      <c r="C137" s="113" t="s">
        <v>56</v>
      </c>
      <c r="D137" s="81" t="s">
        <v>84</v>
      </c>
      <c r="E137" s="78"/>
      <c r="F137" s="78" t="s">
        <v>85</v>
      </c>
      <c r="G137" s="113">
        <f>ROUND(G136/D136,1)</f>
        <v>581.70000000000005</v>
      </c>
      <c r="H137" s="78"/>
      <c r="I137" s="78"/>
      <c r="J137" s="78"/>
      <c r="K137" s="78"/>
    </row>
    <row r="138" spans="1:11" ht="12.75" customHeight="1">
      <c r="A138" s="79"/>
      <c r="B138" s="81"/>
      <c r="C138" s="82" t="s">
        <v>112</v>
      </c>
      <c r="D138" s="113">
        <f>'lead(v)'!I8</f>
        <v>573.4</v>
      </c>
      <c r="E138" s="110">
        <v>1.2</v>
      </c>
      <c r="F138" s="78"/>
      <c r="G138" s="113">
        <f>D138*E138</f>
        <v>688.07999999999993</v>
      </c>
      <c r="H138" s="78"/>
      <c r="I138" s="78"/>
      <c r="J138" s="78"/>
      <c r="K138" s="78"/>
    </row>
    <row r="139" spans="1:11" ht="12.75" customHeight="1">
      <c r="A139" s="79"/>
      <c r="B139" s="76"/>
      <c r="C139" s="78"/>
      <c r="D139" s="78"/>
      <c r="E139" s="78"/>
      <c r="F139" s="78"/>
      <c r="G139" s="113">
        <f>G137+G138</f>
        <v>1269.78</v>
      </c>
      <c r="H139" s="78"/>
      <c r="I139" s="78"/>
      <c r="J139" s="78"/>
      <c r="K139" s="78"/>
    </row>
  </sheetData>
  <mergeCells count="4">
    <mergeCell ref="B86:C86"/>
    <mergeCell ref="C1:E1"/>
    <mergeCell ref="B92:G95"/>
    <mergeCell ref="B135:C135"/>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dimension ref="A1:AG100"/>
  <sheetViews>
    <sheetView topLeftCell="A8" workbookViewId="0">
      <selection activeCell="N27" sqref="N27"/>
    </sheetView>
  </sheetViews>
  <sheetFormatPr defaultColWidth="12.5703125" defaultRowHeight="15" customHeight="1"/>
  <cols>
    <col min="1" max="1" width="12" customWidth="1"/>
    <col min="2" max="2" width="11.140625" customWidth="1"/>
    <col min="3" max="3" width="31.28515625" customWidth="1"/>
    <col min="4" max="6" width="11.140625" customWidth="1"/>
    <col min="7" max="7" width="13.7109375" customWidth="1"/>
    <col min="8" max="8" width="7.7109375" customWidth="1"/>
    <col min="9" max="10" width="7" hidden="1" customWidth="1"/>
    <col min="11" max="33" width="13.7109375" customWidth="1"/>
  </cols>
  <sheetData>
    <row r="1" spans="1:33" ht="12.75" hidden="1" customHeight="1">
      <c r="A1" s="198" t="s">
        <v>113</v>
      </c>
      <c r="B1" s="190"/>
      <c r="C1" s="190"/>
      <c r="D1" s="190"/>
      <c r="E1" s="190"/>
      <c r="F1" s="190"/>
      <c r="G1" s="190"/>
      <c r="H1" s="76"/>
      <c r="I1" s="76"/>
      <c r="J1" s="125"/>
      <c r="K1" s="125"/>
      <c r="L1" s="125"/>
      <c r="M1" s="125"/>
      <c r="N1" s="125"/>
      <c r="O1" s="125"/>
      <c r="P1" s="125"/>
      <c r="Q1" s="125"/>
      <c r="R1" s="125"/>
      <c r="S1" s="125"/>
      <c r="T1" s="125"/>
      <c r="U1" s="125"/>
      <c r="V1" s="125"/>
      <c r="W1" s="125"/>
      <c r="X1" s="125"/>
      <c r="Y1" s="125"/>
      <c r="Z1" s="125"/>
      <c r="AA1" s="125"/>
      <c r="AB1" s="125"/>
      <c r="AC1" s="125"/>
      <c r="AD1" s="125"/>
      <c r="AE1" s="125"/>
      <c r="AF1" s="125"/>
      <c r="AG1" s="125"/>
    </row>
    <row r="2" spans="1:33" ht="12.75" hidden="1" customHeight="1">
      <c r="A2" s="76"/>
      <c r="B2" s="76"/>
      <c r="C2" s="76"/>
      <c r="D2" s="76"/>
      <c r="E2" s="76"/>
      <c r="F2" s="76"/>
      <c r="G2" s="76"/>
      <c r="H2" s="76"/>
      <c r="I2" s="76"/>
      <c r="J2" s="125"/>
      <c r="K2" s="125"/>
      <c r="L2" s="125"/>
      <c r="M2" s="125"/>
      <c r="N2" s="125"/>
      <c r="O2" s="125"/>
      <c r="P2" s="125"/>
      <c r="Q2" s="125"/>
      <c r="R2" s="125"/>
      <c r="S2" s="125"/>
      <c r="T2" s="125"/>
      <c r="U2" s="125"/>
      <c r="V2" s="125"/>
      <c r="W2" s="125"/>
      <c r="X2" s="125"/>
      <c r="Y2" s="125"/>
      <c r="Z2" s="125"/>
      <c r="AA2" s="125"/>
      <c r="AB2" s="125"/>
      <c r="AC2" s="125"/>
      <c r="AD2" s="125"/>
      <c r="AE2" s="125"/>
      <c r="AF2" s="125"/>
      <c r="AG2" s="125"/>
    </row>
    <row r="3" spans="1:33" ht="12.75" hidden="1" customHeight="1">
      <c r="A3" s="198" t="s">
        <v>114</v>
      </c>
      <c r="B3" s="190"/>
      <c r="C3" s="190"/>
      <c r="D3" s="190"/>
      <c r="E3" s="190"/>
      <c r="F3" s="190"/>
      <c r="G3" s="190"/>
      <c r="H3" s="76"/>
      <c r="I3" s="76"/>
      <c r="J3" s="125"/>
      <c r="K3" s="125"/>
      <c r="L3" s="125"/>
      <c r="M3" s="125"/>
      <c r="N3" s="125"/>
      <c r="O3" s="125"/>
      <c r="P3" s="125"/>
      <c r="Q3" s="125"/>
      <c r="R3" s="125"/>
      <c r="S3" s="125"/>
      <c r="T3" s="125"/>
      <c r="U3" s="125"/>
      <c r="V3" s="125"/>
      <c r="W3" s="125"/>
      <c r="X3" s="125"/>
      <c r="Y3" s="125"/>
      <c r="Z3" s="125"/>
      <c r="AA3" s="125"/>
      <c r="AB3" s="125"/>
      <c r="AC3" s="125"/>
      <c r="AD3" s="125"/>
      <c r="AE3" s="125"/>
      <c r="AF3" s="125"/>
      <c r="AG3" s="125"/>
    </row>
    <row r="4" spans="1:33" ht="12.75" hidden="1" customHeight="1">
      <c r="A4" s="126"/>
      <c r="B4" s="127"/>
      <c r="C4" s="128"/>
      <c r="D4" s="127"/>
      <c r="E4" s="127"/>
      <c r="F4" s="127"/>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row>
    <row r="5" spans="1:33" ht="12.75" hidden="1" customHeight="1">
      <c r="A5" s="126"/>
      <c r="B5" s="127"/>
      <c r="C5" s="129" t="s">
        <v>115</v>
      </c>
      <c r="D5" s="130"/>
      <c r="E5" s="130"/>
      <c r="F5" s="130"/>
      <c r="G5" s="130"/>
      <c r="H5" s="130"/>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row>
    <row r="6" spans="1:33" ht="12.75" hidden="1" customHeight="1">
      <c r="A6" s="126"/>
      <c r="B6" s="127"/>
      <c r="C6" s="199" t="s">
        <v>116</v>
      </c>
      <c r="D6" s="190"/>
      <c r="E6" s="190"/>
      <c r="F6" s="190"/>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row>
    <row r="7" spans="1:33" ht="22.5" hidden="1" customHeight="1">
      <c r="A7" s="200" t="s">
        <v>117</v>
      </c>
      <c r="B7" s="190"/>
      <c r="C7" s="132"/>
      <c r="D7" s="131"/>
      <c r="E7" s="131"/>
      <c r="F7" s="131"/>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row>
    <row r="8" spans="1:33" ht="12.75" customHeight="1">
      <c r="A8" s="133" t="s">
        <v>118</v>
      </c>
      <c r="B8" s="127"/>
      <c r="C8" s="201" t="s">
        <v>119</v>
      </c>
      <c r="D8" s="190"/>
      <c r="E8" s="190"/>
      <c r="F8" s="190"/>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row>
    <row r="9" spans="1:33" ht="12.75" customHeight="1">
      <c r="A9" s="126"/>
      <c r="B9" s="127"/>
      <c r="C9" s="126"/>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row>
    <row r="10" spans="1:33" ht="12.75" customHeight="1">
      <c r="A10" s="133" t="s">
        <v>120</v>
      </c>
      <c r="B10" s="134" t="s">
        <v>121</v>
      </c>
      <c r="C10" s="21"/>
      <c r="D10" s="134"/>
      <c r="E10" s="134"/>
      <c r="F10" s="135"/>
      <c r="G10" s="136"/>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row>
    <row r="11" spans="1:33" ht="12.75" customHeight="1">
      <c r="A11" s="126"/>
      <c r="B11" s="127"/>
      <c r="C11" s="126"/>
      <c r="D11" s="134"/>
      <c r="E11" s="134"/>
      <c r="F11" s="135"/>
      <c r="G11" s="136"/>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row>
    <row r="12" spans="1:33" ht="25.5" customHeight="1">
      <c r="A12" s="133" t="s">
        <v>122</v>
      </c>
      <c r="B12" s="125" t="s">
        <v>123</v>
      </c>
      <c r="C12" s="126"/>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row>
    <row r="13" spans="1:33" ht="12.75" customHeight="1">
      <c r="A13" s="132"/>
      <c r="B13" s="125" t="s">
        <v>124</v>
      </c>
      <c r="C13" s="126"/>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row>
    <row r="14" spans="1:33" ht="12.75" customHeight="1">
      <c r="A14" s="137"/>
      <c r="B14" s="134" t="s">
        <v>125</v>
      </c>
      <c r="C14" s="126"/>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row>
    <row r="15" spans="1:33" ht="12.75" customHeight="1">
      <c r="A15" s="132"/>
      <c r="B15" s="134" t="s">
        <v>126</v>
      </c>
      <c r="C15" s="126"/>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row>
    <row r="16" spans="1:33" ht="12.75" hidden="1" customHeight="1">
      <c r="A16" s="132"/>
      <c r="B16" s="127"/>
      <c r="C16" s="126"/>
      <c r="D16" s="125"/>
      <c r="E16" s="125"/>
      <c r="F16" s="127"/>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row>
    <row r="17" spans="1:33" ht="12.75" hidden="1" customHeight="1">
      <c r="A17" s="132" t="s">
        <v>52</v>
      </c>
      <c r="B17" s="125" t="s">
        <v>127</v>
      </c>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row>
    <row r="18" spans="1:33" ht="12.75" hidden="1" customHeight="1">
      <c r="A18" s="126"/>
      <c r="B18" s="127"/>
      <c r="C18" s="126" t="s">
        <v>128</v>
      </c>
      <c r="D18" s="125"/>
      <c r="E18" s="125"/>
      <c r="F18" s="127" t="s">
        <v>92</v>
      </c>
      <c r="G18" s="138">
        <v>23</v>
      </c>
      <c r="H18" s="125" t="s">
        <v>129</v>
      </c>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row>
    <row r="19" spans="1:33" ht="12.75" hidden="1" customHeight="1">
      <c r="A19" s="126"/>
      <c r="B19" s="127"/>
      <c r="C19" s="126" t="s">
        <v>130</v>
      </c>
      <c r="D19" s="125"/>
      <c r="E19" s="125"/>
      <c r="F19" s="127" t="s">
        <v>92</v>
      </c>
      <c r="G19" s="125">
        <v>200</v>
      </c>
      <c r="H19" s="125" t="s">
        <v>131</v>
      </c>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row>
    <row r="20" spans="1:33" ht="12.75" hidden="1" customHeight="1">
      <c r="A20" s="126"/>
      <c r="B20" s="127"/>
      <c r="C20" s="126" t="s">
        <v>132</v>
      </c>
      <c r="D20" s="125"/>
      <c r="E20" s="125"/>
      <c r="F20" s="127" t="s">
        <v>92</v>
      </c>
      <c r="G20" s="125">
        <v>3.75</v>
      </c>
      <c r="H20" s="125" t="s">
        <v>129</v>
      </c>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row>
    <row r="21" spans="1:33" ht="25.5" hidden="1" customHeight="1">
      <c r="A21" s="126"/>
      <c r="B21" s="127"/>
      <c r="C21" s="126" t="s">
        <v>133</v>
      </c>
      <c r="D21" s="125"/>
      <c r="E21" s="125"/>
      <c r="F21" s="127"/>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row>
    <row r="22" spans="1:33" ht="25.5" hidden="1" customHeight="1">
      <c r="A22" s="126"/>
      <c r="B22" s="127"/>
      <c r="C22" s="126" t="s">
        <v>134</v>
      </c>
      <c r="D22" s="125"/>
      <c r="E22" s="125"/>
      <c r="F22" s="127" t="s">
        <v>92</v>
      </c>
      <c r="G22" s="125">
        <v>5</v>
      </c>
      <c r="H22" s="125" t="s">
        <v>131</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row>
    <row r="23" spans="1:33" ht="25.5" hidden="1" customHeight="1">
      <c r="A23" s="126"/>
      <c r="B23" s="127"/>
      <c r="C23" s="126" t="s">
        <v>135</v>
      </c>
      <c r="D23" s="125"/>
      <c r="E23" s="125"/>
      <c r="F23" s="127" t="s">
        <v>92</v>
      </c>
      <c r="G23" s="125">
        <v>5</v>
      </c>
      <c r="H23" s="125" t="s">
        <v>131</v>
      </c>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row>
    <row r="24" spans="1:33" ht="12.75" hidden="1" customHeight="1">
      <c r="A24" s="126"/>
      <c r="B24" s="127"/>
      <c r="C24" s="126" t="s">
        <v>136</v>
      </c>
      <c r="D24" s="125"/>
      <c r="E24" s="125"/>
      <c r="F24" s="127" t="s">
        <v>92</v>
      </c>
      <c r="G24" s="125">
        <v>1</v>
      </c>
      <c r="H24" s="125" t="s">
        <v>137</v>
      </c>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row>
    <row r="25" spans="1:33" ht="12.75" hidden="1" customHeight="1">
      <c r="A25" s="126"/>
      <c r="B25" s="127"/>
      <c r="C25" s="126"/>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row>
    <row r="26" spans="1:33" ht="12.75" customHeight="1">
      <c r="A26" s="126"/>
      <c r="B26" s="127"/>
      <c r="C26" s="126"/>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row>
    <row r="27" spans="1:33" ht="12.75" customHeight="1">
      <c r="A27" s="21" t="s">
        <v>52</v>
      </c>
      <c r="B27" s="127"/>
      <c r="C27" s="137" t="s">
        <v>54</v>
      </c>
      <c r="D27" s="125"/>
      <c r="E27" s="139" t="s">
        <v>55</v>
      </c>
      <c r="F27" s="140">
        <v>100</v>
      </c>
      <c r="G27" s="125" t="s">
        <v>138</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row>
    <row r="28" spans="1:33" ht="12.75" customHeight="1">
      <c r="A28" s="126"/>
      <c r="B28" s="141" t="s">
        <v>57</v>
      </c>
      <c r="C28" s="126"/>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row>
    <row r="29" spans="1:33" ht="12.75" customHeight="1">
      <c r="A29" s="126"/>
      <c r="B29" s="142" t="s">
        <v>58</v>
      </c>
      <c r="C29" s="143" t="s">
        <v>139</v>
      </c>
      <c r="D29" s="142" t="s">
        <v>3</v>
      </c>
      <c r="E29" s="142" t="s">
        <v>60</v>
      </c>
      <c r="F29" s="142" t="s">
        <v>61</v>
      </c>
      <c r="G29" s="142" t="s">
        <v>19</v>
      </c>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row>
    <row r="30" spans="1:33" ht="12.75" customHeight="1">
      <c r="A30" s="126"/>
      <c r="B30" s="144"/>
      <c r="C30" s="145"/>
      <c r="D30" s="144"/>
      <c r="E30" s="144"/>
      <c r="F30" s="144" t="s">
        <v>62</v>
      </c>
      <c r="G30" s="144" t="s">
        <v>62</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row>
    <row r="31" spans="1:33" ht="12.75" customHeight="1">
      <c r="A31" s="126"/>
      <c r="B31" s="142">
        <v>1</v>
      </c>
      <c r="C31" s="146" t="s">
        <v>140</v>
      </c>
      <c r="D31" s="147" t="s">
        <v>56</v>
      </c>
      <c r="E31" s="148">
        <v>23</v>
      </c>
      <c r="F31" s="149">
        <v>303</v>
      </c>
      <c r="G31" s="150">
        <f t="shared" ref="G31:G33" si="0">F31*E31</f>
        <v>6969</v>
      </c>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row>
    <row r="32" spans="1:33" ht="12.75" customHeight="1">
      <c r="A32" s="126"/>
      <c r="B32" s="151">
        <v>2</v>
      </c>
      <c r="C32" s="146" t="s">
        <v>141</v>
      </c>
      <c r="D32" s="152" t="s">
        <v>142</v>
      </c>
      <c r="E32" s="148">
        <v>200</v>
      </c>
      <c r="F32" s="153">
        <v>21</v>
      </c>
      <c r="G32" s="150">
        <f t="shared" si="0"/>
        <v>4200</v>
      </c>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v>2.4000000000000004</v>
      </c>
    </row>
    <row r="33" spans="1:33" ht="12.75" customHeight="1">
      <c r="A33" s="126"/>
      <c r="B33" s="144">
        <v>3</v>
      </c>
      <c r="C33" s="146" t="s">
        <v>143</v>
      </c>
      <c r="D33" s="154" t="s">
        <v>56</v>
      </c>
      <c r="E33" s="148">
        <v>3.75</v>
      </c>
      <c r="F33" s="149">
        <v>333</v>
      </c>
      <c r="G33" s="150">
        <f t="shared" si="0"/>
        <v>1248.75</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v>3.75</v>
      </c>
    </row>
    <row r="34" spans="1:33" ht="12.75" customHeight="1">
      <c r="A34" s="126"/>
      <c r="B34" s="155"/>
      <c r="C34" s="156" t="s">
        <v>64</v>
      </c>
      <c r="D34" s="157"/>
      <c r="E34" s="158"/>
      <c r="F34" s="159" t="s">
        <v>65</v>
      </c>
      <c r="G34" s="160">
        <f>SUM(G31:G33)</f>
        <v>12417.75</v>
      </c>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v>29.15</v>
      </c>
    </row>
    <row r="35" spans="1:33" ht="12.75" customHeight="1">
      <c r="A35" s="126"/>
      <c r="B35" s="127"/>
      <c r="C35" s="126"/>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row>
    <row r="36" spans="1:33" ht="12.75" customHeight="1">
      <c r="A36" s="126"/>
      <c r="B36" s="141" t="s">
        <v>66</v>
      </c>
      <c r="C36" s="126"/>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row>
    <row r="37" spans="1:33" ht="12.75" customHeight="1">
      <c r="A37" s="126"/>
      <c r="B37" s="142" t="s">
        <v>58</v>
      </c>
      <c r="C37" s="143" t="s">
        <v>2</v>
      </c>
      <c r="D37" s="142" t="s">
        <v>3</v>
      </c>
      <c r="E37" s="142" t="s">
        <v>60</v>
      </c>
      <c r="F37" s="142" t="s">
        <v>61</v>
      </c>
      <c r="G37" s="142" t="s">
        <v>19</v>
      </c>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row>
    <row r="38" spans="1:33" ht="12.75" customHeight="1">
      <c r="A38" s="126"/>
      <c r="B38" s="144"/>
      <c r="C38" s="145"/>
      <c r="D38" s="144"/>
      <c r="E38" s="144"/>
      <c r="F38" s="144" t="s">
        <v>62</v>
      </c>
      <c r="G38" s="144" t="s">
        <v>62</v>
      </c>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row>
    <row r="39" spans="1:33" ht="12.75" customHeight="1">
      <c r="A39" s="126"/>
      <c r="B39" s="142">
        <v>1</v>
      </c>
      <c r="C39" s="128" t="s">
        <v>97</v>
      </c>
      <c r="D39" s="142"/>
      <c r="E39" s="148">
        <v>0</v>
      </c>
      <c r="F39" s="153">
        <v>0</v>
      </c>
      <c r="G39" s="150">
        <v>0</v>
      </c>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row>
    <row r="40" spans="1:33" ht="12.75" customHeight="1">
      <c r="A40" s="126"/>
      <c r="B40" s="154"/>
      <c r="C40" s="161"/>
      <c r="D40" s="144"/>
      <c r="E40" s="162">
        <v>0</v>
      </c>
      <c r="F40" s="153">
        <v>0</v>
      </c>
      <c r="G40" s="150">
        <v>0</v>
      </c>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row>
    <row r="41" spans="1:33" ht="12.75" customHeight="1">
      <c r="A41" s="126"/>
      <c r="B41" s="163"/>
      <c r="C41" s="164" t="s">
        <v>67</v>
      </c>
      <c r="D41" s="165"/>
      <c r="E41" s="166"/>
      <c r="F41" s="159" t="s">
        <v>65</v>
      </c>
      <c r="G41" s="160">
        <v>0</v>
      </c>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row>
    <row r="42" spans="1:33" ht="12.75" customHeight="1">
      <c r="A42" s="126"/>
      <c r="B42" s="127"/>
      <c r="C42" s="126"/>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row>
    <row r="43" spans="1:33" ht="12.75" customHeight="1">
      <c r="A43" s="126"/>
      <c r="B43" s="141" t="s">
        <v>68</v>
      </c>
      <c r="C43" s="126"/>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row>
    <row r="44" spans="1:33" ht="12.75" customHeight="1">
      <c r="A44" s="126"/>
      <c r="B44" s="142" t="s">
        <v>58</v>
      </c>
      <c r="C44" s="143" t="s">
        <v>2</v>
      </c>
      <c r="D44" s="142" t="s">
        <v>3</v>
      </c>
      <c r="E44" s="142" t="s">
        <v>60</v>
      </c>
      <c r="F44" s="142" t="s">
        <v>61</v>
      </c>
      <c r="G44" s="142" t="s">
        <v>19</v>
      </c>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row>
    <row r="45" spans="1:33" ht="12.75" customHeight="1">
      <c r="A45" s="126"/>
      <c r="B45" s="144"/>
      <c r="C45" s="145"/>
      <c r="D45" s="151"/>
      <c r="E45" s="144"/>
      <c r="F45" s="144" t="s">
        <v>62</v>
      </c>
      <c r="G45" s="144" t="s">
        <v>62</v>
      </c>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row>
    <row r="46" spans="1:33" ht="12.75" customHeight="1">
      <c r="A46" s="126"/>
      <c r="B46" s="151">
        <v>1</v>
      </c>
      <c r="C46" s="146" t="s">
        <v>69</v>
      </c>
      <c r="D46" s="142" t="s">
        <v>70</v>
      </c>
      <c r="E46" s="167">
        <v>1</v>
      </c>
      <c r="F46" s="149">
        <v>500</v>
      </c>
      <c r="G46" s="150">
        <f t="shared" ref="G46:G48" si="1">E46*F46</f>
        <v>500</v>
      </c>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row>
    <row r="47" spans="1:33" ht="12.75" customHeight="1">
      <c r="A47" s="126"/>
      <c r="B47" s="151">
        <v>2</v>
      </c>
      <c r="C47" s="146" t="s">
        <v>144</v>
      </c>
      <c r="D47" s="151" t="s">
        <v>70</v>
      </c>
      <c r="E47" s="167">
        <v>5</v>
      </c>
      <c r="F47" s="149">
        <v>440</v>
      </c>
      <c r="G47" s="150">
        <f t="shared" si="1"/>
        <v>2200</v>
      </c>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row>
    <row r="48" spans="1:33" ht="12.75" customHeight="1">
      <c r="A48" s="126"/>
      <c r="B48" s="151">
        <v>3</v>
      </c>
      <c r="C48" s="146" t="s">
        <v>71</v>
      </c>
      <c r="D48" s="151" t="s">
        <v>70</v>
      </c>
      <c r="E48" s="167">
        <v>6</v>
      </c>
      <c r="F48" s="149">
        <v>400</v>
      </c>
      <c r="G48" s="150">
        <f t="shared" si="1"/>
        <v>2400</v>
      </c>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row>
    <row r="49" spans="1:33" ht="12.75" customHeight="1">
      <c r="A49" s="126"/>
      <c r="B49" s="155"/>
      <c r="C49" s="156" t="s">
        <v>72</v>
      </c>
      <c r="D49" s="157"/>
      <c r="E49" s="158"/>
      <c r="F49" s="159" t="s">
        <v>65</v>
      </c>
      <c r="G49" s="160">
        <f>SUM(G46:G48)</f>
        <v>5100</v>
      </c>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row>
    <row r="50" spans="1:33" ht="12.75" customHeight="1">
      <c r="A50" s="126"/>
      <c r="B50" s="134" t="s">
        <v>73</v>
      </c>
      <c r="C50" s="126"/>
      <c r="D50" s="125"/>
      <c r="E50" s="168">
        <f>G49/100</f>
        <v>51</v>
      </c>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row>
    <row r="51" spans="1:33" ht="12.75" customHeight="1">
      <c r="A51" s="126"/>
      <c r="B51" s="125" t="s">
        <v>74</v>
      </c>
      <c r="C51" s="126"/>
      <c r="D51" s="125">
        <v>0.13614999999999999</v>
      </c>
      <c r="E51" s="168">
        <f>ROUND(E50*D51,2)</f>
        <v>6.94</v>
      </c>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row>
    <row r="52" spans="1:33" ht="12.75" customHeight="1">
      <c r="A52" s="126"/>
      <c r="B52" s="125" t="s">
        <v>75</v>
      </c>
      <c r="C52" s="126"/>
      <c r="D52" s="125"/>
      <c r="E52" s="169">
        <f>SUM(E50:E51)</f>
        <v>57.94</v>
      </c>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row>
    <row r="53" spans="1:33" ht="12.75" customHeight="1">
      <c r="A53" s="126"/>
      <c r="B53" s="125"/>
      <c r="C53" s="126"/>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row>
    <row r="54" spans="1:33" ht="12.75" customHeight="1">
      <c r="A54" s="126"/>
      <c r="B54" s="134" t="s">
        <v>76</v>
      </c>
      <c r="C54" s="126"/>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row>
    <row r="55" spans="1:33" ht="12.75" customHeight="1">
      <c r="A55" s="126"/>
      <c r="B55" s="125" t="s">
        <v>98</v>
      </c>
      <c r="C55" s="126"/>
      <c r="D55" s="125"/>
      <c r="E55" s="125"/>
      <c r="F55" s="139" t="s">
        <v>65</v>
      </c>
      <c r="G55" s="138">
        <f>G34</f>
        <v>12417.75</v>
      </c>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row>
    <row r="56" spans="1:33" ht="12.75" customHeight="1">
      <c r="A56" s="126"/>
      <c r="B56" s="125" t="s">
        <v>78</v>
      </c>
      <c r="C56" s="126"/>
      <c r="D56" s="125"/>
      <c r="E56" s="125"/>
      <c r="F56" s="139" t="s">
        <v>65</v>
      </c>
      <c r="G56" s="138">
        <v>0</v>
      </c>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row>
    <row r="57" spans="1:33" ht="12.75" customHeight="1">
      <c r="A57" s="126"/>
      <c r="B57" s="125" t="s">
        <v>79</v>
      </c>
      <c r="C57" s="126"/>
      <c r="D57" s="125"/>
      <c r="E57" s="125"/>
      <c r="F57" s="139" t="s">
        <v>65</v>
      </c>
      <c r="G57" s="138">
        <f>G49</f>
        <v>5100</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row>
    <row r="58" spans="1:33" ht="12.75" customHeight="1">
      <c r="A58" s="126"/>
      <c r="B58" s="127"/>
      <c r="C58" s="126"/>
      <c r="D58" s="125"/>
      <c r="E58" s="139" t="s">
        <v>145</v>
      </c>
      <c r="F58" s="139" t="s">
        <v>146</v>
      </c>
      <c r="G58" s="138">
        <f>SUM(G55:G57)</f>
        <v>17517.75</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row>
    <row r="59" spans="1:33" ht="15" customHeight="1">
      <c r="A59" s="126"/>
      <c r="B59" s="197" t="s">
        <v>81</v>
      </c>
      <c r="C59" s="190"/>
      <c r="D59" s="190"/>
      <c r="E59" s="170">
        <v>0.13614999999999999</v>
      </c>
      <c r="F59" s="139" t="s">
        <v>65</v>
      </c>
      <c r="G59" s="138">
        <f>ROUND(G58*0.13615,2)</f>
        <v>2385.04</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row>
    <row r="60" spans="1:33" ht="12.75" customHeight="1">
      <c r="A60" s="126"/>
      <c r="B60" s="125" t="s">
        <v>82</v>
      </c>
      <c r="C60" s="126"/>
      <c r="D60" s="136">
        <v>100</v>
      </c>
      <c r="E60" s="136" t="s">
        <v>138</v>
      </c>
      <c r="F60" s="139" t="s">
        <v>65</v>
      </c>
      <c r="G60" s="138">
        <f>SUM(G58:G59)</f>
        <v>19902.79</v>
      </c>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row>
    <row r="61" spans="1:33" ht="12.75" customHeight="1">
      <c r="A61" s="126"/>
      <c r="B61" s="141" t="s">
        <v>83</v>
      </c>
      <c r="C61" s="171" t="s">
        <v>138</v>
      </c>
      <c r="D61" s="134" t="s">
        <v>147</v>
      </c>
      <c r="E61" s="125"/>
      <c r="F61" s="139" t="s">
        <v>85</v>
      </c>
      <c r="G61" s="138">
        <f>ROUND(G60/D60,1)</f>
        <v>199</v>
      </c>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row>
    <row r="62" spans="1:33" ht="12.75" customHeight="1">
      <c r="A62" s="126"/>
      <c r="B62" s="141" t="s">
        <v>83</v>
      </c>
      <c r="C62" s="171" t="s">
        <v>148</v>
      </c>
      <c r="D62" s="134"/>
      <c r="E62" s="125"/>
      <c r="F62" s="139" t="s">
        <v>85</v>
      </c>
      <c r="G62" s="136">
        <f>G61*4</f>
        <v>796</v>
      </c>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row>
    <row r="63" spans="1:33" ht="25.5" customHeight="1">
      <c r="A63" s="128"/>
      <c r="B63" s="127"/>
      <c r="C63" s="123" t="s">
        <v>149</v>
      </c>
      <c r="D63" s="138">
        <v>1</v>
      </c>
      <c r="E63" s="138">
        <f>'lead(v)'!I7</f>
        <v>843.4</v>
      </c>
      <c r="F63" s="125"/>
      <c r="G63" s="138">
        <f>E63*D63</f>
        <v>843.4</v>
      </c>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row>
    <row r="64" spans="1:33" ht="12.75" customHeight="1">
      <c r="A64" s="128"/>
      <c r="B64" s="127"/>
      <c r="C64" s="126"/>
      <c r="D64" s="125"/>
      <c r="E64" s="125"/>
      <c r="F64" s="125"/>
      <c r="G64" s="172">
        <f>SUM(G62:G63)</f>
        <v>1639.4</v>
      </c>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row>
    <row r="65" spans="1:33" ht="12.75" customHeight="1">
      <c r="A65" s="128"/>
      <c r="B65" s="127"/>
      <c r="C65" s="126"/>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row>
    <row r="66" spans="1:33" ht="12.75" customHeight="1">
      <c r="A66" s="128"/>
      <c r="B66" s="127"/>
      <c r="C66" s="126"/>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row>
    <row r="67" spans="1:33" ht="12.75" customHeight="1">
      <c r="A67" s="128"/>
      <c r="B67" s="127"/>
      <c r="C67" s="126"/>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row>
    <row r="68" spans="1:33" ht="12.75" customHeight="1">
      <c r="A68" s="128"/>
      <c r="B68" s="127"/>
      <c r="C68" s="126"/>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row>
    <row r="69" spans="1:33" ht="12.75" customHeight="1">
      <c r="A69" s="128"/>
      <c r="B69" s="127"/>
      <c r="C69" s="126"/>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row>
    <row r="70" spans="1:33" ht="12.75" customHeight="1">
      <c r="A70" s="128"/>
      <c r="B70" s="127"/>
      <c r="C70" s="126"/>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row>
    <row r="71" spans="1:33" ht="12.75" customHeight="1">
      <c r="A71" s="128"/>
      <c r="B71" s="127"/>
      <c r="C71" s="126"/>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row>
    <row r="72" spans="1:33" ht="12.75" customHeight="1">
      <c r="A72" s="128"/>
      <c r="B72" s="127"/>
      <c r="C72" s="126"/>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row>
    <row r="73" spans="1:33" ht="12.75" customHeight="1">
      <c r="A73" s="128"/>
      <c r="B73" s="127"/>
      <c r="C73" s="126"/>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row>
    <row r="74" spans="1:33" ht="12.75" customHeight="1">
      <c r="A74" s="128"/>
      <c r="B74" s="127"/>
      <c r="C74" s="126"/>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row>
    <row r="75" spans="1:33" ht="12.75" customHeight="1">
      <c r="A75" s="128"/>
      <c r="B75" s="127"/>
      <c r="C75" s="126"/>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row>
    <row r="76" spans="1:33" ht="12.75" customHeight="1">
      <c r="A76" s="128"/>
      <c r="B76" s="127"/>
      <c r="C76" s="126"/>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row>
    <row r="77" spans="1:33" ht="12.75" customHeight="1">
      <c r="A77" s="128"/>
      <c r="B77" s="127"/>
      <c r="C77" s="126"/>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row>
    <row r="78" spans="1:33" ht="12.75" customHeight="1">
      <c r="A78" s="128"/>
      <c r="B78" s="127"/>
      <c r="C78" s="126"/>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row>
    <row r="79" spans="1:33" ht="12.75" customHeight="1">
      <c r="A79" s="128"/>
      <c r="B79" s="127"/>
      <c r="C79" s="126"/>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row>
    <row r="80" spans="1:33" ht="12.75" customHeight="1">
      <c r="A80" s="128"/>
      <c r="B80" s="127"/>
      <c r="C80" s="126"/>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row>
    <row r="81" spans="1:33" ht="12.75" customHeight="1">
      <c r="A81" s="128"/>
      <c r="B81" s="127"/>
      <c r="C81" s="126"/>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row>
    <row r="82" spans="1:33" ht="12.75" customHeight="1">
      <c r="A82" s="128"/>
      <c r="B82" s="127"/>
      <c r="C82" s="126"/>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row>
    <row r="83" spans="1:33" ht="12.75" customHeight="1">
      <c r="A83" s="128"/>
      <c r="B83" s="127"/>
      <c r="C83" s="126"/>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row>
    <row r="84" spans="1:33" ht="12.75" customHeight="1">
      <c r="A84" s="128"/>
      <c r="B84" s="127"/>
      <c r="C84" s="126"/>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row>
    <row r="85" spans="1:33" ht="12.75" customHeight="1">
      <c r="A85" s="128"/>
      <c r="B85" s="127"/>
      <c r="C85" s="126"/>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row>
    <row r="86" spans="1:33" ht="12.75" customHeight="1">
      <c r="A86" s="128"/>
      <c r="B86" s="127"/>
      <c r="C86" s="126"/>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row>
    <row r="87" spans="1:33" ht="12.75" customHeight="1">
      <c r="A87" s="128"/>
      <c r="B87" s="127"/>
      <c r="C87" s="126"/>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row>
    <row r="88" spans="1:33" ht="12.75" customHeight="1">
      <c r="A88" s="128"/>
      <c r="B88" s="127"/>
      <c r="C88" s="126"/>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row>
    <row r="89" spans="1:33" ht="12.75" customHeight="1">
      <c r="A89" s="128"/>
      <c r="B89" s="127"/>
      <c r="C89" s="126"/>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row>
    <row r="90" spans="1:33" ht="12.75" customHeight="1">
      <c r="A90" s="128"/>
      <c r="B90" s="127"/>
      <c r="C90" s="126"/>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row>
    <row r="91" spans="1:33" ht="12.75" customHeight="1">
      <c r="A91" s="128"/>
      <c r="B91" s="127"/>
      <c r="C91" s="126"/>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row>
    <row r="92" spans="1:33" ht="12.75" customHeight="1">
      <c r="A92" s="128"/>
      <c r="B92" s="127"/>
      <c r="C92" s="126"/>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row>
    <row r="93" spans="1:33" ht="12.75" customHeight="1">
      <c r="A93" s="128"/>
      <c r="B93" s="127"/>
      <c r="C93" s="126"/>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row>
    <row r="94" spans="1:33" ht="12.75" customHeight="1">
      <c r="A94" s="128"/>
      <c r="B94" s="127"/>
      <c r="C94" s="126"/>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row>
    <row r="95" spans="1:33" ht="12.75" customHeight="1">
      <c r="A95" s="128"/>
      <c r="B95" s="127"/>
      <c r="C95" s="126"/>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row>
    <row r="96" spans="1:33" ht="12.75" customHeight="1">
      <c r="A96" s="128"/>
      <c r="B96" s="127"/>
      <c r="C96" s="126"/>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row>
    <row r="97" spans="1:33" ht="12.75" customHeight="1">
      <c r="A97" s="128"/>
      <c r="B97" s="127"/>
      <c r="C97" s="126"/>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row>
    <row r="98" spans="1:33" ht="12.75" customHeight="1">
      <c r="A98" s="128"/>
      <c r="B98" s="127"/>
      <c r="C98" s="126"/>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row>
    <row r="99" spans="1:33" ht="12.75" customHeight="1">
      <c r="A99" s="128"/>
      <c r="B99" s="127"/>
      <c r="C99" s="126"/>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row>
    <row r="100" spans="1:33" ht="12.75" customHeight="1">
      <c r="A100" s="128"/>
      <c r="B100" s="127"/>
      <c r="C100" s="126"/>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row>
  </sheetData>
  <mergeCells count="6">
    <mergeCell ref="B59:D59"/>
    <mergeCell ref="A1:G1"/>
    <mergeCell ref="A3:G3"/>
    <mergeCell ref="C6:F6"/>
    <mergeCell ref="A7:B7"/>
    <mergeCell ref="C8:F8"/>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dimension ref="A1:J100"/>
  <sheetViews>
    <sheetView workbookViewId="0">
      <selection activeCell="O17" sqref="O17"/>
    </sheetView>
  </sheetViews>
  <sheetFormatPr defaultColWidth="12.5703125" defaultRowHeight="15" customHeight="1"/>
  <cols>
    <col min="1" max="1" width="7.140625" customWidth="1"/>
    <col min="2" max="2" width="20.42578125" customWidth="1"/>
    <col min="3" max="3" width="11.140625" customWidth="1"/>
    <col min="4" max="4" width="9" customWidth="1"/>
    <col min="5" max="5" width="8.85546875" customWidth="1"/>
    <col min="6" max="6" width="9.42578125" customWidth="1"/>
    <col min="7" max="7" width="7" customWidth="1"/>
    <col min="8" max="8" width="10" customWidth="1"/>
    <col min="9" max="9" width="13.5703125" customWidth="1"/>
    <col min="10" max="10" width="11.28515625" customWidth="1"/>
    <col min="11" max="11" width="7" customWidth="1"/>
  </cols>
  <sheetData>
    <row r="1" spans="1:10">
      <c r="A1" s="202" t="s">
        <v>0</v>
      </c>
      <c r="B1" s="203"/>
      <c r="C1" s="203"/>
      <c r="D1" s="203"/>
      <c r="E1" s="203"/>
      <c r="F1" s="203"/>
      <c r="G1" s="203"/>
      <c r="H1" s="203"/>
      <c r="I1" s="203"/>
      <c r="J1" s="204"/>
    </row>
    <row r="2" spans="1:10" ht="24" customHeight="1">
      <c r="A2" s="205" t="str">
        <f>+abstract!A2</f>
        <v>Name of work : Modernization of Yanamadurru drain (Package No. 24 GDS)</v>
      </c>
      <c r="B2" s="203"/>
      <c r="C2" s="203"/>
      <c r="D2" s="203"/>
      <c r="E2" s="203"/>
      <c r="F2" s="203"/>
      <c r="G2" s="203"/>
      <c r="H2" s="203"/>
      <c r="I2" s="203"/>
      <c r="J2" s="204"/>
    </row>
    <row r="3" spans="1:10" ht="24" customHeight="1">
      <c r="A3" s="205" t="str">
        <f>abstract!A3</f>
        <v>sub work : Construction of Gabion walls</v>
      </c>
      <c r="B3" s="203"/>
      <c r="C3" s="203"/>
      <c r="D3" s="203"/>
      <c r="E3" s="203"/>
      <c r="F3" s="203"/>
      <c r="G3" s="203"/>
      <c r="H3" s="203"/>
      <c r="I3" s="203"/>
      <c r="J3" s="204"/>
    </row>
    <row r="4" spans="1:10">
      <c r="A4" s="1"/>
      <c r="B4" s="1"/>
      <c r="C4" s="1"/>
      <c r="D4" s="1"/>
      <c r="E4" s="1"/>
      <c r="F4" s="1"/>
      <c r="G4" s="1"/>
      <c r="H4" s="1"/>
      <c r="I4" s="1"/>
      <c r="J4" s="1"/>
    </row>
    <row r="5" spans="1:10">
      <c r="A5" s="210" t="s">
        <v>1</v>
      </c>
      <c r="B5" s="210" t="s">
        <v>2</v>
      </c>
      <c r="C5" s="210" t="s">
        <v>3</v>
      </c>
      <c r="D5" s="209" t="s">
        <v>4</v>
      </c>
      <c r="E5" s="206" t="s">
        <v>5</v>
      </c>
      <c r="F5" s="208" t="s">
        <v>6</v>
      </c>
      <c r="G5" s="206" t="s">
        <v>7</v>
      </c>
      <c r="H5" s="208" t="s">
        <v>8</v>
      </c>
      <c r="I5" s="206" t="s">
        <v>9</v>
      </c>
      <c r="J5" s="208" t="s">
        <v>10</v>
      </c>
    </row>
    <row r="6" spans="1:10" ht="32.25" customHeight="1">
      <c r="A6" s="207"/>
      <c r="B6" s="207"/>
      <c r="C6" s="207"/>
      <c r="D6" s="207"/>
      <c r="E6" s="207"/>
      <c r="F6" s="207"/>
      <c r="G6" s="207"/>
      <c r="H6" s="207"/>
      <c r="I6" s="207"/>
      <c r="J6" s="207"/>
    </row>
    <row r="7" spans="1:10">
      <c r="A7" s="2">
        <v>1</v>
      </c>
      <c r="B7" s="2">
        <v>3</v>
      </c>
      <c r="C7" s="2">
        <v>4</v>
      </c>
      <c r="D7" s="2">
        <v>5</v>
      </c>
      <c r="E7" s="3">
        <v>6</v>
      </c>
      <c r="F7" s="3">
        <v>7</v>
      </c>
      <c r="G7" s="2">
        <v>8</v>
      </c>
      <c r="H7" s="2">
        <v>9</v>
      </c>
      <c r="I7" s="2">
        <v>10</v>
      </c>
      <c r="J7" s="2">
        <v>11</v>
      </c>
    </row>
    <row r="8" spans="1:10" ht="24" customHeight="1">
      <c r="A8" s="4">
        <v>1</v>
      </c>
      <c r="B8" s="5" t="s">
        <v>11</v>
      </c>
      <c r="C8" s="6" t="s">
        <v>12</v>
      </c>
      <c r="D8" s="7">
        <f>abstract!B7</f>
        <v>2000</v>
      </c>
      <c r="E8" s="8" t="s">
        <v>13</v>
      </c>
      <c r="F8" s="8" t="s">
        <v>13</v>
      </c>
      <c r="G8" s="8">
        <v>1.05</v>
      </c>
      <c r="H8" s="7">
        <f>D8*G8</f>
        <v>2100</v>
      </c>
      <c r="I8" s="8"/>
      <c r="J8" s="9"/>
    </row>
    <row r="9" spans="1:10" ht="24" customHeight="1">
      <c r="A9" s="4">
        <v>2</v>
      </c>
      <c r="B9" s="5" t="s">
        <v>14</v>
      </c>
      <c r="C9" s="6" t="s">
        <v>12</v>
      </c>
      <c r="D9" s="7">
        <f>abstract!B10</f>
        <v>8750</v>
      </c>
      <c r="E9" s="7">
        <v>1</v>
      </c>
      <c r="F9" s="7">
        <f>D9*E9</f>
        <v>8750</v>
      </c>
      <c r="G9" s="8"/>
      <c r="H9" s="7"/>
      <c r="I9" s="8"/>
      <c r="J9" s="9"/>
    </row>
    <row r="10" spans="1:10" ht="24" customHeight="1">
      <c r="A10" s="4">
        <v>3</v>
      </c>
      <c r="B10" s="5" t="s">
        <v>15</v>
      </c>
      <c r="C10" s="6" t="s">
        <v>12</v>
      </c>
      <c r="D10" s="7">
        <f>abstract!B11</f>
        <v>3000</v>
      </c>
      <c r="E10" s="8"/>
      <c r="F10" s="7"/>
      <c r="G10" s="8"/>
      <c r="H10" s="8"/>
      <c r="I10" s="8">
        <v>1.2</v>
      </c>
      <c r="J10" s="7">
        <f>D10*I10</f>
        <v>3600</v>
      </c>
    </row>
    <row r="11" spans="1:10">
      <c r="A11" s="4"/>
      <c r="B11" s="5"/>
      <c r="C11" s="6"/>
      <c r="D11" s="7"/>
      <c r="E11" s="8"/>
      <c r="F11" s="7"/>
      <c r="G11" s="8"/>
      <c r="H11" s="8"/>
      <c r="I11" s="8"/>
      <c r="J11" s="7"/>
    </row>
    <row r="12" spans="1:10">
      <c r="A12" s="10"/>
      <c r="B12" s="11"/>
      <c r="C12" s="2" t="s">
        <v>4</v>
      </c>
      <c r="D12" s="10"/>
      <c r="E12" s="12"/>
      <c r="F12" s="13">
        <f>SUM(F8:F10)</f>
        <v>8750</v>
      </c>
      <c r="G12" s="11"/>
      <c r="H12" s="13">
        <f>SUM(H8:H10)</f>
        <v>2100</v>
      </c>
      <c r="I12" s="11"/>
      <c r="J12" s="13">
        <f>SUM(J8:J10)</f>
        <v>3600</v>
      </c>
    </row>
    <row r="13" spans="1:10">
      <c r="A13" s="14"/>
      <c r="B13" s="15"/>
      <c r="C13" s="16"/>
      <c r="D13" s="14"/>
      <c r="E13" s="17"/>
      <c r="F13" s="18"/>
      <c r="G13" s="19"/>
      <c r="H13" s="18"/>
      <c r="I13" s="19"/>
      <c r="J13" s="18"/>
    </row>
    <row r="14" spans="1:10">
      <c r="A14" s="216" t="s">
        <v>16</v>
      </c>
      <c r="B14" s="203"/>
      <c r="C14" s="203"/>
      <c r="D14" s="203"/>
      <c r="E14" s="203"/>
      <c r="F14" s="203"/>
      <c r="G14" s="203"/>
      <c r="H14" s="203"/>
      <c r="I14" s="204"/>
      <c r="J14" s="20"/>
    </row>
    <row r="15" spans="1:10">
      <c r="A15" s="210" t="s">
        <v>17</v>
      </c>
      <c r="B15" s="210"/>
      <c r="C15" s="210" t="s">
        <v>2</v>
      </c>
      <c r="D15" s="210" t="s">
        <v>3</v>
      </c>
      <c r="E15" s="211" t="s">
        <v>4</v>
      </c>
      <c r="F15" s="212"/>
      <c r="G15" s="211" t="s">
        <v>18</v>
      </c>
      <c r="H15" s="212"/>
      <c r="I15" s="209" t="s">
        <v>19</v>
      </c>
      <c r="J15" s="21"/>
    </row>
    <row r="16" spans="1:10">
      <c r="A16" s="207"/>
      <c r="B16" s="207"/>
      <c r="C16" s="207"/>
      <c r="D16" s="207"/>
      <c r="E16" s="213"/>
      <c r="F16" s="214"/>
      <c r="G16" s="213"/>
      <c r="H16" s="214"/>
      <c r="I16" s="207"/>
      <c r="J16" s="21"/>
    </row>
    <row r="17" spans="1:10">
      <c r="A17" s="22">
        <v>1</v>
      </c>
      <c r="B17" s="22">
        <v>2</v>
      </c>
      <c r="C17" s="22">
        <v>3</v>
      </c>
      <c r="D17" s="22">
        <v>4</v>
      </c>
      <c r="E17" s="217">
        <v>5</v>
      </c>
      <c r="F17" s="204"/>
      <c r="G17" s="218">
        <v>6</v>
      </c>
      <c r="H17" s="204"/>
      <c r="I17" s="23">
        <v>7</v>
      </c>
      <c r="J17" s="24"/>
    </row>
    <row r="18" spans="1:10" ht="25.5" customHeight="1">
      <c r="A18" s="4">
        <v>1</v>
      </c>
      <c r="B18" s="25"/>
      <c r="C18" s="26" t="s">
        <v>20</v>
      </c>
      <c r="D18" s="6" t="s">
        <v>12</v>
      </c>
      <c r="E18" s="215">
        <f>F12</f>
        <v>8750</v>
      </c>
      <c r="F18" s="204"/>
      <c r="G18" s="215">
        <v>75</v>
      </c>
      <c r="H18" s="204"/>
      <c r="I18" s="27">
        <f>E18*75</f>
        <v>656250</v>
      </c>
      <c r="J18" s="28"/>
    </row>
    <row r="19" spans="1:10">
      <c r="A19" s="4">
        <v>2</v>
      </c>
      <c r="B19" s="25"/>
      <c r="C19" s="26" t="s">
        <v>21</v>
      </c>
      <c r="D19" s="6" t="s">
        <v>12</v>
      </c>
      <c r="E19" s="215">
        <f>H12</f>
        <v>2100</v>
      </c>
      <c r="F19" s="204"/>
      <c r="G19" s="215">
        <v>50</v>
      </c>
      <c r="H19" s="204"/>
      <c r="I19" s="27">
        <f>E19*50</f>
        <v>105000</v>
      </c>
      <c r="J19" s="28"/>
    </row>
    <row r="20" spans="1:10">
      <c r="A20" s="4">
        <v>3</v>
      </c>
      <c r="B20" s="25"/>
      <c r="C20" s="26" t="s">
        <v>22</v>
      </c>
      <c r="D20" s="6" t="s">
        <v>12</v>
      </c>
      <c r="E20" s="215">
        <f>J12</f>
        <v>3600</v>
      </c>
      <c r="F20" s="204"/>
      <c r="G20" s="215">
        <v>30</v>
      </c>
      <c r="H20" s="204"/>
      <c r="I20" s="27">
        <f>E20*30</f>
        <v>108000</v>
      </c>
      <c r="J20" s="28"/>
    </row>
    <row r="21" spans="1:10" ht="15.75" customHeight="1">
      <c r="A21" s="29"/>
      <c r="B21" s="30" t="s">
        <v>23</v>
      </c>
      <c r="C21" s="31"/>
      <c r="D21" s="32"/>
      <c r="E21" s="33"/>
      <c r="F21" s="34"/>
      <c r="G21" s="215"/>
      <c r="H21" s="204"/>
      <c r="I21" s="35">
        <f>SUM(I18:I20)</f>
        <v>869250</v>
      </c>
      <c r="J21" s="36"/>
    </row>
    <row r="22" spans="1:10" ht="15.75" customHeight="1">
      <c r="A22" s="15"/>
      <c r="B22" s="15"/>
      <c r="C22" s="15"/>
      <c r="D22" s="15"/>
      <c r="E22" s="15"/>
      <c r="F22" s="15"/>
      <c r="G22" s="15" t="s">
        <v>24</v>
      </c>
      <c r="H22" s="15"/>
      <c r="I22" s="37">
        <f>ROUND(I21,0)</f>
        <v>869250</v>
      </c>
      <c r="J22" s="15"/>
    </row>
    <row r="23" spans="1:10" ht="15.75" customHeight="1">
      <c r="A23" s="15"/>
      <c r="B23" s="15"/>
      <c r="C23" s="15"/>
      <c r="D23" s="15"/>
      <c r="E23" s="15"/>
      <c r="F23" s="15"/>
      <c r="G23" s="15"/>
      <c r="H23" s="15"/>
      <c r="I23" s="15"/>
      <c r="J23" s="15"/>
    </row>
    <row r="24" spans="1:10" ht="15.75" customHeight="1">
      <c r="A24" s="15"/>
      <c r="B24" s="15"/>
      <c r="C24" s="15"/>
      <c r="D24" s="15"/>
      <c r="E24" s="15"/>
      <c r="F24" s="15"/>
      <c r="G24" s="15"/>
      <c r="H24" s="15"/>
      <c r="I24" s="15"/>
      <c r="J24" s="15"/>
    </row>
    <row r="25" spans="1:10" ht="15.75" customHeight="1"/>
    <row r="26" spans="1:10" ht="15.75" customHeight="1"/>
    <row r="27" spans="1:10" ht="15.75" customHeight="1"/>
    <row r="28" spans="1:10" ht="15.75" customHeight="1"/>
    <row r="29" spans="1:10" ht="15.75" customHeight="1"/>
    <row r="30" spans="1:10" ht="15.7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30">
    <mergeCell ref="E20:F20"/>
    <mergeCell ref="G20:H20"/>
    <mergeCell ref="G21:H21"/>
    <mergeCell ref="E17:F17"/>
    <mergeCell ref="G17:H17"/>
    <mergeCell ref="G18:H18"/>
    <mergeCell ref="G19:H19"/>
    <mergeCell ref="E18:F18"/>
    <mergeCell ref="E19:F19"/>
    <mergeCell ref="A14:I14"/>
    <mergeCell ref="A15:A16"/>
    <mergeCell ref="B15:B16"/>
    <mergeCell ref="C15:C16"/>
    <mergeCell ref="D15:D16"/>
    <mergeCell ref="I15:I16"/>
    <mergeCell ref="H5:H6"/>
    <mergeCell ref="I5:I6"/>
    <mergeCell ref="J5:J6"/>
    <mergeCell ref="A5:A6"/>
    <mergeCell ref="B5:B6"/>
    <mergeCell ref="C5:C6"/>
    <mergeCell ref="D5:D6"/>
    <mergeCell ref="E5:E6"/>
    <mergeCell ref="E15:F16"/>
    <mergeCell ref="G15:H16"/>
    <mergeCell ref="A1:J1"/>
    <mergeCell ref="A2:J2"/>
    <mergeCell ref="A3:J3"/>
    <mergeCell ref="G5:G6"/>
    <mergeCell ref="F5:F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dimension ref="A1:M100"/>
  <sheetViews>
    <sheetView workbookViewId="0">
      <selection activeCell="Q9" sqref="Q9"/>
    </sheetView>
  </sheetViews>
  <sheetFormatPr defaultColWidth="12.5703125" defaultRowHeight="15" customHeight="1"/>
  <cols>
    <col min="1" max="1" width="6.140625" customWidth="1"/>
    <col min="2" max="2" width="5.85546875" customWidth="1"/>
    <col min="3" max="3" width="34.7109375" customWidth="1"/>
    <col min="4" max="4" width="17.7109375" customWidth="1"/>
    <col min="5" max="5" width="6.42578125" hidden="1" customWidth="1"/>
    <col min="6" max="6" width="6.28515625" hidden="1" customWidth="1"/>
    <col min="7" max="7" width="1.42578125" hidden="1" customWidth="1"/>
    <col min="8" max="8" width="11.85546875" customWidth="1"/>
    <col min="9" max="9" width="26.5703125" customWidth="1"/>
    <col min="10" max="10" width="3.42578125" customWidth="1"/>
    <col min="11" max="13" width="7" customWidth="1"/>
  </cols>
  <sheetData>
    <row r="1" spans="1:13" ht="19.5" customHeight="1">
      <c r="A1" s="38"/>
      <c r="B1" s="219" t="s">
        <v>25</v>
      </c>
      <c r="C1" s="190"/>
      <c r="D1" s="190"/>
      <c r="E1" s="190"/>
      <c r="F1" s="190"/>
      <c r="G1" s="190"/>
      <c r="H1" s="190"/>
      <c r="I1" s="190"/>
      <c r="J1" s="38"/>
      <c r="K1" s="39"/>
      <c r="L1" s="39"/>
      <c r="M1" s="39"/>
    </row>
    <row r="2" spans="1:13" ht="19.5" customHeight="1">
      <c r="A2" s="38"/>
      <c r="B2" s="220" t="str">
        <f>+abstract!A2</f>
        <v>Name of work : Modernization of Yanamadurru drain (Package No. 24 GDS)</v>
      </c>
      <c r="C2" s="203"/>
      <c r="D2" s="203"/>
      <c r="E2" s="203"/>
      <c r="F2" s="203"/>
      <c r="G2" s="203"/>
      <c r="H2" s="203"/>
      <c r="I2" s="204"/>
      <c r="J2" s="38"/>
      <c r="K2" s="39"/>
      <c r="L2" s="39"/>
      <c r="M2" s="39"/>
    </row>
    <row r="3" spans="1:13" ht="36" customHeight="1">
      <c r="A3" s="38"/>
      <c r="B3" s="220" t="str">
        <f>abstract!A3</f>
        <v>sub work : Construction of Gabion walls</v>
      </c>
      <c r="C3" s="203"/>
      <c r="D3" s="203"/>
      <c r="E3" s="203"/>
      <c r="F3" s="203"/>
      <c r="G3" s="203"/>
      <c r="H3" s="203"/>
      <c r="I3" s="204"/>
      <c r="J3" s="38"/>
      <c r="K3" s="40"/>
      <c r="L3" s="40"/>
      <c r="M3" s="40"/>
    </row>
    <row r="4" spans="1:13" ht="62.25" customHeight="1">
      <c r="A4" s="38"/>
      <c r="B4" s="41" t="s">
        <v>26</v>
      </c>
      <c r="C4" s="41" t="s">
        <v>27</v>
      </c>
      <c r="D4" s="41" t="s">
        <v>28</v>
      </c>
      <c r="E4" s="221" t="s">
        <v>29</v>
      </c>
      <c r="F4" s="203"/>
      <c r="G4" s="203"/>
      <c r="H4" s="204"/>
      <c r="I4" s="41" t="s">
        <v>30</v>
      </c>
      <c r="J4" s="38"/>
      <c r="K4" s="40"/>
      <c r="L4" s="40"/>
      <c r="M4" s="40"/>
    </row>
    <row r="5" spans="1:13" ht="24" customHeight="1">
      <c r="A5" s="38"/>
      <c r="B5" s="41"/>
      <c r="C5" s="41"/>
      <c r="D5" s="41"/>
      <c r="E5" s="41" t="s">
        <v>31</v>
      </c>
      <c r="F5" s="41" t="s">
        <v>32</v>
      </c>
      <c r="G5" s="41" t="s">
        <v>33</v>
      </c>
      <c r="H5" s="41" t="s">
        <v>34</v>
      </c>
      <c r="I5" s="42"/>
      <c r="J5" s="38"/>
      <c r="K5" s="40"/>
      <c r="L5" s="40"/>
      <c r="M5" s="40"/>
    </row>
    <row r="6" spans="1:13" ht="36" customHeight="1">
      <c r="A6" s="38"/>
      <c r="B6" s="43">
        <v>1</v>
      </c>
      <c r="C6" s="44" t="s">
        <v>35</v>
      </c>
      <c r="D6" s="43" t="s">
        <v>36</v>
      </c>
      <c r="E6" s="43"/>
      <c r="F6" s="43"/>
      <c r="G6" s="43"/>
      <c r="H6" s="43">
        <v>50</v>
      </c>
      <c r="I6" s="45">
        <f>86.4+(25*13)+(20*10.8)</f>
        <v>627.4</v>
      </c>
      <c r="J6" s="46"/>
      <c r="K6" s="40"/>
      <c r="L6" s="40"/>
      <c r="M6" s="40"/>
    </row>
    <row r="7" spans="1:13" ht="30" customHeight="1">
      <c r="A7" s="38"/>
      <c r="B7" s="47">
        <v>2</v>
      </c>
      <c r="C7" s="44" t="s">
        <v>37</v>
      </c>
      <c r="D7" s="43" t="s">
        <v>38</v>
      </c>
      <c r="E7" s="47"/>
      <c r="F7" s="47"/>
      <c r="G7" s="47"/>
      <c r="H7" s="43">
        <v>70</v>
      </c>
      <c r="I7" s="45">
        <f>86.4+(25*13)+(40*10.8)</f>
        <v>843.4</v>
      </c>
      <c r="J7" s="46"/>
      <c r="K7" s="40"/>
      <c r="L7" s="40"/>
      <c r="M7" s="40"/>
    </row>
    <row r="8" spans="1:13" ht="27" customHeight="1">
      <c r="A8" s="38"/>
      <c r="B8" s="43">
        <v>3</v>
      </c>
      <c r="C8" s="44" t="s">
        <v>39</v>
      </c>
      <c r="D8" s="43" t="s">
        <v>40</v>
      </c>
      <c r="E8" s="47"/>
      <c r="F8" s="47"/>
      <c r="G8" s="47"/>
      <c r="H8" s="43">
        <v>45</v>
      </c>
      <c r="I8" s="45">
        <f>86.4+(25*13)+(15*10.8)</f>
        <v>573.4</v>
      </c>
      <c r="J8" s="46"/>
      <c r="K8" s="40"/>
      <c r="L8" s="40"/>
      <c r="M8" s="40"/>
    </row>
    <row r="9" spans="1:13" ht="15.75" customHeight="1">
      <c r="A9" s="38"/>
      <c r="B9" s="48"/>
      <c r="C9" s="49"/>
      <c r="D9" s="50"/>
      <c r="E9" s="48"/>
      <c r="F9" s="48"/>
      <c r="G9" s="48"/>
      <c r="H9" s="50"/>
      <c r="I9" s="51"/>
      <c r="J9" s="46"/>
      <c r="K9" s="40"/>
      <c r="L9" s="40"/>
      <c r="M9" s="40"/>
    </row>
    <row r="10" spans="1:13" ht="18.75" customHeight="1">
      <c r="A10" s="38"/>
      <c r="B10" s="52" t="s">
        <v>41</v>
      </c>
      <c r="C10" s="53"/>
      <c r="D10" s="54"/>
      <c r="E10" s="54"/>
      <c r="F10" s="54"/>
      <c r="G10" s="54"/>
      <c r="H10" s="54"/>
      <c r="I10" s="55"/>
      <c r="J10" s="46"/>
      <c r="K10" s="40"/>
      <c r="L10" s="40"/>
      <c r="M10" s="40"/>
    </row>
    <row r="11" spans="1:13" ht="15.75" customHeight="1">
      <c r="A11" s="56"/>
      <c r="B11" s="57" t="s">
        <v>42</v>
      </c>
      <c r="C11" s="46"/>
      <c r="D11" s="46"/>
      <c r="E11" s="46"/>
      <c r="F11" s="46"/>
      <c r="G11" s="46"/>
      <c r="H11" s="46"/>
      <c r="I11" s="58"/>
      <c r="J11" s="46"/>
      <c r="K11" s="59"/>
      <c r="L11" s="59"/>
      <c r="M11" s="59"/>
    </row>
    <row r="12" spans="1:13" ht="36" customHeight="1">
      <c r="A12" s="56"/>
      <c r="B12" s="188" t="s">
        <v>43</v>
      </c>
      <c r="J12" s="46"/>
      <c r="K12" s="59"/>
      <c r="L12" s="59"/>
      <c r="M12" s="59"/>
    </row>
    <row r="13" spans="1:13" ht="36" customHeight="1">
      <c r="A13" s="56"/>
      <c r="B13" s="60"/>
      <c r="C13" s="61"/>
      <c r="D13" s="61"/>
      <c r="E13" s="61"/>
      <c r="F13" s="61"/>
      <c r="G13" s="61"/>
      <c r="H13" s="61"/>
      <c r="I13" s="62"/>
      <c r="J13" s="63"/>
      <c r="K13" s="59"/>
      <c r="L13" s="59"/>
      <c r="M13" s="59"/>
    </row>
    <row r="14" spans="1:13" ht="15.75" customHeight="1">
      <c r="A14" s="56"/>
      <c r="B14" s="56"/>
      <c r="C14" s="56"/>
      <c r="D14" s="56"/>
      <c r="E14" s="56"/>
      <c r="F14" s="56"/>
      <c r="G14" s="56"/>
      <c r="H14" s="56"/>
      <c r="I14" s="64"/>
      <c r="J14" s="56"/>
      <c r="K14" s="65"/>
      <c r="L14" s="65"/>
      <c r="M14" s="65"/>
    </row>
    <row r="15" spans="1:13" ht="15.75" customHeight="1">
      <c r="A15" s="38"/>
      <c r="B15" s="66"/>
      <c r="C15" s="56"/>
      <c r="D15" s="56"/>
      <c r="E15" s="38"/>
      <c r="F15" s="38"/>
      <c r="G15" s="38"/>
      <c r="H15" s="38"/>
      <c r="I15" s="67"/>
      <c r="J15" s="38"/>
      <c r="K15" s="39"/>
      <c r="L15" s="39"/>
      <c r="M15" s="39"/>
    </row>
    <row r="16" spans="1:13" ht="15.75" customHeight="1">
      <c r="A16" s="38"/>
      <c r="B16" s="66"/>
      <c r="C16" s="56"/>
      <c r="D16" s="56"/>
      <c r="E16" s="38"/>
      <c r="F16" s="38"/>
      <c r="G16" s="38"/>
      <c r="H16" s="38"/>
      <c r="I16" s="67"/>
      <c r="J16" s="38"/>
      <c r="K16" s="39"/>
      <c r="L16" s="39"/>
      <c r="M16" s="39"/>
    </row>
    <row r="17" spans="1:13" ht="11.25" customHeight="1">
      <c r="A17" s="39"/>
      <c r="B17" s="68"/>
      <c r="C17" s="65"/>
      <c r="D17" s="65"/>
      <c r="E17" s="39"/>
      <c r="F17" s="39"/>
      <c r="G17" s="39"/>
      <c r="H17" s="39"/>
      <c r="I17" s="69"/>
      <c r="J17" s="39"/>
      <c r="K17" s="39"/>
      <c r="L17" s="39"/>
      <c r="M17" s="39"/>
    </row>
    <row r="18" spans="1:13" ht="18.75" customHeight="1">
      <c r="A18" s="39"/>
      <c r="B18" s="70"/>
      <c r="C18" s="70"/>
      <c r="D18" s="71"/>
      <c r="E18" s="70"/>
      <c r="F18" s="70"/>
      <c r="G18" s="70"/>
      <c r="H18" s="65"/>
      <c r="I18" s="72"/>
      <c r="J18" s="65"/>
      <c r="K18" s="39"/>
      <c r="L18" s="39"/>
      <c r="M18" s="39"/>
    </row>
    <row r="19" spans="1:13" ht="18.75" customHeight="1">
      <c r="A19" s="39"/>
      <c r="B19" s="73"/>
      <c r="C19" s="73"/>
      <c r="D19" s="74"/>
      <c r="E19" s="73"/>
      <c r="F19" s="73"/>
      <c r="G19" s="73"/>
      <c r="H19" s="39"/>
      <c r="I19" s="72"/>
      <c r="J19" s="39"/>
      <c r="K19" s="39"/>
      <c r="L19" s="39"/>
      <c r="M19" s="39"/>
    </row>
    <row r="20" spans="1:13" ht="18.75" customHeight="1">
      <c r="A20" s="39"/>
      <c r="B20" s="70"/>
      <c r="C20" s="70"/>
      <c r="D20" s="74"/>
      <c r="E20" s="70"/>
      <c r="F20" s="70"/>
      <c r="G20" s="70"/>
      <c r="H20" s="39"/>
      <c r="I20" s="72"/>
      <c r="J20" s="39"/>
      <c r="K20" s="39"/>
      <c r="L20" s="39"/>
      <c r="M20" s="39"/>
    </row>
    <row r="21" spans="1:13" ht="11.25" customHeight="1">
      <c r="A21" s="39"/>
      <c r="B21" s="68"/>
      <c r="C21" s="65"/>
      <c r="D21" s="65"/>
      <c r="E21" s="39"/>
      <c r="F21" s="39"/>
      <c r="G21" s="39"/>
      <c r="H21" s="39"/>
      <c r="I21" s="69"/>
      <c r="J21" s="39"/>
      <c r="K21" s="39"/>
      <c r="L21" s="39"/>
      <c r="M21" s="39"/>
    </row>
    <row r="22" spans="1:13" ht="11.25" customHeight="1">
      <c r="A22" s="39"/>
      <c r="B22" s="68"/>
      <c r="C22" s="65"/>
      <c r="D22" s="65"/>
      <c r="E22" s="39"/>
      <c r="F22" s="39"/>
      <c r="G22" s="39"/>
      <c r="H22" s="39"/>
      <c r="I22" s="69"/>
      <c r="J22" s="39"/>
      <c r="K22" s="39"/>
      <c r="L22" s="39"/>
      <c r="M22" s="39"/>
    </row>
    <row r="23" spans="1:13" ht="11.25" customHeight="1">
      <c r="A23" s="39"/>
      <c r="B23" s="68"/>
      <c r="C23" s="65"/>
      <c r="D23" s="65"/>
      <c r="E23" s="39"/>
      <c r="F23" s="39"/>
      <c r="G23" s="39"/>
      <c r="H23" s="39"/>
      <c r="I23" s="69"/>
      <c r="J23" s="39"/>
      <c r="K23" s="39"/>
      <c r="L23" s="39"/>
      <c r="M23" s="39"/>
    </row>
    <row r="24" spans="1:13" ht="11.25" customHeight="1">
      <c r="A24" s="39"/>
      <c r="B24" s="68"/>
      <c r="C24" s="65"/>
      <c r="D24" s="65"/>
      <c r="E24" s="39"/>
      <c r="F24" s="39"/>
      <c r="G24" s="39"/>
      <c r="H24" s="39"/>
      <c r="I24" s="69"/>
      <c r="J24" s="39"/>
      <c r="K24" s="39"/>
      <c r="L24" s="39"/>
      <c r="M24" s="39"/>
    </row>
    <row r="25" spans="1:13" ht="11.25" customHeight="1">
      <c r="A25" s="39"/>
      <c r="B25" s="68"/>
      <c r="C25" s="65"/>
      <c r="D25" s="65"/>
      <c r="E25" s="39"/>
      <c r="F25" s="39"/>
      <c r="G25" s="39"/>
      <c r="H25" s="39"/>
      <c r="I25" s="69"/>
      <c r="J25" s="39"/>
      <c r="K25" s="39"/>
      <c r="L25" s="39"/>
      <c r="M25" s="39"/>
    </row>
    <row r="26" spans="1:13" ht="11.25" customHeight="1">
      <c r="A26" s="39"/>
      <c r="B26" s="68"/>
      <c r="C26" s="65"/>
      <c r="D26" s="65"/>
      <c r="E26" s="39"/>
      <c r="F26" s="39"/>
      <c r="G26" s="39"/>
      <c r="H26" s="39"/>
      <c r="I26" s="69"/>
      <c r="J26" s="39"/>
      <c r="K26" s="39"/>
      <c r="L26" s="39"/>
      <c r="M26" s="39"/>
    </row>
    <row r="27" spans="1:13" ht="11.25" customHeight="1">
      <c r="A27" s="39"/>
      <c r="B27" s="68"/>
      <c r="C27" s="65"/>
      <c r="D27" s="65"/>
      <c r="E27" s="39"/>
      <c r="F27" s="39"/>
      <c r="G27" s="39"/>
      <c r="H27" s="39"/>
      <c r="I27" s="69"/>
      <c r="J27" s="39"/>
      <c r="K27" s="39"/>
      <c r="L27" s="39"/>
      <c r="M27" s="39"/>
    </row>
    <row r="28" spans="1:13" ht="11.25" customHeight="1">
      <c r="A28" s="39"/>
      <c r="B28" s="68"/>
      <c r="C28" s="65"/>
      <c r="D28" s="65"/>
      <c r="E28" s="39"/>
      <c r="F28" s="39"/>
      <c r="G28" s="39"/>
      <c r="H28" s="39"/>
      <c r="I28" s="69"/>
      <c r="J28" s="39"/>
      <c r="K28" s="39"/>
      <c r="L28" s="39"/>
      <c r="M28" s="39"/>
    </row>
    <row r="29" spans="1:13" ht="11.25" customHeight="1">
      <c r="A29" s="39"/>
      <c r="B29" s="68"/>
      <c r="C29" s="65"/>
      <c r="D29" s="65"/>
      <c r="E29" s="39"/>
      <c r="F29" s="39"/>
      <c r="G29" s="39"/>
      <c r="H29" s="39"/>
      <c r="I29" s="69"/>
      <c r="J29" s="39"/>
      <c r="K29" s="39"/>
      <c r="L29" s="39"/>
      <c r="M29" s="39"/>
    </row>
    <row r="30" spans="1:13" ht="11.25" customHeight="1">
      <c r="A30" s="39"/>
      <c r="B30" s="68"/>
      <c r="C30" s="65"/>
      <c r="D30" s="65"/>
      <c r="E30" s="39"/>
      <c r="F30" s="39"/>
      <c r="G30" s="39"/>
      <c r="H30" s="39"/>
      <c r="I30" s="69"/>
      <c r="J30" s="39"/>
      <c r="K30" s="39"/>
      <c r="L30" s="39"/>
      <c r="M30" s="39"/>
    </row>
    <row r="31" spans="1:13" ht="11.25" customHeight="1">
      <c r="A31" s="39"/>
      <c r="B31" s="68"/>
      <c r="C31" s="65"/>
      <c r="D31" s="65"/>
      <c r="E31" s="39"/>
      <c r="F31" s="39"/>
      <c r="G31" s="39"/>
      <c r="H31" s="39"/>
      <c r="I31" s="69"/>
      <c r="J31" s="39"/>
      <c r="K31" s="39"/>
      <c r="L31" s="39"/>
      <c r="M31" s="39"/>
    </row>
    <row r="32" spans="1:13" ht="11.25" customHeight="1">
      <c r="A32" s="39"/>
      <c r="B32" s="68"/>
      <c r="C32" s="65"/>
      <c r="D32" s="65"/>
      <c r="E32" s="39"/>
      <c r="F32" s="39"/>
      <c r="G32" s="39"/>
      <c r="H32" s="39"/>
      <c r="I32" s="69"/>
      <c r="J32" s="39"/>
      <c r="K32" s="39"/>
      <c r="L32" s="39"/>
      <c r="M32" s="39"/>
    </row>
    <row r="33" spans="1:13" ht="11.25" customHeight="1">
      <c r="A33" s="39"/>
      <c r="B33" s="68"/>
      <c r="C33" s="65"/>
      <c r="D33" s="65"/>
      <c r="E33" s="39"/>
      <c r="F33" s="39"/>
      <c r="G33" s="39"/>
      <c r="H33" s="39"/>
      <c r="I33" s="69"/>
      <c r="J33" s="39"/>
      <c r="K33" s="39"/>
      <c r="L33" s="39"/>
      <c r="M33" s="39"/>
    </row>
    <row r="34" spans="1:13" ht="11.25" customHeight="1">
      <c r="A34" s="39"/>
      <c r="B34" s="68"/>
      <c r="C34" s="65"/>
      <c r="D34" s="65"/>
      <c r="E34" s="39"/>
      <c r="F34" s="39"/>
      <c r="G34" s="39"/>
      <c r="H34" s="39"/>
      <c r="I34" s="69"/>
      <c r="J34" s="39"/>
      <c r="K34" s="39"/>
      <c r="L34" s="39"/>
      <c r="M34" s="39"/>
    </row>
    <row r="35" spans="1:13" ht="11.25" customHeight="1">
      <c r="A35" s="39"/>
      <c r="B35" s="68"/>
      <c r="C35" s="65"/>
      <c r="D35" s="65"/>
      <c r="E35" s="39"/>
      <c r="F35" s="39"/>
      <c r="G35" s="39"/>
      <c r="H35" s="39"/>
      <c r="I35" s="69"/>
      <c r="J35" s="39"/>
      <c r="K35" s="39"/>
      <c r="L35" s="39"/>
      <c r="M35" s="39"/>
    </row>
    <row r="36" spans="1:13" ht="11.25" customHeight="1">
      <c r="A36" s="39"/>
      <c r="B36" s="68"/>
      <c r="C36" s="65"/>
      <c r="D36" s="65"/>
      <c r="E36" s="39"/>
      <c r="F36" s="39"/>
      <c r="G36" s="39"/>
      <c r="H36" s="39"/>
      <c r="I36" s="69"/>
      <c r="J36" s="39"/>
      <c r="K36" s="39"/>
      <c r="L36" s="39"/>
      <c r="M36" s="39"/>
    </row>
    <row r="37" spans="1:13" ht="11.25" customHeight="1">
      <c r="A37" s="39"/>
      <c r="B37" s="68"/>
      <c r="C37" s="65"/>
      <c r="D37" s="65"/>
      <c r="E37" s="39"/>
      <c r="F37" s="39"/>
      <c r="G37" s="39"/>
      <c r="H37" s="39"/>
      <c r="I37" s="69"/>
      <c r="J37" s="39"/>
      <c r="K37" s="39"/>
      <c r="L37" s="39"/>
      <c r="M37" s="39"/>
    </row>
    <row r="38" spans="1:13" ht="11.25" customHeight="1">
      <c r="A38" s="39"/>
      <c r="B38" s="68"/>
      <c r="C38" s="65"/>
      <c r="D38" s="65"/>
      <c r="E38" s="39"/>
      <c r="F38" s="39"/>
      <c r="G38" s="39"/>
      <c r="H38" s="39"/>
      <c r="I38" s="69"/>
      <c r="J38" s="39"/>
      <c r="K38" s="39"/>
      <c r="L38" s="39"/>
      <c r="M38" s="39"/>
    </row>
    <row r="39" spans="1:13" ht="11.25" customHeight="1">
      <c r="A39" s="39"/>
      <c r="B39" s="68"/>
      <c r="C39" s="65"/>
      <c r="D39" s="65"/>
      <c r="E39" s="39"/>
      <c r="F39" s="39"/>
      <c r="G39" s="39"/>
      <c r="H39" s="39"/>
      <c r="I39" s="69"/>
      <c r="J39" s="39"/>
      <c r="K39" s="39"/>
      <c r="L39" s="39"/>
      <c r="M39" s="39"/>
    </row>
    <row r="40" spans="1:13" ht="11.25" customHeight="1">
      <c r="A40" s="39"/>
      <c r="B40" s="68"/>
      <c r="C40" s="65"/>
      <c r="D40" s="65"/>
      <c r="E40" s="39"/>
      <c r="F40" s="39"/>
      <c r="G40" s="39"/>
      <c r="H40" s="39"/>
      <c r="I40" s="69"/>
      <c r="J40" s="39"/>
      <c r="K40" s="39"/>
      <c r="L40" s="39"/>
      <c r="M40" s="39"/>
    </row>
    <row r="41" spans="1:13" ht="11.25" customHeight="1">
      <c r="A41" s="39"/>
      <c r="B41" s="68"/>
      <c r="C41" s="65"/>
      <c r="D41" s="65"/>
      <c r="E41" s="39"/>
      <c r="F41" s="39"/>
      <c r="G41" s="39"/>
      <c r="H41" s="39"/>
      <c r="I41" s="69"/>
      <c r="J41" s="39"/>
      <c r="K41" s="39"/>
      <c r="L41" s="39"/>
      <c r="M41" s="39"/>
    </row>
    <row r="42" spans="1:13" ht="11.25" customHeight="1">
      <c r="A42" s="39"/>
      <c r="B42" s="68"/>
      <c r="C42" s="65"/>
      <c r="D42" s="65"/>
      <c r="E42" s="39"/>
      <c r="F42" s="39"/>
      <c r="G42" s="39"/>
      <c r="H42" s="39"/>
      <c r="I42" s="69"/>
      <c r="J42" s="39"/>
      <c r="K42" s="39"/>
      <c r="L42" s="39"/>
      <c r="M42" s="39"/>
    </row>
    <row r="43" spans="1:13" ht="11.25" customHeight="1">
      <c r="A43" s="39"/>
      <c r="B43" s="68"/>
      <c r="C43" s="65"/>
      <c r="D43" s="65"/>
      <c r="E43" s="39"/>
      <c r="F43" s="39"/>
      <c r="G43" s="39"/>
      <c r="H43" s="39"/>
      <c r="I43" s="69"/>
      <c r="J43" s="39"/>
      <c r="K43" s="39"/>
      <c r="L43" s="39"/>
      <c r="M43" s="39"/>
    </row>
    <row r="44" spans="1:13" ht="11.25" customHeight="1">
      <c r="A44" s="39"/>
      <c r="B44" s="68"/>
      <c r="C44" s="65"/>
      <c r="D44" s="65"/>
      <c r="E44" s="39"/>
      <c r="F44" s="39"/>
      <c r="G44" s="39"/>
      <c r="H44" s="39"/>
      <c r="I44" s="69"/>
      <c r="J44" s="39"/>
      <c r="K44" s="39"/>
      <c r="L44" s="39"/>
      <c r="M44" s="39"/>
    </row>
    <row r="45" spans="1:13" ht="11.25" customHeight="1">
      <c r="A45" s="39"/>
      <c r="B45" s="68"/>
      <c r="C45" s="65"/>
      <c r="D45" s="65"/>
      <c r="E45" s="39"/>
      <c r="F45" s="39"/>
      <c r="G45" s="39"/>
      <c r="H45" s="39"/>
      <c r="I45" s="69"/>
      <c r="J45" s="39"/>
      <c r="K45" s="39"/>
      <c r="L45" s="39"/>
      <c r="M45" s="39"/>
    </row>
    <row r="46" spans="1:13" ht="11.25" customHeight="1">
      <c r="A46" s="39"/>
      <c r="B46" s="68"/>
      <c r="C46" s="65"/>
      <c r="D46" s="65"/>
      <c r="E46" s="39"/>
      <c r="F46" s="39"/>
      <c r="G46" s="39"/>
      <c r="H46" s="39"/>
      <c r="I46" s="69"/>
      <c r="J46" s="39"/>
      <c r="K46" s="39"/>
      <c r="L46" s="39"/>
      <c r="M46" s="39"/>
    </row>
    <row r="47" spans="1:13" ht="11.25" customHeight="1">
      <c r="A47" s="39"/>
      <c r="B47" s="68"/>
      <c r="C47" s="65"/>
      <c r="D47" s="65"/>
      <c r="E47" s="39"/>
      <c r="F47" s="39"/>
      <c r="G47" s="39"/>
      <c r="H47" s="39"/>
      <c r="I47" s="69"/>
      <c r="J47" s="39"/>
      <c r="K47" s="39"/>
      <c r="L47" s="39"/>
      <c r="M47" s="39"/>
    </row>
    <row r="48" spans="1:13" ht="11.25" customHeight="1">
      <c r="A48" s="39"/>
      <c r="B48" s="68"/>
      <c r="C48" s="65"/>
      <c r="D48" s="65"/>
      <c r="E48" s="39"/>
      <c r="F48" s="39"/>
      <c r="G48" s="39"/>
      <c r="H48" s="39"/>
      <c r="I48" s="69"/>
      <c r="J48" s="39"/>
      <c r="K48" s="39"/>
      <c r="L48" s="39"/>
      <c r="M48" s="39"/>
    </row>
    <row r="49" spans="1:13" ht="11.25" customHeight="1">
      <c r="A49" s="39"/>
      <c r="B49" s="68"/>
      <c r="C49" s="65"/>
      <c r="D49" s="65"/>
      <c r="E49" s="39"/>
      <c r="F49" s="39"/>
      <c r="G49" s="39"/>
      <c r="H49" s="39"/>
      <c r="I49" s="69"/>
      <c r="J49" s="39"/>
      <c r="K49" s="39"/>
      <c r="L49" s="39"/>
      <c r="M49" s="39"/>
    </row>
    <row r="50" spans="1:13" ht="11.25" customHeight="1">
      <c r="A50" s="39"/>
      <c r="B50" s="68"/>
      <c r="C50" s="65"/>
      <c r="D50" s="65"/>
      <c r="E50" s="39"/>
      <c r="F50" s="39"/>
      <c r="G50" s="39"/>
      <c r="H50" s="39"/>
      <c r="I50" s="69"/>
      <c r="J50" s="39"/>
      <c r="K50" s="39"/>
      <c r="L50" s="39"/>
      <c r="M50" s="39"/>
    </row>
    <row r="51" spans="1:13" ht="11.25" customHeight="1">
      <c r="A51" s="39"/>
      <c r="B51" s="68"/>
      <c r="C51" s="65"/>
      <c r="D51" s="65"/>
      <c r="E51" s="39"/>
      <c r="F51" s="39"/>
      <c r="G51" s="39"/>
      <c r="H51" s="39"/>
      <c r="I51" s="69"/>
      <c r="J51" s="39"/>
      <c r="K51" s="39"/>
      <c r="L51" s="39"/>
      <c r="M51" s="39"/>
    </row>
    <row r="52" spans="1:13" ht="11.25" customHeight="1">
      <c r="A52" s="39"/>
      <c r="B52" s="68"/>
      <c r="C52" s="65"/>
      <c r="D52" s="65"/>
      <c r="E52" s="39"/>
      <c r="F52" s="39"/>
      <c r="G52" s="39"/>
      <c r="H52" s="39"/>
      <c r="I52" s="69"/>
      <c r="J52" s="39"/>
      <c r="K52" s="39"/>
      <c r="L52" s="39"/>
      <c r="M52" s="39"/>
    </row>
    <row r="53" spans="1:13" ht="11.25" customHeight="1">
      <c r="A53" s="39"/>
      <c r="B53" s="68"/>
      <c r="C53" s="65"/>
      <c r="D53" s="65"/>
      <c r="E53" s="39"/>
      <c r="F53" s="39"/>
      <c r="G53" s="39"/>
      <c r="H53" s="39"/>
      <c r="I53" s="69"/>
      <c r="J53" s="39"/>
      <c r="K53" s="39"/>
      <c r="L53" s="39"/>
      <c r="M53" s="39"/>
    </row>
    <row r="54" spans="1:13" ht="11.25" customHeight="1">
      <c r="A54" s="39"/>
      <c r="B54" s="68"/>
      <c r="C54" s="65"/>
      <c r="D54" s="65"/>
      <c r="E54" s="39"/>
      <c r="F54" s="39"/>
      <c r="G54" s="39"/>
      <c r="H54" s="39"/>
      <c r="I54" s="69"/>
      <c r="J54" s="39"/>
      <c r="K54" s="39"/>
      <c r="L54" s="39"/>
      <c r="M54" s="39"/>
    </row>
    <row r="55" spans="1:13" ht="11.25" customHeight="1">
      <c r="A55" s="39"/>
      <c r="B55" s="68"/>
      <c r="C55" s="65"/>
      <c r="D55" s="65"/>
      <c r="E55" s="39"/>
      <c r="F55" s="39"/>
      <c r="G55" s="39"/>
      <c r="H55" s="39"/>
      <c r="I55" s="69"/>
      <c r="J55" s="39"/>
      <c r="K55" s="39"/>
      <c r="L55" s="39"/>
      <c r="M55" s="39"/>
    </row>
    <row r="56" spans="1:13" ht="11.25" customHeight="1">
      <c r="A56" s="39"/>
      <c r="B56" s="68"/>
      <c r="C56" s="65"/>
      <c r="D56" s="65"/>
      <c r="E56" s="39"/>
      <c r="F56" s="39"/>
      <c r="G56" s="39"/>
      <c r="H56" s="39"/>
      <c r="I56" s="69"/>
      <c r="J56" s="39"/>
      <c r="K56" s="39"/>
      <c r="L56" s="39"/>
      <c r="M56" s="39"/>
    </row>
    <row r="57" spans="1:13" ht="11.25" customHeight="1">
      <c r="A57" s="39"/>
      <c r="B57" s="68"/>
      <c r="C57" s="65"/>
      <c r="D57" s="65"/>
      <c r="E57" s="39"/>
      <c r="F57" s="39"/>
      <c r="G57" s="39"/>
      <c r="H57" s="39"/>
      <c r="I57" s="69"/>
      <c r="J57" s="39"/>
      <c r="K57" s="39"/>
      <c r="L57" s="39"/>
      <c r="M57" s="39"/>
    </row>
    <row r="58" spans="1:13" ht="11.25" customHeight="1">
      <c r="A58" s="39"/>
      <c r="B58" s="68"/>
      <c r="C58" s="65"/>
      <c r="D58" s="65"/>
      <c r="E58" s="39"/>
      <c r="F58" s="39"/>
      <c r="G58" s="39"/>
      <c r="H58" s="39"/>
      <c r="I58" s="69"/>
      <c r="J58" s="39"/>
      <c r="K58" s="39"/>
      <c r="L58" s="39"/>
      <c r="M58" s="39"/>
    </row>
    <row r="59" spans="1:13" ht="11.25" customHeight="1">
      <c r="A59" s="39"/>
      <c r="B59" s="68"/>
      <c r="C59" s="65"/>
      <c r="D59" s="65"/>
      <c r="E59" s="39"/>
      <c r="F59" s="39"/>
      <c r="G59" s="39"/>
      <c r="H59" s="39"/>
      <c r="I59" s="69"/>
      <c r="J59" s="39"/>
      <c r="K59" s="39"/>
      <c r="L59" s="39"/>
      <c r="M59" s="39"/>
    </row>
    <row r="60" spans="1:13" ht="11.25" customHeight="1">
      <c r="A60" s="39"/>
      <c r="B60" s="68"/>
      <c r="C60" s="65"/>
      <c r="D60" s="65"/>
      <c r="E60" s="39"/>
      <c r="F60" s="39"/>
      <c r="G60" s="39"/>
      <c r="H60" s="39"/>
      <c r="I60" s="69"/>
      <c r="J60" s="39"/>
      <c r="K60" s="39"/>
      <c r="L60" s="39"/>
      <c r="M60" s="39"/>
    </row>
    <row r="61" spans="1:13" ht="11.25" customHeight="1">
      <c r="A61" s="39"/>
      <c r="B61" s="68"/>
      <c r="C61" s="65"/>
      <c r="D61" s="65"/>
      <c r="E61" s="39"/>
      <c r="F61" s="39"/>
      <c r="G61" s="39"/>
      <c r="H61" s="39"/>
      <c r="I61" s="69"/>
      <c r="J61" s="39"/>
      <c r="K61" s="39"/>
      <c r="L61" s="39"/>
      <c r="M61" s="39"/>
    </row>
    <row r="62" spans="1:13" ht="11.25" customHeight="1">
      <c r="A62" s="39"/>
      <c r="B62" s="68"/>
      <c r="C62" s="65"/>
      <c r="D62" s="65"/>
      <c r="E62" s="39"/>
      <c r="F62" s="39"/>
      <c r="G62" s="39"/>
      <c r="H62" s="39"/>
      <c r="I62" s="69"/>
      <c r="J62" s="39"/>
      <c r="K62" s="39"/>
      <c r="L62" s="39"/>
      <c r="M62" s="39"/>
    </row>
    <row r="63" spans="1:13" ht="11.25" customHeight="1">
      <c r="A63" s="39"/>
      <c r="B63" s="68"/>
      <c r="C63" s="65"/>
      <c r="D63" s="65"/>
      <c r="E63" s="39"/>
      <c r="F63" s="39"/>
      <c r="G63" s="39"/>
      <c r="H63" s="39"/>
      <c r="I63" s="69"/>
      <c r="J63" s="39"/>
      <c r="K63" s="39"/>
      <c r="L63" s="39"/>
      <c r="M63" s="39"/>
    </row>
    <row r="64" spans="1:13" ht="11.25" customHeight="1">
      <c r="A64" s="39"/>
      <c r="B64" s="68"/>
      <c r="C64" s="65"/>
      <c r="D64" s="65"/>
      <c r="E64" s="39"/>
      <c r="F64" s="39"/>
      <c r="G64" s="39"/>
      <c r="H64" s="39"/>
      <c r="I64" s="69"/>
      <c r="J64" s="39"/>
      <c r="K64" s="39"/>
      <c r="L64" s="39"/>
      <c r="M64" s="39"/>
    </row>
    <row r="65" spans="1:13" ht="11.25" customHeight="1">
      <c r="A65" s="39"/>
      <c r="B65" s="68"/>
      <c r="C65" s="65"/>
      <c r="D65" s="65"/>
      <c r="E65" s="39"/>
      <c r="F65" s="39"/>
      <c r="G65" s="39"/>
      <c r="H65" s="39"/>
      <c r="I65" s="69"/>
      <c r="J65" s="39"/>
      <c r="K65" s="39"/>
      <c r="L65" s="39"/>
      <c r="M65" s="39"/>
    </row>
    <row r="66" spans="1:13" ht="11.25" customHeight="1">
      <c r="A66" s="39"/>
      <c r="B66" s="68"/>
      <c r="C66" s="65"/>
      <c r="D66" s="65"/>
      <c r="E66" s="39"/>
      <c r="F66" s="39"/>
      <c r="G66" s="39"/>
      <c r="H66" s="39"/>
      <c r="I66" s="69"/>
      <c r="J66" s="39"/>
      <c r="K66" s="39"/>
      <c r="L66" s="39"/>
      <c r="M66" s="39"/>
    </row>
    <row r="67" spans="1:13" ht="11.25" customHeight="1">
      <c r="A67" s="39"/>
      <c r="B67" s="68"/>
      <c r="C67" s="65"/>
      <c r="D67" s="65"/>
      <c r="E67" s="39"/>
      <c r="F67" s="39"/>
      <c r="G67" s="39"/>
      <c r="H67" s="39"/>
      <c r="I67" s="69"/>
      <c r="J67" s="39"/>
      <c r="K67" s="39"/>
      <c r="L67" s="39"/>
      <c r="M67" s="39"/>
    </row>
    <row r="68" spans="1:13" ht="11.25" customHeight="1">
      <c r="A68" s="39"/>
      <c r="B68" s="68"/>
      <c r="C68" s="65"/>
      <c r="D68" s="65"/>
      <c r="E68" s="39"/>
      <c r="F68" s="39"/>
      <c r="G68" s="39"/>
      <c r="H68" s="39"/>
      <c r="I68" s="69"/>
      <c r="J68" s="39"/>
      <c r="K68" s="39"/>
      <c r="L68" s="39"/>
      <c r="M68" s="39"/>
    </row>
    <row r="69" spans="1:13" ht="11.25" customHeight="1">
      <c r="A69" s="39"/>
      <c r="B69" s="68"/>
      <c r="C69" s="65"/>
      <c r="D69" s="65"/>
      <c r="E69" s="39"/>
      <c r="F69" s="39"/>
      <c r="G69" s="39"/>
      <c r="H69" s="39"/>
      <c r="I69" s="69"/>
      <c r="J69" s="39"/>
      <c r="K69" s="39"/>
      <c r="L69" s="39"/>
      <c r="M69" s="39"/>
    </row>
    <row r="70" spans="1:13" ht="11.25" customHeight="1">
      <c r="A70" s="39"/>
      <c r="B70" s="68"/>
      <c r="C70" s="65"/>
      <c r="D70" s="65"/>
      <c r="E70" s="39"/>
      <c r="F70" s="39"/>
      <c r="G70" s="39"/>
      <c r="H70" s="39"/>
      <c r="I70" s="69"/>
      <c r="J70" s="39"/>
      <c r="K70" s="39"/>
      <c r="L70" s="39"/>
      <c r="M70" s="39"/>
    </row>
    <row r="71" spans="1:13" ht="11.25" customHeight="1">
      <c r="A71" s="39"/>
      <c r="B71" s="68"/>
      <c r="C71" s="65"/>
      <c r="D71" s="65"/>
      <c r="E71" s="39"/>
      <c r="F71" s="39"/>
      <c r="G71" s="39"/>
      <c r="H71" s="39"/>
      <c r="I71" s="69"/>
      <c r="J71" s="39"/>
      <c r="K71" s="39"/>
      <c r="L71" s="39"/>
      <c r="M71" s="39"/>
    </row>
    <row r="72" spans="1:13" ht="11.25" customHeight="1">
      <c r="A72" s="39"/>
      <c r="B72" s="68"/>
      <c r="C72" s="65"/>
      <c r="D72" s="65"/>
      <c r="E72" s="39"/>
      <c r="F72" s="39"/>
      <c r="G72" s="39"/>
      <c r="H72" s="39"/>
      <c r="I72" s="69"/>
      <c r="J72" s="39"/>
      <c r="K72" s="39"/>
      <c r="L72" s="39"/>
      <c r="M72" s="39"/>
    </row>
    <row r="73" spans="1:13" ht="11.25" customHeight="1">
      <c r="A73" s="39"/>
      <c r="B73" s="68"/>
      <c r="C73" s="65"/>
      <c r="D73" s="65"/>
      <c r="E73" s="39"/>
      <c r="F73" s="39"/>
      <c r="G73" s="39"/>
      <c r="H73" s="39"/>
      <c r="I73" s="69"/>
      <c r="J73" s="39"/>
      <c r="K73" s="39"/>
      <c r="L73" s="39"/>
      <c r="M73" s="39"/>
    </row>
    <row r="74" spans="1:13" ht="11.25" customHeight="1">
      <c r="A74" s="39"/>
      <c r="B74" s="68"/>
      <c r="C74" s="65"/>
      <c r="D74" s="65"/>
      <c r="E74" s="39"/>
      <c r="F74" s="39"/>
      <c r="G74" s="39"/>
      <c r="H74" s="39"/>
      <c r="I74" s="69"/>
      <c r="J74" s="39"/>
      <c r="K74" s="39"/>
      <c r="L74" s="39"/>
      <c r="M74" s="39"/>
    </row>
    <row r="75" spans="1:13" ht="11.25" customHeight="1">
      <c r="A75" s="39"/>
      <c r="B75" s="68"/>
      <c r="C75" s="65"/>
      <c r="D75" s="65"/>
      <c r="E75" s="39"/>
      <c r="F75" s="39"/>
      <c r="G75" s="39"/>
      <c r="H75" s="39"/>
      <c r="I75" s="69"/>
      <c r="J75" s="39"/>
      <c r="K75" s="39"/>
      <c r="L75" s="39"/>
      <c r="M75" s="39"/>
    </row>
    <row r="76" spans="1:13" ht="11.25" customHeight="1">
      <c r="A76" s="39"/>
      <c r="B76" s="68"/>
      <c r="C76" s="65"/>
      <c r="D76" s="65"/>
      <c r="E76" s="39"/>
      <c r="F76" s="39"/>
      <c r="G76" s="39"/>
      <c r="H76" s="39"/>
      <c r="I76" s="69"/>
      <c r="J76" s="39"/>
      <c r="K76" s="39"/>
      <c r="L76" s="39"/>
      <c r="M76" s="39"/>
    </row>
    <row r="77" spans="1:13" ht="11.25" customHeight="1">
      <c r="A77" s="39"/>
      <c r="B77" s="68"/>
      <c r="C77" s="65"/>
      <c r="D77" s="65"/>
      <c r="E77" s="39"/>
      <c r="F77" s="39"/>
      <c r="G77" s="39"/>
      <c r="H77" s="39"/>
      <c r="I77" s="69"/>
      <c r="J77" s="39"/>
      <c r="K77" s="39"/>
      <c r="L77" s="39"/>
      <c r="M77" s="39"/>
    </row>
    <row r="78" spans="1:13" ht="11.25" customHeight="1">
      <c r="A78" s="39"/>
      <c r="B78" s="68"/>
      <c r="C78" s="65"/>
      <c r="D78" s="65"/>
      <c r="E78" s="39"/>
      <c r="F78" s="39"/>
      <c r="G78" s="39"/>
      <c r="H78" s="39"/>
      <c r="I78" s="69"/>
      <c r="J78" s="39"/>
      <c r="K78" s="39"/>
      <c r="L78" s="39"/>
      <c r="M78" s="39"/>
    </row>
    <row r="79" spans="1:13" ht="11.25" customHeight="1">
      <c r="A79" s="39"/>
      <c r="B79" s="68"/>
      <c r="C79" s="65"/>
      <c r="D79" s="65"/>
      <c r="E79" s="39"/>
      <c r="F79" s="39"/>
      <c r="G79" s="39"/>
      <c r="H79" s="39"/>
      <c r="I79" s="69"/>
      <c r="J79" s="39"/>
      <c r="K79" s="39"/>
      <c r="L79" s="39"/>
      <c r="M79" s="39"/>
    </row>
    <row r="80" spans="1:13" ht="11.25" customHeight="1">
      <c r="A80" s="39"/>
      <c r="B80" s="68"/>
      <c r="C80" s="65"/>
      <c r="D80" s="65"/>
      <c r="E80" s="39"/>
      <c r="F80" s="39"/>
      <c r="G80" s="39"/>
      <c r="H80" s="39"/>
      <c r="I80" s="69"/>
      <c r="J80" s="39"/>
      <c r="K80" s="39"/>
      <c r="L80" s="39"/>
      <c r="M80" s="39"/>
    </row>
    <row r="81" spans="1:13" ht="11.25" customHeight="1">
      <c r="A81" s="39"/>
      <c r="B81" s="68"/>
      <c r="C81" s="65"/>
      <c r="D81" s="65"/>
      <c r="E81" s="39"/>
      <c r="F81" s="39"/>
      <c r="G81" s="39"/>
      <c r="H81" s="39"/>
      <c r="I81" s="69"/>
      <c r="J81" s="39"/>
      <c r="K81" s="39"/>
      <c r="L81" s="39"/>
      <c r="M81" s="39"/>
    </row>
    <row r="82" spans="1:13" ht="11.25" customHeight="1">
      <c r="A82" s="39"/>
      <c r="B82" s="68"/>
      <c r="C82" s="65"/>
      <c r="D82" s="65"/>
      <c r="E82" s="39"/>
      <c r="F82" s="39"/>
      <c r="G82" s="39"/>
      <c r="H82" s="39"/>
      <c r="I82" s="69"/>
      <c r="J82" s="39"/>
      <c r="K82" s="39"/>
      <c r="L82" s="39"/>
      <c r="M82" s="39"/>
    </row>
    <row r="83" spans="1:13" ht="11.25" customHeight="1">
      <c r="A83" s="39"/>
      <c r="B83" s="68"/>
      <c r="C83" s="65"/>
      <c r="D83" s="65"/>
      <c r="E83" s="39"/>
      <c r="F83" s="39"/>
      <c r="G83" s="39"/>
      <c r="H83" s="39"/>
      <c r="I83" s="69"/>
      <c r="J83" s="39"/>
      <c r="K83" s="39"/>
      <c r="L83" s="39"/>
      <c r="M83" s="39"/>
    </row>
    <row r="84" spans="1:13" ht="11.25" customHeight="1">
      <c r="A84" s="39"/>
      <c r="B84" s="68"/>
      <c r="C84" s="65"/>
      <c r="D84" s="65"/>
      <c r="E84" s="39"/>
      <c r="F84" s="39"/>
      <c r="G84" s="39"/>
      <c r="H84" s="39"/>
      <c r="I84" s="69"/>
      <c r="J84" s="39"/>
      <c r="K84" s="39"/>
      <c r="L84" s="39"/>
      <c r="M84" s="39"/>
    </row>
    <row r="85" spans="1:13" ht="11.25" customHeight="1">
      <c r="A85" s="39"/>
      <c r="B85" s="68"/>
      <c r="C85" s="65"/>
      <c r="D85" s="65"/>
      <c r="E85" s="39"/>
      <c r="F85" s="39"/>
      <c r="G85" s="39"/>
      <c r="H85" s="39"/>
      <c r="I85" s="69"/>
      <c r="J85" s="39"/>
      <c r="K85" s="39"/>
      <c r="L85" s="39"/>
      <c r="M85" s="39"/>
    </row>
    <row r="86" spans="1:13" ht="11.25" customHeight="1">
      <c r="A86" s="39"/>
      <c r="B86" s="68"/>
      <c r="C86" s="65"/>
      <c r="D86" s="65"/>
      <c r="E86" s="39"/>
      <c r="F86" s="39"/>
      <c r="G86" s="39"/>
      <c r="H86" s="39"/>
      <c r="I86" s="69"/>
      <c r="J86" s="39"/>
      <c r="K86" s="39"/>
      <c r="L86" s="39"/>
      <c r="M86" s="39"/>
    </row>
    <row r="87" spans="1:13" ht="11.25" customHeight="1">
      <c r="A87" s="39"/>
      <c r="B87" s="68"/>
      <c r="C87" s="65"/>
      <c r="D87" s="65"/>
      <c r="E87" s="39"/>
      <c r="F87" s="39"/>
      <c r="G87" s="39"/>
      <c r="H87" s="39"/>
      <c r="I87" s="69"/>
      <c r="J87" s="39"/>
      <c r="K87" s="39"/>
      <c r="L87" s="39"/>
      <c r="M87" s="39"/>
    </row>
    <row r="88" spans="1:13" ht="11.25" customHeight="1">
      <c r="A88" s="39"/>
      <c r="B88" s="68"/>
      <c r="C88" s="65"/>
      <c r="D88" s="65"/>
      <c r="E88" s="39"/>
      <c r="F88" s="39"/>
      <c r="G88" s="39"/>
      <c r="H88" s="39"/>
      <c r="I88" s="69"/>
      <c r="J88" s="39"/>
      <c r="K88" s="39"/>
      <c r="L88" s="39"/>
      <c r="M88" s="39"/>
    </row>
    <row r="89" spans="1:13" ht="11.25" customHeight="1">
      <c r="A89" s="39"/>
      <c r="B89" s="68"/>
      <c r="C89" s="65"/>
      <c r="D89" s="65"/>
      <c r="E89" s="39"/>
      <c r="F89" s="39"/>
      <c r="G89" s="39"/>
      <c r="H89" s="39"/>
      <c r="I89" s="69"/>
      <c r="J89" s="39"/>
      <c r="K89" s="39"/>
      <c r="L89" s="39"/>
      <c r="M89" s="39"/>
    </row>
    <row r="90" spans="1:13" ht="11.25" customHeight="1">
      <c r="A90" s="39"/>
      <c r="B90" s="68"/>
      <c r="C90" s="65"/>
      <c r="D90" s="65"/>
      <c r="E90" s="39"/>
      <c r="F90" s="39"/>
      <c r="G90" s="39"/>
      <c r="H90" s="39"/>
      <c r="I90" s="69"/>
      <c r="J90" s="39"/>
      <c r="K90" s="39"/>
      <c r="L90" s="39"/>
      <c r="M90" s="39"/>
    </row>
    <row r="91" spans="1:13" ht="11.25" customHeight="1">
      <c r="A91" s="39"/>
      <c r="B91" s="68"/>
      <c r="C91" s="65"/>
      <c r="D91" s="65"/>
      <c r="E91" s="39"/>
      <c r="F91" s="39"/>
      <c r="G91" s="39"/>
      <c r="H91" s="39"/>
      <c r="I91" s="69"/>
      <c r="J91" s="39"/>
      <c r="K91" s="39"/>
      <c r="L91" s="39"/>
      <c r="M91" s="39"/>
    </row>
    <row r="92" spans="1:13" ht="11.25" customHeight="1">
      <c r="A92" s="39"/>
      <c r="B92" s="68"/>
      <c r="C92" s="65"/>
      <c r="D92" s="65"/>
      <c r="E92" s="39"/>
      <c r="F92" s="39"/>
      <c r="G92" s="39"/>
      <c r="H92" s="39"/>
      <c r="I92" s="69"/>
      <c r="J92" s="39"/>
      <c r="K92" s="39"/>
      <c r="L92" s="39"/>
      <c r="M92" s="39"/>
    </row>
    <row r="93" spans="1:13" ht="11.25" customHeight="1">
      <c r="A93" s="39"/>
      <c r="B93" s="68"/>
      <c r="C93" s="65"/>
      <c r="D93" s="65"/>
      <c r="E93" s="39"/>
      <c r="F93" s="39"/>
      <c r="G93" s="39"/>
      <c r="H93" s="39"/>
      <c r="I93" s="69"/>
      <c r="J93" s="39"/>
      <c r="K93" s="39"/>
      <c r="L93" s="39"/>
      <c r="M93" s="39"/>
    </row>
    <row r="94" spans="1:13" ht="11.25" customHeight="1">
      <c r="A94" s="39"/>
      <c r="B94" s="68"/>
      <c r="C94" s="65"/>
      <c r="D94" s="65"/>
      <c r="E94" s="39"/>
      <c r="F94" s="39"/>
      <c r="G94" s="39"/>
      <c r="H94" s="39"/>
      <c r="I94" s="69"/>
      <c r="J94" s="39"/>
      <c r="K94" s="39"/>
      <c r="L94" s="39"/>
      <c r="M94" s="39"/>
    </row>
    <row r="95" spans="1:13" ht="11.25" customHeight="1">
      <c r="A95" s="39"/>
      <c r="B95" s="68"/>
      <c r="C95" s="65"/>
      <c r="D95" s="65"/>
      <c r="E95" s="39"/>
      <c r="F95" s="39"/>
      <c r="G95" s="39"/>
      <c r="H95" s="39"/>
      <c r="I95" s="69"/>
      <c r="J95" s="39"/>
      <c r="K95" s="39"/>
      <c r="L95" s="39"/>
      <c r="M95" s="39"/>
    </row>
    <row r="96" spans="1:13" ht="11.25" customHeight="1">
      <c r="A96" s="39"/>
      <c r="B96" s="68"/>
      <c r="C96" s="65"/>
      <c r="D96" s="65"/>
      <c r="E96" s="39"/>
      <c r="F96" s="39"/>
      <c r="G96" s="39"/>
      <c r="H96" s="39"/>
      <c r="I96" s="69"/>
      <c r="J96" s="39"/>
      <c r="K96" s="39"/>
      <c r="L96" s="39"/>
      <c r="M96" s="39"/>
    </row>
    <row r="97" spans="1:13" ht="11.25" customHeight="1">
      <c r="A97" s="39"/>
      <c r="B97" s="68"/>
      <c r="C97" s="65"/>
      <c r="D97" s="65"/>
      <c r="E97" s="39"/>
      <c r="F97" s="39"/>
      <c r="G97" s="39"/>
      <c r="H97" s="39"/>
      <c r="I97" s="69"/>
      <c r="J97" s="39"/>
      <c r="K97" s="39"/>
      <c r="L97" s="39"/>
      <c r="M97" s="39"/>
    </row>
    <row r="98" spans="1:13" ht="11.25" customHeight="1">
      <c r="A98" s="39"/>
      <c r="B98" s="68"/>
      <c r="C98" s="65"/>
      <c r="D98" s="65"/>
      <c r="E98" s="39"/>
      <c r="F98" s="39"/>
      <c r="G98" s="39"/>
      <c r="H98" s="39"/>
      <c r="I98" s="69"/>
      <c r="J98" s="39"/>
      <c r="K98" s="39"/>
      <c r="L98" s="39"/>
      <c r="M98" s="39"/>
    </row>
    <row r="99" spans="1:13" ht="11.25" customHeight="1">
      <c r="A99" s="39"/>
      <c r="B99" s="68"/>
      <c r="C99" s="65"/>
      <c r="D99" s="65"/>
      <c r="E99" s="39"/>
      <c r="F99" s="39"/>
      <c r="G99" s="39"/>
      <c r="H99" s="39"/>
      <c r="I99" s="69"/>
      <c r="J99" s="39"/>
      <c r="K99" s="39"/>
      <c r="L99" s="39"/>
      <c r="M99" s="39"/>
    </row>
    <row r="100" spans="1:13" ht="11.25" customHeight="1">
      <c r="A100" s="39"/>
      <c r="B100" s="68"/>
      <c r="C100" s="65"/>
      <c r="D100" s="65"/>
      <c r="E100" s="39"/>
      <c r="F100" s="39"/>
      <c r="G100" s="39"/>
      <c r="H100" s="39"/>
      <c r="I100" s="69"/>
      <c r="J100" s="39"/>
      <c r="K100" s="39"/>
      <c r="L100" s="39"/>
      <c r="M100" s="39"/>
    </row>
  </sheetData>
  <mergeCells count="4">
    <mergeCell ref="B1:I1"/>
    <mergeCell ref="B2:I2"/>
    <mergeCell ref="B3:I3"/>
    <mergeCell ref="E4:H4"/>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abstract</vt:lpstr>
      <vt:lpstr>Details</vt:lpstr>
      <vt:lpstr>ccdw</vt:lpstr>
      <vt:lpstr>caw</vt:lpstr>
      <vt:lpstr>seignorage</vt:lpstr>
      <vt:lpstr>lead(v)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Ownly Praisely</dc:creator>
  <cp:lastModifiedBy>LENOVO</cp:lastModifiedBy>
  <dcterms:created xsi:type="dcterms:W3CDTF">2006-09-16T00:00:00Z</dcterms:created>
  <dcterms:modified xsi:type="dcterms:W3CDTF">2024-08-13T09:22:38Z</dcterms:modified>
</cp:coreProperties>
</file>