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ued Customer\Documents\Downloads - Copy\Terra Nova Enterprises\Terra Nova Enterprises\ECI\ECI Sales Stack\"/>
    </mc:Choice>
  </mc:AlternateContent>
  <xr:revisionPtr revIDLastSave="0" documentId="13_ncr:1_{3D1FD8D2-01B1-4ED2-9813-BBCCD45633F4}" xr6:coauthVersionLast="47" xr6:coauthVersionMax="47" xr10:uidLastSave="{00000000-0000-0000-0000-000000000000}"/>
  <bookViews>
    <workbookView xWindow="-108" yWindow="-108" windowWidth="23256" windowHeight="12456" xr2:uid="{287C82D2-B865-4667-B6EB-10443ADFB3CB}"/>
  </bookViews>
  <sheets>
    <sheet name="Cylindrical" sheetId="2" r:id="rId1"/>
    <sheet name="Box" sheetId="4" r:id="rId2"/>
    <sheet name="Lookup Lis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4" l="1"/>
  <c r="C8" i="4"/>
  <c r="C16" i="4" s="1"/>
  <c r="C17" i="4" s="1"/>
  <c r="C18" i="4" s="1"/>
  <c r="C11" i="2"/>
  <c r="C7" i="2"/>
  <c r="C15" i="2" s="1"/>
  <c r="C16" i="2" s="1"/>
  <c r="C17" i="2" s="1"/>
  <c r="C10" i="4" l="1"/>
  <c r="C13" i="4" s="1"/>
  <c r="C14" i="4" s="1"/>
  <c r="C9" i="2"/>
  <c r="C12" i="2" s="1"/>
  <c r="C13" i="2" s="1"/>
</calcChain>
</file>

<file path=xl/sharedStrings.xml><?xml version="1.0" encoding="utf-8"?>
<sst xmlns="http://schemas.openxmlformats.org/spreadsheetml/2006/main" count="69" uniqueCount="41">
  <si>
    <t>Metric</t>
  </si>
  <si>
    <t>Measurement Units</t>
  </si>
  <si>
    <t>Calculation:</t>
  </si>
  <si>
    <t>US Imperial</t>
  </si>
  <si>
    <t>Required P/A Cleaner concentration</t>
  </si>
  <si>
    <r>
      <rPr>
        <b/>
        <sz val="11"/>
        <rFont val="Calibri"/>
        <family val="2"/>
        <scheme val="minor"/>
      </rPr>
      <t>First:</t>
    </r>
    <r>
      <rPr>
        <sz val="11"/>
        <rFont val="Calibri"/>
        <family val="2"/>
        <scheme val="minor"/>
      </rPr>
      <t xml:space="preserve"> Select measurement units (from drop-down list)</t>
    </r>
  </si>
  <si>
    <r>
      <t>V = (L x W x H) / Units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per BBL</t>
    </r>
  </si>
  <si>
    <r>
      <t>Units</t>
    </r>
    <r>
      <rPr>
        <vertAlign val="superscript"/>
        <sz val="11"/>
        <color theme="1"/>
        <rFont val="Calibri"/>
        <family val="2"/>
        <scheme val="minor"/>
      </rPr>
      <t>3</t>
    </r>
  </si>
  <si>
    <r>
      <rPr>
        <b/>
        <sz val="11"/>
        <color theme="1"/>
        <rFont val="Calibri"/>
        <family val="2"/>
        <scheme val="minor"/>
      </rPr>
      <t xml:space="preserve">Metric </t>
    </r>
    <r>
      <rPr>
        <sz val="11"/>
        <color theme="1"/>
        <rFont val="Calibri"/>
        <family val="2"/>
        <scheme val="minor"/>
      </rPr>
      <t>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/ BBL)</t>
    </r>
  </si>
  <si>
    <r>
      <rPr>
        <b/>
        <sz val="11"/>
        <color theme="1"/>
        <rFont val="Calibri"/>
        <family val="2"/>
        <scheme val="minor"/>
      </rPr>
      <t>US Imperial</t>
    </r>
    <r>
      <rPr>
        <sz val="11"/>
        <color theme="1"/>
        <rFont val="Calibri"/>
        <family val="2"/>
        <scheme val="minor"/>
      </rPr>
      <t xml:space="preserve">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/ BBL)</t>
    </r>
  </si>
  <si>
    <r>
      <t>V = (π)(R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x H / Units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per BBL</t>
    </r>
  </si>
  <si>
    <t>Hard (Solid)</t>
  </si>
  <si>
    <t>Firm (Milkshake)</t>
  </si>
  <si>
    <t>% of sludge recovered as product</t>
  </si>
  <si>
    <t>Market value per BBL (USD)</t>
  </si>
  <si>
    <t>Market value of recovered product (in USD)</t>
  </si>
  <si>
    <t>BBLs of recovered product</t>
  </si>
  <si>
    <t>Hardness of sludge (from drop-down list)</t>
  </si>
  <si>
    <t>Soft (Soupy)</t>
  </si>
  <si>
    <t>Hard Sludge = V / 1.5</t>
  </si>
  <si>
    <t>P/A Cleaner</t>
  </si>
  <si>
    <r>
      <rPr>
        <b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 xml:space="preserve"> (volume of bottom sludge in BBLs, as calculated above)</t>
    </r>
  </si>
  <si>
    <t>Gallons -&gt; Liters</t>
  </si>
  <si>
    <t>BBLs of sludge at bottom of tank (see above)</t>
  </si>
  <si>
    <r>
      <rPr>
        <b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(tank Radius)</t>
    </r>
  </si>
  <si>
    <r>
      <rPr>
        <b/>
        <sz val="11"/>
        <color theme="1"/>
        <rFont val="Calibri"/>
        <family val="2"/>
        <scheme val="minor"/>
      </rPr>
      <t xml:space="preserve">W </t>
    </r>
    <r>
      <rPr>
        <sz val="11"/>
        <color theme="1"/>
        <rFont val="Calibri"/>
        <family val="2"/>
        <scheme val="minor"/>
      </rPr>
      <t>(tank Width)</t>
    </r>
  </si>
  <si>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(tank Length)</t>
    </r>
  </si>
  <si>
    <r>
      <rPr>
        <b/>
        <sz val="11"/>
        <color theme="1"/>
        <rFont val="Calibri"/>
        <family val="2"/>
        <scheme val="minor"/>
      </rPr>
      <t xml:space="preserve">V </t>
    </r>
    <r>
      <rPr>
        <sz val="11"/>
        <color theme="1"/>
        <rFont val="Calibri"/>
        <family val="2"/>
        <scheme val="minor"/>
      </rPr>
      <t>(Volume of solids at bottom in BBLs - rounded)</t>
    </r>
  </si>
  <si>
    <r>
      <rPr>
        <b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 (Height of sludge at bottom of tank)</t>
    </r>
  </si>
  <si>
    <r>
      <rPr>
        <b/>
        <sz val="14"/>
        <color theme="1"/>
        <rFont val="Calibri"/>
        <family val="2"/>
        <scheme val="minor"/>
      </rPr>
      <t xml:space="preserve">P/A Cleaner - Product Calculator </t>
    </r>
    <r>
      <rPr>
        <sz val="14"/>
        <color theme="1"/>
        <rFont val="Calibri"/>
        <family val="2"/>
        <scheme val="minor"/>
      </rPr>
      <t>(box type tank)</t>
    </r>
    <r>
      <rPr>
        <b/>
        <sz val="12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 xml:space="preserve">Fill in values highlighted in yellow, based on measurement units </t>
    </r>
    <r>
      <rPr>
        <b/>
        <sz val="11"/>
        <color theme="1"/>
        <rFont val="Calibri"/>
        <family val="2"/>
        <scheme val="minor"/>
      </rPr>
      <t xml:space="preserve">(Metric </t>
    </r>
    <r>
      <rPr>
        <i/>
        <sz val="11"/>
        <color theme="1"/>
        <rFont val="Calibri"/>
        <family val="2"/>
        <scheme val="minor"/>
      </rPr>
      <t>or</t>
    </r>
    <r>
      <rPr>
        <b/>
        <sz val="11"/>
        <color theme="1"/>
        <rFont val="Calibri"/>
        <family val="2"/>
        <scheme val="minor"/>
      </rPr>
      <t xml:space="preserve"> US Imperial</t>
    </r>
    <r>
      <rPr>
        <i/>
        <sz val="11"/>
        <color theme="1"/>
        <rFont val="Calibri"/>
        <family val="2"/>
        <scheme val="minor"/>
      </rPr>
      <t>)</t>
    </r>
  </si>
  <si>
    <r>
      <t xml:space="preserve">Cylindrical tank </t>
    </r>
    <r>
      <rPr>
        <sz val="11"/>
        <color theme="0"/>
        <rFont val="Calibri"/>
        <family val="2"/>
        <scheme val="minor"/>
      </rPr>
      <t>(feet or meters)</t>
    </r>
  </si>
  <si>
    <t>P/A Cleaner required for treatment (gallons)</t>
  </si>
  <si>
    <t>P/A Cleaner required for treatment (liters)</t>
  </si>
  <si>
    <r>
      <t>Market value of recovered product</t>
    </r>
    <r>
      <rPr>
        <sz val="11"/>
        <color theme="0"/>
        <rFont val="Calibri"/>
        <family val="2"/>
        <scheme val="minor"/>
      </rPr>
      <t xml:space="preserve"> (in USD)</t>
    </r>
  </si>
  <si>
    <r>
      <t xml:space="preserve">Box tank </t>
    </r>
    <r>
      <rPr>
        <sz val="11"/>
        <color theme="0"/>
        <rFont val="Calibri"/>
        <family val="2"/>
        <scheme val="minor"/>
      </rPr>
      <t>(feet or meters)</t>
    </r>
  </si>
  <si>
    <r>
      <t xml:space="preserve">Required P/A Cleaner </t>
    </r>
    <r>
      <rPr>
        <sz val="11"/>
        <color theme="0"/>
        <rFont val="Calibri"/>
        <family val="2"/>
        <scheme val="minor"/>
      </rPr>
      <t>(gallons or liters)</t>
    </r>
  </si>
  <si>
    <r>
      <rPr>
        <b/>
        <sz val="14"/>
        <color theme="1"/>
        <rFont val="Calibri"/>
        <family val="2"/>
        <scheme val="minor"/>
      </rPr>
      <t xml:space="preserve">RECOVER - Product Calculator </t>
    </r>
    <r>
      <rPr>
        <sz val="14"/>
        <color theme="1"/>
        <rFont val="Calibri"/>
        <family val="2"/>
        <scheme val="minor"/>
      </rPr>
      <t>(cylindrical type tank)</t>
    </r>
    <r>
      <rPr>
        <b/>
        <sz val="12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 xml:space="preserve">Fill in values highlighted in yellow, based on measurement units </t>
    </r>
    <r>
      <rPr>
        <b/>
        <sz val="11"/>
        <color theme="1"/>
        <rFont val="Calibri"/>
        <family val="2"/>
        <scheme val="minor"/>
      </rPr>
      <t xml:space="preserve">(Metric </t>
    </r>
    <r>
      <rPr>
        <i/>
        <sz val="11"/>
        <color theme="1"/>
        <rFont val="Calibri"/>
        <family val="2"/>
        <scheme val="minor"/>
      </rPr>
      <t>or</t>
    </r>
    <r>
      <rPr>
        <b/>
        <sz val="11"/>
        <color theme="1"/>
        <rFont val="Calibri"/>
        <family val="2"/>
        <scheme val="minor"/>
      </rPr>
      <t xml:space="preserve"> US Imperial</t>
    </r>
    <r>
      <rPr>
        <i/>
        <sz val="11"/>
        <color theme="1"/>
        <rFont val="Calibri"/>
        <family val="2"/>
        <scheme val="minor"/>
      </rPr>
      <t>)</t>
    </r>
  </si>
  <si>
    <r>
      <t>Required RECOVER</t>
    </r>
    <r>
      <rPr>
        <sz val="11"/>
        <color theme="0"/>
        <rFont val="Calibri"/>
        <family val="2"/>
        <scheme val="minor"/>
      </rPr>
      <t xml:space="preserve"> (gallons or liters)</t>
    </r>
  </si>
  <si>
    <t>Required RECOVER concentration</t>
  </si>
  <si>
    <t>RECOVER required for treatment (gallons)</t>
  </si>
  <si>
    <t>RECOVER required for treatment (liters)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</si>
</sst>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[$$-409]\ #,##0.00"/>
    <numFmt numFmtId="166" formatCode="&quot;$&quot;\ #,##0_);[Red]\(&quot;$&quot;\ #,##0\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3" fontId="0" fillId="2" borderId="15" xfId="1" applyFont="1" applyFill="1" applyBorder="1" applyAlignment="1">
      <alignment vertical="center"/>
    </xf>
    <xf numFmtId="43" fontId="0" fillId="2" borderId="13" xfId="1" applyFont="1" applyFill="1" applyBorder="1" applyAlignment="1">
      <alignment vertical="center"/>
    </xf>
    <xf numFmtId="164" fontId="1" fillId="0" borderId="14" xfId="1" applyNumberFormat="1" applyFont="1" applyFill="1" applyBorder="1" applyAlignment="1">
      <alignment vertical="center"/>
    </xf>
    <xf numFmtId="164" fontId="0" fillId="0" borderId="15" xfId="1" applyNumberFormat="1" applyFont="1" applyFill="1" applyBorder="1" applyAlignment="1">
      <alignment vertical="center"/>
    </xf>
    <xf numFmtId="43" fontId="0" fillId="2" borderId="13" xfId="1" applyFont="1" applyFill="1" applyBorder="1" applyAlignment="1">
      <alignment horizontal="right" vertical="center"/>
    </xf>
    <xf numFmtId="9" fontId="0" fillId="0" borderId="16" xfId="2" applyFont="1" applyFill="1" applyBorder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horizontal="left" vertical="center"/>
    </xf>
    <xf numFmtId="164" fontId="2" fillId="0" borderId="13" xfId="1" applyNumberFormat="1" applyFont="1" applyBorder="1" applyAlignment="1">
      <alignment horizontal="right" vertical="center"/>
    </xf>
    <xf numFmtId="166" fontId="3" fillId="0" borderId="14" xfId="1" applyNumberFormat="1" applyFont="1" applyBorder="1" applyAlignment="1">
      <alignment horizontal="right" vertical="center"/>
    </xf>
    <xf numFmtId="2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9" fontId="0" fillId="0" borderId="0" xfId="2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164" fontId="1" fillId="0" borderId="13" xfId="1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9" fontId="0" fillId="0" borderId="13" xfId="2" applyFont="1" applyFill="1" applyBorder="1" applyAlignment="1">
      <alignment horizontal="center" vertical="center" wrapText="1"/>
    </xf>
    <xf numFmtId="9" fontId="0" fillId="0" borderId="14" xfId="2" applyFont="1" applyFill="1" applyBorder="1" applyAlignment="1">
      <alignment horizontal="center" vertical="center" wrapText="1"/>
    </xf>
    <xf numFmtId="9" fontId="2" fillId="2" borderId="15" xfId="0" applyNumberFormat="1" applyFont="1" applyFill="1" applyBorder="1" applyAlignment="1">
      <alignment horizontal="center" vertical="center"/>
    </xf>
    <xf numFmtId="165" fontId="2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1" fillId="3" borderId="0" xfId="0" applyFont="1" applyFill="1"/>
    <xf numFmtId="0" fontId="12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2" fillId="3" borderId="0" xfId="0" applyFont="1" applyFill="1" applyAlignment="1">
      <alignment horizontal="left" vertical="center"/>
    </xf>
    <xf numFmtId="43" fontId="12" fillId="3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</xdr:rowOff>
    </xdr:from>
    <xdr:to>
      <xdr:col>0</xdr:col>
      <xdr:colOff>1381124</xdr:colOff>
      <xdr:row>0</xdr:row>
      <xdr:rowOff>666984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927064-0C72-CD4B-99F0-1C9E3A2DE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"/>
          <a:ext cx="1381124" cy="6669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</xdr:rowOff>
    </xdr:from>
    <xdr:to>
      <xdr:col>0</xdr:col>
      <xdr:colOff>1381124</xdr:colOff>
      <xdr:row>0</xdr:row>
      <xdr:rowOff>666984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3E1CB0-49F4-4FC5-A689-5F12E5479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"/>
          <a:ext cx="1381124" cy="666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98318-FD86-4BEC-BE44-11335167B2D3}">
  <dimension ref="A1:I17"/>
  <sheetViews>
    <sheetView showGridLines="0" tabSelected="1" zoomScale="120" zoomScaleNormal="120" workbookViewId="0">
      <selection activeCell="A13" sqref="A13"/>
    </sheetView>
  </sheetViews>
  <sheetFormatPr defaultColWidth="8.77734375" defaultRowHeight="25.95" customHeight="1" x14ac:dyDescent="0.3"/>
  <cols>
    <col min="1" max="2" width="25.5546875" style="1" customWidth="1"/>
    <col min="3" max="3" width="16.5546875" style="1" customWidth="1"/>
    <col min="4" max="4" width="5.5546875" style="1" customWidth="1"/>
    <col min="5" max="5" width="30.5546875" style="1" customWidth="1"/>
    <col min="6" max="15" width="12.5546875" style="1" customWidth="1"/>
    <col min="16" max="16384" width="8.77734375" style="1"/>
  </cols>
  <sheetData>
    <row r="1" spans="1:9" ht="60" customHeight="1" x14ac:dyDescent="0.3"/>
    <row r="2" spans="1:9" ht="49.95" customHeight="1" x14ac:dyDescent="0.3">
      <c r="A2" s="61" t="s">
        <v>36</v>
      </c>
      <c r="B2" s="61"/>
      <c r="C2" s="61"/>
      <c r="D2" s="61"/>
      <c r="E2" s="61"/>
      <c r="F2" s="61"/>
    </row>
    <row r="3" spans="1:9" s="6" customFormat="1" ht="25.95" customHeight="1" x14ac:dyDescent="0.3">
      <c r="A3" s="5" t="s">
        <v>5</v>
      </c>
      <c r="C3" s="7" t="s">
        <v>0</v>
      </c>
    </row>
    <row r="4" spans="1:9" s="8" customFormat="1" ht="30" customHeight="1" thickBot="1" x14ac:dyDescent="0.35">
      <c r="A4" s="56" t="s">
        <v>30</v>
      </c>
      <c r="B4" s="57"/>
      <c r="C4" s="57"/>
      <c r="E4" s="9" t="s">
        <v>2</v>
      </c>
    </row>
    <row r="5" spans="1:9" s="6" customFormat="1" ht="25.95" customHeight="1" x14ac:dyDescent="0.3">
      <c r="A5" s="10" t="s">
        <v>24</v>
      </c>
      <c r="B5" s="11"/>
      <c r="C5" s="23">
        <v>0</v>
      </c>
      <c r="E5" s="12" t="s">
        <v>10</v>
      </c>
      <c r="F5" s="13" t="s">
        <v>7</v>
      </c>
      <c r="G5" s="14"/>
      <c r="H5" s="14"/>
      <c r="I5" s="14"/>
    </row>
    <row r="6" spans="1:9" s="6" customFormat="1" ht="25.95" customHeight="1" x14ac:dyDescent="0.3">
      <c r="A6" s="15" t="s">
        <v>28</v>
      </c>
      <c r="B6" s="16"/>
      <c r="C6" s="24">
        <v>0</v>
      </c>
      <c r="E6" s="17" t="s">
        <v>8</v>
      </c>
      <c r="F6" s="36">
        <v>0.16</v>
      </c>
    </row>
    <row r="7" spans="1:9" s="6" customFormat="1" ht="25.95" customHeight="1" thickBot="1" x14ac:dyDescent="0.35">
      <c r="A7" s="18" t="s">
        <v>27</v>
      </c>
      <c r="B7" s="19"/>
      <c r="C7" s="25">
        <f>IF($C$3="Metric",ROUND((C5^2)*C6*3.1416/F6,0),ROUND((C5^2)*C6*3.1416/F7,0))</f>
        <v>0</v>
      </c>
      <c r="E7" s="20" t="s">
        <v>9</v>
      </c>
      <c r="F7" s="37">
        <v>5.61</v>
      </c>
    </row>
    <row r="8" spans="1:9" s="8" customFormat="1" ht="30" customHeight="1" thickBot="1" x14ac:dyDescent="0.35">
      <c r="A8" s="56" t="s">
        <v>37</v>
      </c>
      <c r="B8" s="57"/>
      <c r="C8" s="57"/>
      <c r="E8" s="9" t="s">
        <v>2</v>
      </c>
      <c r="F8" s="54"/>
    </row>
    <row r="9" spans="1:9" s="6" customFormat="1" ht="25.95" customHeight="1" x14ac:dyDescent="0.3">
      <c r="A9" s="10" t="s">
        <v>21</v>
      </c>
      <c r="B9" s="11"/>
      <c r="C9" s="26">
        <f>C7</f>
        <v>0</v>
      </c>
      <c r="E9" s="12" t="s">
        <v>19</v>
      </c>
      <c r="F9" s="49" t="s">
        <v>20</v>
      </c>
      <c r="G9" s="14"/>
      <c r="H9" s="14"/>
      <c r="I9" s="14"/>
    </row>
    <row r="10" spans="1:9" s="6" customFormat="1" ht="25.95" customHeight="1" x14ac:dyDescent="0.3">
      <c r="A10" s="15" t="s">
        <v>17</v>
      </c>
      <c r="B10" s="16"/>
      <c r="C10" s="27" t="s">
        <v>12</v>
      </c>
      <c r="E10" s="17" t="s">
        <v>11</v>
      </c>
      <c r="F10" s="50">
        <v>1</v>
      </c>
    </row>
    <row r="11" spans="1:9" s="6" customFormat="1" ht="25.95" customHeight="1" x14ac:dyDescent="0.3">
      <c r="A11" s="21" t="s">
        <v>38</v>
      </c>
      <c r="B11" s="22"/>
      <c r="C11" s="28">
        <f>_xlfn.XLOOKUP(C10,$E$10:$E$12,$F$10:$F$12)</f>
        <v>0.8</v>
      </c>
      <c r="E11" s="17" t="s">
        <v>12</v>
      </c>
      <c r="F11" s="50">
        <v>0.8</v>
      </c>
    </row>
    <row r="12" spans="1:9" s="6" customFormat="1" ht="25.95" customHeight="1" thickBot="1" x14ac:dyDescent="0.35">
      <c r="A12" s="17" t="s">
        <v>39</v>
      </c>
      <c r="B12" s="46"/>
      <c r="C12" s="47">
        <f>IF(C7=0,0,ROUND(IF(C11=100%,C9/1.5,(C9/1.5*C11)),0))</f>
        <v>0</v>
      </c>
      <c r="E12" s="20" t="s">
        <v>18</v>
      </c>
      <c r="F12" s="51">
        <v>0.7</v>
      </c>
    </row>
    <row r="13" spans="1:9" s="6" customFormat="1" ht="25.95" customHeight="1" thickBot="1" x14ac:dyDescent="0.35">
      <c r="A13" s="18" t="s">
        <v>40</v>
      </c>
      <c r="B13" s="48"/>
      <c r="C13" s="25">
        <f>IF(C7=0,0,ROUND(C12*'Lookup Lists'!B5,0))</f>
        <v>0</v>
      </c>
      <c r="F13" s="45"/>
    </row>
    <row r="14" spans="1:9" s="6" customFormat="1" ht="30" customHeight="1" thickBot="1" x14ac:dyDescent="0.35">
      <c r="A14" s="58" t="s">
        <v>33</v>
      </c>
      <c r="B14" s="59"/>
      <c r="C14" s="60"/>
      <c r="E14" s="9" t="s">
        <v>2</v>
      </c>
      <c r="F14" s="55"/>
    </row>
    <row r="15" spans="1:9" ht="25.95" customHeight="1" x14ac:dyDescent="0.3">
      <c r="A15" s="29" t="s">
        <v>23</v>
      </c>
      <c r="B15" s="30"/>
      <c r="C15" s="33">
        <f>C7</f>
        <v>0</v>
      </c>
      <c r="E15" s="29" t="s">
        <v>13</v>
      </c>
      <c r="F15" s="52">
        <v>0.9</v>
      </c>
    </row>
    <row r="16" spans="1:9" ht="25.95" customHeight="1" thickBot="1" x14ac:dyDescent="0.35">
      <c r="A16" s="38" t="s">
        <v>16</v>
      </c>
      <c r="B16" s="39"/>
      <c r="C16" s="34">
        <f>ROUND(C15*F15,0)</f>
        <v>0</v>
      </c>
      <c r="E16" s="40" t="s">
        <v>14</v>
      </c>
      <c r="F16" s="53">
        <v>75</v>
      </c>
    </row>
    <row r="17" spans="1:6" ht="25.95" customHeight="1" thickBot="1" x14ac:dyDescent="0.35">
      <c r="A17" s="31" t="s">
        <v>15</v>
      </c>
      <c r="B17" s="32"/>
      <c r="C17" s="35">
        <f>C16*F16</f>
        <v>0</v>
      </c>
      <c r="E17" s="41"/>
      <c r="F17" s="41"/>
    </row>
  </sheetData>
  <mergeCells count="1">
    <mergeCell ref="A2:F2"/>
  </mergeCells>
  <dataValidations count="1">
    <dataValidation type="list" allowBlank="1" showInputMessage="1" showErrorMessage="1" sqref="C10" xr:uid="{41FB30C4-2FC0-4D91-856B-CDEC33237127}">
      <formula1>$E$10:$E$12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2E118F-5159-4EF9-8E16-C48459B3E1FB}">
          <x14:formula1>
            <xm:f>'Lookup Lists'!$A$2:$A$3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3F88D-00B9-4A7B-BA64-91F165559C45}">
  <dimension ref="A1:I18"/>
  <sheetViews>
    <sheetView showGridLines="0" zoomScale="120" zoomScaleNormal="120" workbookViewId="0">
      <selection activeCell="I18" sqref="I18"/>
    </sheetView>
  </sheetViews>
  <sheetFormatPr defaultColWidth="8.77734375" defaultRowHeight="25.95" customHeight="1" x14ac:dyDescent="0.3"/>
  <cols>
    <col min="1" max="2" width="25.5546875" style="1" customWidth="1"/>
    <col min="3" max="3" width="16.5546875" style="1" customWidth="1"/>
    <col min="4" max="4" width="5.5546875" style="1" customWidth="1"/>
    <col min="5" max="5" width="30.5546875" style="1" customWidth="1"/>
    <col min="6" max="15" width="12.5546875" style="1" customWidth="1"/>
    <col min="16" max="16384" width="8.77734375" style="1"/>
  </cols>
  <sheetData>
    <row r="1" spans="1:9" ht="60" customHeight="1" x14ac:dyDescent="0.3"/>
    <row r="2" spans="1:9" ht="49.95" customHeight="1" x14ac:dyDescent="0.3">
      <c r="A2" s="61" t="s">
        <v>29</v>
      </c>
      <c r="B2" s="61"/>
      <c r="C2" s="61"/>
      <c r="D2" s="61"/>
      <c r="E2" s="61"/>
      <c r="F2" s="61"/>
    </row>
    <row r="3" spans="1:9" s="6" customFormat="1" ht="25.95" customHeight="1" x14ac:dyDescent="0.3">
      <c r="A3" s="5" t="s">
        <v>5</v>
      </c>
      <c r="C3" s="7" t="s">
        <v>0</v>
      </c>
    </row>
    <row r="4" spans="1:9" s="8" customFormat="1" ht="30" customHeight="1" thickBot="1" x14ac:dyDescent="0.35">
      <c r="A4" s="56" t="s">
        <v>34</v>
      </c>
      <c r="B4" s="57"/>
      <c r="C4" s="57"/>
      <c r="E4" s="9" t="s">
        <v>2</v>
      </c>
    </row>
    <row r="5" spans="1:9" s="6" customFormat="1" ht="25.95" customHeight="1" x14ac:dyDescent="0.3">
      <c r="A5" s="10" t="s">
        <v>26</v>
      </c>
      <c r="B5" s="11"/>
      <c r="C5" s="23">
        <v>0</v>
      </c>
      <c r="E5" s="12" t="s">
        <v>6</v>
      </c>
      <c r="F5" s="13" t="s">
        <v>7</v>
      </c>
      <c r="G5" s="14"/>
      <c r="H5" s="14"/>
      <c r="I5" s="14"/>
    </row>
    <row r="6" spans="1:9" s="6" customFormat="1" ht="25.95" customHeight="1" x14ac:dyDescent="0.3">
      <c r="A6" s="15" t="s">
        <v>25</v>
      </c>
      <c r="B6" s="16"/>
      <c r="C6" s="24">
        <v>0</v>
      </c>
      <c r="E6" s="17" t="s">
        <v>8</v>
      </c>
      <c r="F6" s="36">
        <v>0.16</v>
      </c>
    </row>
    <row r="7" spans="1:9" s="6" customFormat="1" ht="25.95" customHeight="1" thickBot="1" x14ac:dyDescent="0.35">
      <c r="A7" s="15" t="s">
        <v>28</v>
      </c>
      <c r="B7" s="16"/>
      <c r="C7" s="24">
        <v>0</v>
      </c>
      <c r="E7" s="42" t="s">
        <v>9</v>
      </c>
      <c r="F7" s="43">
        <v>5.61</v>
      </c>
    </row>
    <row r="8" spans="1:9" s="6" customFormat="1" ht="25.95" customHeight="1" thickBot="1" x14ac:dyDescent="0.35">
      <c r="A8" s="18" t="s">
        <v>27</v>
      </c>
      <c r="B8" s="19"/>
      <c r="C8" s="25">
        <f>IF(C3="Metric",ROUND(C5*C6*C7/F6,0),ROUND(C5*C6*C7/F7,0))</f>
        <v>0</v>
      </c>
      <c r="E8" s="44"/>
      <c r="F8" s="44"/>
    </row>
    <row r="9" spans="1:9" s="8" customFormat="1" ht="30" customHeight="1" thickBot="1" x14ac:dyDescent="0.35">
      <c r="A9" s="56" t="s">
        <v>35</v>
      </c>
      <c r="B9" s="57"/>
      <c r="C9" s="57"/>
      <c r="E9" s="9" t="s">
        <v>2</v>
      </c>
    </row>
    <row r="10" spans="1:9" s="6" customFormat="1" ht="25.95" customHeight="1" x14ac:dyDescent="0.3">
      <c r="A10" s="10" t="s">
        <v>21</v>
      </c>
      <c r="B10" s="11"/>
      <c r="C10" s="26">
        <f>C8</f>
        <v>0</v>
      </c>
      <c r="E10" s="12" t="s">
        <v>19</v>
      </c>
      <c r="F10" s="49" t="s">
        <v>20</v>
      </c>
      <c r="G10" s="14"/>
      <c r="H10" s="14"/>
      <c r="I10" s="14"/>
    </row>
    <row r="11" spans="1:9" s="6" customFormat="1" ht="25.95" customHeight="1" x14ac:dyDescent="0.3">
      <c r="A11" s="15" t="s">
        <v>17</v>
      </c>
      <c r="B11" s="16"/>
      <c r="C11" s="27" t="s">
        <v>12</v>
      </c>
      <c r="E11" s="17" t="s">
        <v>11</v>
      </c>
      <c r="F11" s="50">
        <v>1</v>
      </c>
    </row>
    <row r="12" spans="1:9" s="6" customFormat="1" ht="25.95" customHeight="1" x14ac:dyDescent="0.3">
      <c r="A12" s="21" t="s">
        <v>4</v>
      </c>
      <c r="B12" s="22"/>
      <c r="C12" s="28">
        <f>_xlfn.XLOOKUP(C11,$E$11:$E$13,$F$11:$F$13)</f>
        <v>0.75</v>
      </c>
      <c r="E12" s="17" t="s">
        <v>12</v>
      </c>
      <c r="F12" s="50">
        <v>0.75</v>
      </c>
    </row>
    <row r="13" spans="1:9" s="6" customFormat="1" ht="25.95" customHeight="1" thickBot="1" x14ac:dyDescent="0.35">
      <c r="A13" s="17" t="s">
        <v>31</v>
      </c>
      <c r="B13" s="46"/>
      <c r="C13" s="47">
        <f>IF(C8=0,0,ROUND(IF(C12=100%,C10/1.5,(C10/1.5*C12)),0))</f>
        <v>0</v>
      </c>
      <c r="E13" s="20" t="s">
        <v>18</v>
      </c>
      <c r="F13" s="51">
        <v>0.5</v>
      </c>
    </row>
    <row r="14" spans="1:9" s="6" customFormat="1" ht="25.95" customHeight="1" thickBot="1" x14ac:dyDescent="0.35">
      <c r="A14" s="18" t="s">
        <v>32</v>
      </c>
      <c r="B14" s="48"/>
      <c r="C14" s="25">
        <f>ROUND(C13*'Lookup Lists'!B5,0)</f>
        <v>0</v>
      </c>
      <c r="F14" s="45"/>
    </row>
    <row r="15" spans="1:9" s="6" customFormat="1" ht="30" customHeight="1" thickBot="1" x14ac:dyDescent="0.35">
      <c r="A15" s="58" t="s">
        <v>33</v>
      </c>
      <c r="B15" s="59"/>
      <c r="C15" s="60"/>
      <c r="E15" s="9" t="s">
        <v>2</v>
      </c>
    </row>
    <row r="16" spans="1:9" ht="25.95" customHeight="1" x14ac:dyDescent="0.3">
      <c r="A16" s="29" t="s">
        <v>23</v>
      </c>
      <c r="B16" s="30"/>
      <c r="C16" s="33">
        <f>C8</f>
        <v>0</v>
      </c>
      <c r="E16" s="29" t="s">
        <v>13</v>
      </c>
      <c r="F16" s="52">
        <v>0.95</v>
      </c>
    </row>
    <row r="17" spans="1:6" ht="25.95" customHeight="1" thickBot="1" x14ac:dyDescent="0.35">
      <c r="A17" s="38" t="s">
        <v>16</v>
      </c>
      <c r="B17" s="39"/>
      <c r="C17" s="34">
        <f>ROUND(C16*F16,0)</f>
        <v>0</v>
      </c>
      <c r="E17" s="40" t="s">
        <v>14</v>
      </c>
      <c r="F17" s="53">
        <v>95</v>
      </c>
    </row>
    <row r="18" spans="1:6" ht="25.95" customHeight="1" thickBot="1" x14ac:dyDescent="0.35">
      <c r="A18" s="31" t="s">
        <v>15</v>
      </c>
      <c r="B18" s="32"/>
      <c r="C18" s="35">
        <f>C17*F17</f>
        <v>0</v>
      </c>
      <c r="E18" s="41"/>
      <c r="F18" s="41"/>
    </row>
  </sheetData>
  <mergeCells count="1">
    <mergeCell ref="A2:F2"/>
  </mergeCells>
  <dataValidations count="1">
    <dataValidation type="list" allowBlank="1" showInputMessage="1" showErrorMessage="1" sqref="C11" xr:uid="{6C083FA4-B558-49AF-BD39-B25BF5672021}">
      <formula1>$E$11:$E$13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1E52A8-558F-40BD-9AF7-827D4AA52574}">
          <x14:formula1>
            <xm:f>'Lookup Lists'!$A$2:$A$3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32D7D-336A-4344-80C8-99E8DC3F31F5}">
  <dimension ref="A1:B5"/>
  <sheetViews>
    <sheetView showGridLines="0" workbookViewId="0">
      <selection activeCell="N18" sqref="N18"/>
    </sheetView>
  </sheetViews>
  <sheetFormatPr defaultColWidth="9.109375" defaultRowHeight="24" customHeight="1" x14ac:dyDescent="0.3"/>
  <cols>
    <col min="1" max="1" width="17.44140625" style="2" bestFit="1" customWidth="1"/>
    <col min="2" max="16384" width="9.109375" style="2"/>
  </cols>
  <sheetData>
    <row r="1" spans="1:2" ht="24" customHeight="1" x14ac:dyDescent="0.3">
      <c r="A1" s="4" t="s">
        <v>1</v>
      </c>
    </row>
    <row r="2" spans="1:2" ht="24" customHeight="1" x14ac:dyDescent="0.3">
      <c r="A2" s="3" t="s">
        <v>0</v>
      </c>
    </row>
    <row r="3" spans="1:2" ht="24" customHeight="1" x14ac:dyDescent="0.3">
      <c r="A3" s="3" t="s">
        <v>3</v>
      </c>
    </row>
    <row r="5" spans="1:2" ht="24" customHeight="1" x14ac:dyDescent="0.3">
      <c r="A5" s="3" t="s">
        <v>22</v>
      </c>
      <c r="B5" s="3">
        <v>3.7854100000000002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0BDF61CE7D7447A1F2F6DD51392ED7" ma:contentTypeVersion="13" ma:contentTypeDescription="Create a new document." ma:contentTypeScope="" ma:versionID="2cbb3f19c53801b8cbc8d00a1bc02661">
  <xsd:schema xmlns:xsd="http://www.w3.org/2001/XMLSchema" xmlns:xs="http://www.w3.org/2001/XMLSchema" xmlns:p="http://schemas.microsoft.com/office/2006/metadata/properties" xmlns:ns2="4bfa46ab-8531-4dec-ae20-24f11b4881e5" xmlns:ns3="4386d2fc-3449-4e01-ae99-c601b7cc46f9" targetNamespace="http://schemas.microsoft.com/office/2006/metadata/properties" ma:root="true" ma:fieldsID="10518515e08104dff3b74547ebc0e923" ns2:_="" ns3:_="">
    <xsd:import namespace="4bfa46ab-8531-4dec-ae20-24f11b4881e5"/>
    <xsd:import namespace="4386d2fc-3449-4e01-ae99-c601b7cc46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a46ab-8531-4dec-ae20-24f11b4881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d36ae85-cdeb-4e73-92ef-cb34468e9a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6d2fc-3449-4e01-ae99-c601b7cc46f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11be22c-addb-4f37-adbd-2a8fb09da4b4}" ma:internalName="TaxCatchAll" ma:showField="CatchAllData" ma:web="4386d2fc-3449-4e01-ae99-c601b7cc46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fa46ab-8531-4dec-ae20-24f11b4881e5">
      <Terms xmlns="http://schemas.microsoft.com/office/infopath/2007/PartnerControls"/>
    </lcf76f155ced4ddcb4097134ff3c332f>
    <TaxCatchAll xmlns="4386d2fc-3449-4e01-ae99-c601b7cc46f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5F79B9-0D91-4EEA-ACB5-A8038624EA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a46ab-8531-4dec-ae20-24f11b4881e5"/>
    <ds:schemaRef ds:uri="4386d2fc-3449-4e01-ae99-c601b7cc46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7BCCCB-D4E7-4B7D-997D-13529C4B8745}">
  <ds:schemaRefs>
    <ds:schemaRef ds:uri="http://purl.org/dc/terms/"/>
    <ds:schemaRef ds:uri="4386d2fc-3449-4e01-ae99-c601b7cc46f9"/>
    <ds:schemaRef ds:uri="http://schemas.openxmlformats.org/package/2006/metadata/core-properties"/>
    <ds:schemaRef ds:uri="http://www.w3.org/XML/1998/namespace"/>
    <ds:schemaRef ds:uri="4bfa46ab-8531-4dec-ae20-24f11b4881e5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EE12793-3C99-4562-86EF-EEF7A6870D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Cylindrical</vt:lpstr>
      <vt:lpstr>Box</vt:lpstr>
      <vt:lpstr>Lookup 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Nicholson</dc:creator>
  <cp:lastModifiedBy>james lapicola</cp:lastModifiedBy>
  <dcterms:created xsi:type="dcterms:W3CDTF">2020-05-05T18:12:35Z</dcterms:created>
  <dcterms:modified xsi:type="dcterms:W3CDTF">2024-05-21T17:58:27Z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0x010100ED0BDF61CE7D7447A1F2F6DD51392ED7</vt:lpwstr>
  </property>
  <property fmtid="{D5CDD505-2E9C-101B-9397-08002B2CF9AE}" pid="3" name="MediaServiceImageTags">
    <vt:lpwstr/>
  </property>
</Properties>
</file>