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.xml" ContentType="application/vnd.openxmlformats-officedocument.spreadsheetml.work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1027627d275f0e6/Desktop/book/Finished Excel/"/>
    </mc:Choice>
  </mc:AlternateContent>
  <xr:revisionPtr revIDLastSave="0" documentId="8_{3EC5BDDB-0EEA-4B27-A279-BB528B3F5ABE}" xr6:coauthVersionLast="47" xr6:coauthVersionMax="47" xr10:uidLastSave="{00000000-0000-0000-0000-000000000000}"/>
  <bookViews>
    <workbookView xWindow="-120" yWindow="-120" windowWidth="29040" windowHeight="15720" tabRatio="845" xr2:uid="{00000000-000D-0000-FFFF-FFFF00000000}"/>
  </bookViews>
  <sheets>
    <sheet name="10-Tray" sheetId="3" r:id="rId1"/>
    <sheet name="Stream Compositions" sheetId="23" r:id="rId2"/>
    <sheet name="TOL and BOL" sheetId="22" r:id="rId3"/>
    <sheet name="Stair Steps" sheetId="17" r:id="rId4"/>
    <sheet name="Flow" sheetId="9" r:id="rId5"/>
    <sheet name="Temp" sheetId="10" r:id="rId6"/>
    <sheet name="Mole" sheetId="11" r:id="rId7"/>
    <sheet name="VLE" sheetId="2" r:id="rId8"/>
    <sheet name="XY Diagram" sheetId="18" r:id="rId9"/>
  </sheets>
  <definedNames>
    <definedName name="solver_adj" localSheetId="0" hidden="1">'10-Tray'!$I$7:$I$18,'10-Tray'!$E$4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100</definedName>
    <definedName name="solver_lhs1" localSheetId="0" hidden="1">'10-Tray'!$L$7:$L$18</definedName>
    <definedName name="solver_lhs10" localSheetId="0" hidden="1">'10-Tray'!$L$9</definedName>
    <definedName name="solver_lhs11" localSheetId="0" hidden="1">'10-Tray'!$L$9</definedName>
    <definedName name="solver_lhs12" localSheetId="0" hidden="1">'10-Tray'!$L$9</definedName>
    <definedName name="solver_lhs13" localSheetId="0" hidden="1">'10-Tray'!$L$9</definedName>
    <definedName name="solver_lhs2" localSheetId="0" hidden="1">'10-Tray'!$L$7:$L$18</definedName>
    <definedName name="solver_lhs3" localSheetId="0" hidden="1">'10-Tray'!$L$9</definedName>
    <definedName name="solver_lhs4" localSheetId="0" hidden="1">'10-Tray'!$L$9</definedName>
    <definedName name="solver_lhs5" localSheetId="0" hidden="1">'10-Tray'!$L$9</definedName>
    <definedName name="solver_lhs6" localSheetId="0" hidden="1">'10-Tray'!$L$9</definedName>
    <definedName name="solver_lhs7" localSheetId="0" hidden="1">'10-Tray'!$L$9</definedName>
    <definedName name="solver_lhs8" localSheetId="0" hidden="1">'10-Tray'!$L$9</definedName>
    <definedName name="solver_lhs9" localSheetId="0" hidden="1">'10-Tray'!$L$9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'10-Tray'!$F$20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10" localSheetId="0" hidden="1">2</definedName>
    <definedName name="solver_rel11" localSheetId="0" hidden="1">2</definedName>
    <definedName name="solver_rel12" localSheetId="0" hidden="1">2</definedName>
    <definedName name="solver_rel13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2</definedName>
    <definedName name="solver_rhs1" localSheetId="0" hidden="1">1</definedName>
    <definedName name="solver_rhs10" localSheetId="0" hidden="1">1</definedName>
    <definedName name="solver_rhs11" localSheetId="0" hidden="1">1</definedName>
    <definedName name="solver_rhs12" localSheetId="0" hidden="1">1</definedName>
    <definedName name="solver_rhs13" localSheetId="0" hidden="1">1</definedName>
    <definedName name="solver_rhs2" localSheetId="0" hidden="1">1</definedName>
    <definedName name="solver_rhs3" localSheetId="0" hidden="1">1</definedName>
    <definedName name="solver_rhs4" localSheetId="0" hidden="1">1</definedName>
    <definedName name="solver_rhs5" localSheetId="0" hidden="1">1</definedName>
    <definedName name="solver_rhs6" localSheetId="0" hidden="1">1</definedName>
    <definedName name="solver_rhs7" localSheetId="0" hidden="1">1</definedName>
    <definedName name="solver_rhs8" localSheetId="0" hidden="1">1</definedName>
    <definedName name="solver_rhs9" localSheetId="0" hidden="1">1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E7" i="2"/>
  <c r="D8" i="2"/>
  <c r="E8" i="2"/>
  <c r="D9" i="2"/>
  <c r="E9" i="2"/>
  <c r="D10" i="2"/>
  <c r="E10" i="2"/>
  <c r="D11" i="2"/>
  <c r="E11" i="2"/>
  <c r="D12" i="2"/>
  <c r="E12" i="2"/>
  <c r="D13" i="2"/>
  <c r="E13" i="2"/>
  <c r="D14" i="2"/>
  <c r="E14" i="2"/>
  <c r="D15" i="2"/>
  <c r="F15" i="2" s="1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F23" i="2" s="1"/>
  <c r="D24" i="2"/>
  <c r="E24" i="2"/>
  <c r="D25" i="2"/>
  <c r="E25" i="2"/>
  <c r="D26" i="2"/>
  <c r="E26" i="2"/>
  <c r="D27" i="2"/>
  <c r="F27" i="2" s="1"/>
  <c r="E27" i="2"/>
  <c r="D28" i="2"/>
  <c r="E28" i="2"/>
  <c r="D29" i="2"/>
  <c r="E29" i="2"/>
  <c r="D30" i="2"/>
  <c r="E30" i="2"/>
  <c r="D31" i="2"/>
  <c r="E31" i="2"/>
  <c r="D32" i="2"/>
  <c r="E32" i="2"/>
  <c r="D33" i="2"/>
  <c r="E33" i="2"/>
  <c r="D34" i="2"/>
  <c r="E34" i="2"/>
  <c r="D35" i="2"/>
  <c r="E35" i="2"/>
  <c r="D36" i="2"/>
  <c r="E36" i="2"/>
  <c r="D37" i="2"/>
  <c r="E37" i="2"/>
  <c r="D38" i="2"/>
  <c r="E38" i="2"/>
  <c r="D39" i="2"/>
  <c r="F39" i="2" s="1"/>
  <c r="E39" i="2"/>
  <c r="D40" i="2"/>
  <c r="E40" i="2"/>
  <c r="D41" i="2"/>
  <c r="E41" i="2"/>
  <c r="D42" i="2"/>
  <c r="B42" i="2" s="1"/>
  <c r="E42" i="2"/>
  <c r="D43" i="2"/>
  <c r="E43" i="2"/>
  <c r="D44" i="2"/>
  <c r="E44" i="2"/>
  <c r="D45" i="2"/>
  <c r="E45" i="2"/>
  <c r="D46" i="2"/>
  <c r="E46" i="2"/>
  <c r="D47" i="2"/>
  <c r="E47" i="2"/>
  <c r="D48" i="2"/>
  <c r="F48" i="2" s="1"/>
  <c r="E48" i="2"/>
  <c r="D49" i="2"/>
  <c r="E49" i="2"/>
  <c r="D50" i="2"/>
  <c r="E50" i="2"/>
  <c r="F50" i="2" s="1"/>
  <c r="D51" i="2"/>
  <c r="E51" i="2"/>
  <c r="D52" i="2"/>
  <c r="E52" i="2"/>
  <c r="F52" i="2" s="1"/>
  <c r="D53" i="2"/>
  <c r="E53" i="2"/>
  <c r="D54" i="2"/>
  <c r="B54" i="2" s="1"/>
  <c r="E54" i="2"/>
  <c r="D55" i="2"/>
  <c r="E55" i="2"/>
  <c r="F55" i="2" s="1"/>
  <c r="D56" i="2"/>
  <c r="E56" i="2"/>
  <c r="D57" i="2"/>
  <c r="F57" i="2" s="1"/>
  <c r="E57" i="2"/>
  <c r="D58" i="2"/>
  <c r="E58" i="2"/>
  <c r="D59" i="2"/>
  <c r="E59" i="2"/>
  <c r="D60" i="2"/>
  <c r="B60" i="2" s="1"/>
  <c r="E60" i="2"/>
  <c r="D61" i="2"/>
  <c r="E61" i="2"/>
  <c r="D62" i="2"/>
  <c r="E62" i="2"/>
  <c r="D63" i="2"/>
  <c r="E63" i="2"/>
  <c r="D64" i="2"/>
  <c r="E64" i="2"/>
  <c r="D65" i="2"/>
  <c r="E65" i="2"/>
  <c r="D66" i="2"/>
  <c r="B66" i="2" s="1"/>
  <c r="E66" i="2"/>
  <c r="D67" i="2"/>
  <c r="E67" i="2"/>
  <c r="D68" i="2"/>
  <c r="E68" i="2"/>
  <c r="F68" i="2" s="1"/>
  <c r="D69" i="2"/>
  <c r="E69" i="2"/>
  <c r="D70" i="2"/>
  <c r="B70" i="2" s="1"/>
  <c r="E70" i="2"/>
  <c r="D71" i="2"/>
  <c r="F71" i="2" s="1"/>
  <c r="E71" i="2"/>
  <c r="D72" i="2"/>
  <c r="F72" i="2" s="1"/>
  <c r="E72" i="2"/>
  <c r="D73" i="2"/>
  <c r="E73" i="2"/>
  <c r="D74" i="2"/>
  <c r="E74" i="2"/>
  <c r="D75" i="2"/>
  <c r="B75" i="2" s="1"/>
  <c r="E75" i="2"/>
  <c r="D76" i="2"/>
  <c r="B76" i="2" s="1"/>
  <c r="E76" i="2"/>
  <c r="D77" i="2"/>
  <c r="B77" i="2" s="1"/>
  <c r="E77" i="2"/>
  <c r="D78" i="2"/>
  <c r="B78" i="2" s="1"/>
  <c r="E78" i="2"/>
  <c r="D79" i="2"/>
  <c r="B79" i="2" s="1"/>
  <c r="E79" i="2"/>
  <c r="D80" i="2"/>
  <c r="E80" i="2"/>
  <c r="F80" i="2" s="1"/>
  <c r="D81" i="2"/>
  <c r="E81" i="2"/>
  <c r="D82" i="2"/>
  <c r="E82" i="2"/>
  <c r="D83" i="2"/>
  <c r="E83" i="2"/>
  <c r="D84" i="2"/>
  <c r="B84" i="2" s="1"/>
  <c r="E84" i="2"/>
  <c r="D85" i="2"/>
  <c r="B85" i="2" s="1"/>
  <c r="E85" i="2"/>
  <c r="D86" i="2"/>
  <c r="E86" i="2"/>
  <c r="F86" i="2" s="1"/>
  <c r="D87" i="2"/>
  <c r="B87" i="2" s="1"/>
  <c r="E87" i="2"/>
  <c r="D88" i="2"/>
  <c r="E88" i="2"/>
  <c r="D89" i="2"/>
  <c r="E89" i="2"/>
  <c r="D90" i="2"/>
  <c r="B90" i="2" s="1"/>
  <c r="E90" i="2"/>
  <c r="D91" i="2"/>
  <c r="B91" i="2" s="1"/>
  <c r="E91" i="2"/>
  <c r="D92" i="2"/>
  <c r="E92" i="2"/>
  <c r="F92" i="2" s="1"/>
  <c r="D93" i="2"/>
  <c r="B93" i="2" s="1"/>
  <c r="E93" i="2"/>
  <c r="D94" i="2"/>
  <c r="B94" i="2" s="1"/>
  <c r="E94" i="2"/>
  <c r="D95" i="2"/>
  <c r="E95" i="2"/>
  <c r="F95" i="2" s="1"/>
  <c r="D96" i="2"/>
  <c r="F96" i="2" s="1"/>
  <c r="E96" i="2"/>
  <c r="D97" i="2"/>
  <c r="E97" i="2"/>
  <c r="D98" i="2"/>
  <c r="E98" i="2"/>
  <c r="F98" i="2" s="1"/>
  <c r="D99" i="2"/>
  <c r="E99" i="2"/>
  <c r="D100" i="2"/>
  <c r="E100" i="2"/>
  <c r="D101" i="2"/>
  <c r="E101" i="2"/>
  <c r="D102" i="2"/>
  <c r="B102" i="2" s="1"/>
  <c r="E102" i="2"/>
  <c r="D103" i="2"/>
  <c r="E103" i="2"/>
  <c r="D104" i="2"/>
  <c r="F104" i="2" s="1"/>
  <c r="E104" i="2"/>
  <c r="D105" i="2"/>
  <c r="F105" i="2" s="1"/>
  <c r="E105" i="2"/>
  <c r="D6" i="2"/>
  <c r="F6" i="2" s="1"/>
  <c r="E6" i="2"/>
  <c r="E5" i="2"/>
  <c r="D5" i="2"/>
  <c r="B5" i="2" s="1"/>
  <c r="B98" i="2"/>
  <c r="F97" i="2"/>
  <c r="B92" i="2"/>
  <c r="B89" i="2"/>
  <c r="B86" i="2"/>
  <c r="B83" i="2"/>
  <c r="B82" i="2"/>
  <c r="B81" i="2"/>
  <c r="B80" i="2"/>
  <c r="B74" i="2"/>
  <c r="B73" i="2"/>
  <c r="B68" i="2"/>
  <c r="F64" i="2"/>
  <c r="B64" i="2"/>
  <c r="B62" i="2"/>
  <c r="B58" i="2"/>
  <c r="F56" i="2"/>
  <c r="B56" i="2"/>
  <c r="B52" i="2"/>
  <c r="B50" i="2"/>
  <c r="B46" i="2"/>
  <c r="F44" i="2"/>
  <c r="B44" i="2"/>
  <c r="F43" i="2"/>
  <c r="F40" i="2"/>
  <c r="B40" i="2"/>
  <c r="F35" i="2"/>
  <c r="F31" i="2"/>
  <c r="F19" i="2"/>
  <c r="F11" i="2"/>
  <c r="F10" i="2"/>
  <c r="F7" i="2"/>
  <c r="F103" i="2" l="1"/>
  <c r="F100" i="2"/>
  <c r="F88" i="2"/>
  <c r="F47" i="2"/>
  <c r="F63" i="2"/>
  <c r="F62" i="2"/>
  <c r="B48" i="2"/>
  <c r="F84" i="2"/>
  <c r="F102" i="2"/>
  <c r="F90" i="2"/>
  <c r="F78" i="2"/>
  <c r="F66" i="2"/>
  <c r="F42" i="2"/>
  <c r="B72" i="2"/>
  <c r="B100" i="2"/>
  <c r="F94" i="2"/>
  <c r="F46" i="2"/>
  <c r="F51" i="2"/>
  <c r="F60" i="2"/>
  <c r="F67" i="2"/>
  <c r="F76" i="2"/>
  <c r="B88" i="2"/>
  <c r="B96" i="2"/>
  <c r="F101" i="2"/>
  <c r="B104" i="2"/>
  <c r="F8" i="2"/>
  <c r="F12" i="2"/>
  <c r="F16" i="2"/>
  <c r="F20" i="2"/>
  <c r="F24" i="2"/>
  <c r="F28" i="2"/>
  <c r="F32" i="2"/>
  <c r="F36" i="2"/>
  <c r="F54" i="2"/>
  <c r="F61" i="2"/>
  <c r="F70" i="2"/>
  <c r="F82" i="2"/>
  <c r="F99" i="2"/>
  <c r="F9" i="2"/>
  <c r="F13" i="2"/>
  <c r="F17" i="2"/>
  <c r="F21" i="2"/>
  <c r="F25" i="2"/>
  <c r="F29" i="2"/>
  <c r="F33" i="2"/>
  <c r="F37" i="2"/>
  <c r="F41" i="2"/>
  <c r="F45" i="2"/>
  <c r="F49" i="2"/>
  <c r="F58" i="2"/>
  <c r="F65" i="2"/>
  <c r="F74" i="2"/>
  <c r="F59" i="2"/>
  <c r="F14" i="2"/>
  <c r="F18" i="2"/>
  <c r="F22" i="2"/>
  <c r="F26" i="2"/>
  <c r="F30" i="2"/>
  <c r="F34" i="2"/>
  <c r="F38" i="2"/>
  <c r="F53" i="2"/>
  <c r="F69" i="2"/>
  <c r="F73" i="2"/>
  <c r="F75" i="2"/>
  <c r="F77" i="2"/>
  <c r="F79" i="2"/>
  <c r="F81" i="2"/>
  <c r="F83" i="2"/>
  <c r="F85" i="2"/>
  <c r="F87" i="2"/>
  <c r="F89" i="2"/>
  <c r="F91" i="2"/>
  <c r="F93" i="2"/>
  <c r="B6" i="2"/>
  <c r="B8" i="2"/>
  <c r="B10" i="2"/>
  <c r="B12" i="2"/>
  <c r="B14" i="2"/>
  <c r="B16" i="2"/>
  <c r="B18" i="2"/>
  <c r="B20" i="2"/>
  <c r="B22" i="2"/>
  <c r="B24" i="2"/>
  <c r="B26" i="2"/>
  <c r="B28" i="2"/>
  <c r="B30" i="2"/>
  <c r="B32" i="2"/>
  <c r="B34" i="2"/>
  <c r="B36" i="2"/>
  <c r="B38" i="2"/>
  <c r="F5" i="2"/>
  <c r="B7" i="2"/>
  <c r="B9" i="2"/>
  <c r="B11" i="2"/>
  <c r="B13" i="2"/>
  <c r="B15" i="2"/>
  <c r="B17" i="2"/>
  <c r="B19" i="2"/>
  <c r="B21" i="2"/>
  <c r="B23" i="2"/>
  <c r="B25" i="2"/>
  <c r="B27" i="2"/>
  <c r="B29" i="2"/>
  <c r="B31" i="2"/>
  <c r="B33" i="2"/>
  <c r="B35" i="2"/>
  <c r="B37" i="2"/>
  <c r="B39" i="2"/>
  <c r="B41" i="2"/>
  <c r="B43" i="2"/>
  <c r="B45" i="2"/>
  <c r="B47" i="2"/>
  <c r="B49" i="2"/>
  <c r="B51" i="2"/>
  <c r="B53" i="2"/>
  <c r="B55" i="2"/>
  <c r="B57" i="2"/>
  <c r="B59" i="2"/>
  <c r="B61" i="2"/>
  <c r="B63" i="2"/>
  <c r="B65" i="2"/>
  <c r="B67" i="2"/>
  <c r="B69" i="2"/>
  <c r="B71" i="2"/>
  <c r="B95" i="2"/>
  <c r="B97" i="2"/>
  <c r="B99" i="2"/>
  <c r="B101" i="2"/>
  <c r="B103" i="2"/>
  <c r="B105" i="2"/>
  <c r="B44" i="3"/>
  <c r="B43" i="3"/>
  <c r="E7" i="3"/>
  <c r="G8" i="3" s="1"/>
  <c r="F7" i="3"/>
  <c r="E30" i="3" s="1"/>
  <c r="J7" i="3"/>
  <c r="K7" i="3"/>
  <c r="H8" i="3"/>
  <c r="F30" i="3" s="1"/>
  <c r="J8" i="3"/>
  <c r="K8" i="3"/>
  <c r="J9" i="3"/>
  <c r="K9" i="3"/>
  <c r="J10" i="3"/>
  <c r="K10" i="3"/>
  <c r="J11" i="3"/>
  <c r="K11" i="3"/>
  <c r="D12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B30" i="3"/>
  <c r="B31" i="3"/>
  <c r="B32" i="3"/>
  <c r="L30" i="3"/>
  <c r="B33" i="3"/>
  <c r="L31" i="3"/>
  <c r="B34" i="3"/>
  <c r="L32" i="3"/>
  <c r="B35" i="3"/>
  <c r="L33" i="3"/>
  <c r="B36" i="3"/>
  <c r="L34" i="3"/>
  <c r="B37" i="3"/>
  <c r="L35" i="3"/>
  <c r="B38" i="3"/>
  <c r="L36" i="3"/>
  <c r="B39" i="3"/>
  <c r="L37" i="3"/>
  <c r="B40" i="3"/>
  <c r="L38" i="3"/>
  <c r="L39" i="3"/>
  <c r="L40" i="3"/>
  <c r="L41" i="3"/>
  <c r="F8" i="3" l="1"/>
  <c r="E31" i="3" s="1"/>
  <c r="L8" i="3"/>
  <c r="F31" i="3"/>
  <c r="L7" i="3"/>
  <c r="J31" i="3"/>
  <c r="G9" i="3"/>
  <c r="E8" i="3" s="1"/>
  <c r="I30" i="3"/>
  <c r="H9" i="3" l="1"/>
  <c r="L9" i="3" s="1"/>
  <c r="E32" i="3"/>
  <c r="I31" i="3"/>
  <c r="J32" i="3"/>
  <c r="G10" i="3"/>
  <c r="E9" i="3" s="1"/>
  <c r="F9" i="3" l="1"/>
  <c r="H10" i="3" s="1"/>
  <c r="F32" i="3"/>
  <c r="F33" i="3"/>
  <c r="I32" i="3"/>
  <c r="G11" i="3"/>
  <c r="E10" i="3" s="1"/>
  <c r="J33" i="3"/>
  <c r="E33" i="3" l="1"/>
  <c r="E34" i="3"/>
  <c r="J34" i="3"/>
  <c r="G12" i="3"/>
  <c r="E11" i="3" s="1"/>
  <c r="F10" i="3"/>
  <c r="H11" i="3" s="1"/>
  <c r="L10" i="3"/>
  <c r="F35" i="3"/>
  <c r="F34" i="3"/>
  <c r="I33" i="3"/>
  <c r="F11" i="3" l="1"/>
  <c r="H12" i="3" s="1"/>
  <c r="F37" i="3"/>
  <c r="L11" i="3"/>
  <c r="F36" i="3"/>
  <c r="I34" i="3"/>
  <c r="E36" i="3"/>
  <c r="E35" i="3"/>
  <c r="J35" i="3"/>
  <c r="G13" i="3"/>
  <c r="E12" i="3" s="1"/>
  <c r="F39" i="3" l="1"/>
  <c r="F12" i="3"/>
  <c r="F38" i="3"/>
  <c r="L12" i="3"/>
  <c r="I35" i="3"/>
  <c r="E38" i="3"/>
  <c r="E37" i="3"/>
  <c r="J36" i="3"/>
  <c r="G14" i="3"/>
  <c r="E13" i="3" s="1"/>
  <c r="I36" i="3" l="1"/>
  <c r="E40" i="3"/>
  <c r="E39" i="3"/>
  <c r="H13" i="3"/>
  <c r="J37" i="3"/>
  <c r="G15" i="3"/>
  <c r="E14" i="3" s="1"/>
  <c r="J38" i="3" l="1"/>
  <c r="G16" i="3"/>
  <c r="E15" i="3" s="1"/>
  <c r="I37" i="3"/>
  <c r="F13" i="3"/>
  <c r="H14" i="3" s="1"/>
  <c r="F40" i="3"/>
  <c r="L13" i="3"/>
  <c r="F41" i="3"/>
  <c r="F14" i="3" l="1"/>
  <c r="F42" i="3"/>
  <c r="L14" i="3"/>
  <c r="F43" i="3"/>
  <c r="E42" i="3"/>
  <c r="E41" i="3"/>
  <c r="G17" i="3"/>
  <c r="E16" i="3" s="1"/>
  <c r="J39" i="3"/>
  <c r="I38" i="3"/>
  <c r="E44" i="3" l="1"/>
  <c r="E43" i="3"/>
  <c r="J40" i="3"/>
  <c r="G18" i="3"/>
  <c r="J41" i="3" s="1"/>
  <c r="H15" i="3"/>
  <c r="I39" i="3"/>
  <c r="E17" i="3" l="1"/>
  <c r="E18" i="3" s="1"/>
  <c r="F15" i="3"/>
  <c r="H16" i="3" s="1"/>
  <c r="F45" i="3"/>
  <c r="L15" i="3"/>
  <c r="F44" i="3"/>
  <c r="I40" i="3" l="1"/>
  <c r="I41" i="3"/>
  <c r="F19" i="3"/>
  <c r="F52" i="3" s="1"/>
  <c r="F16" i="3"/>
  <c r="H17" i="3" s="1"/>
  <c r="F47" i="3"/>
  <c r="F46" i="3"/>
  <c r="L16" i="3"/>
  <c r="E45" i="3"/>
  <c r="E46" i="3"/>
  <c r="F17" i="3" l="1"/>
  <c r="H18" i="3" s="1"/>
  <c r="L17" i="3"/>
  <c r="F48" i="3"/>
  <c r="F49" i="3"/>
  <c r="E47" i="3"/>
  <c r="E48" i="3"/>
  <c r="F18" i="3" l="1"/>
  <c r="F51" i="3"/>
  <c r="L18" i="3"/>
  <c r="F50" i="3"/>
  <c r="E49" i="3"/>
  <c r="E50" i="3"/>
  <c r="E51" i="3" l="1"/>
  <c r="E52" i="3"/>
  <c r="F20" i="3"/>
  <c r="C36" i="3"/>
  <c r="C31" i="3"/>
  <c r="C32" i="3"/>
  <c r="C39" i="3"/>
  <c r="C34" i="3"/>
  <c r="C37" i="3"/>
  <c r="C35" i="3"/>
  <c r="C33" i="3"/>
  <c r="C30" i="3"/>
  <c r="C38" i="3"/>
  <c r="C40" i="3"/>
</calcChain>
</file>

<file path=xl/sharedStrings.xml><?xml version="1.0" encoding="utf-8"?>
<sst xmlns="http://schemas.openxmlformats.org/spreadsheetml/2006/main" count="128" uniqueCount="86">
  <si>
    <t>12</t>
  </si>
  <si>
    <t>Stage</t>
  </si>
  <si>
    <t>Profiles</t>
  </si>
  <si>
    <t>x</t>
  </si>
  <si>
    <t>y</t>
  </si>
  <si>
    <t>Lewis Method (Benzene-Toluene)</t>
  </si>
  <si>
    <t>Antoine Constants</t>
  </si>
  <si>
    <t>Benzene</t>
  </si>
  <si>
    <t>Toluene</t>
  </si>
  <si>
    <t>A</t>
  </si>
  <si>
    <t>B</t>
  </si>
  <si>
    <t>C</t>
  </si>
  <si>
    <t>BP</t>
  </si>
  <si>
    <t>T</t>
  </si>
  <si>
    <t>Total Cond</t>
    <phoneticPr fontId="1" type="noConversion"/>
  </si>
  <si>
    <t>Reboiler</t>
    <phoneticPr fontId="1" type="noConversion"/>
  </si>
  <si>
    <t>R =</t>
    <phoneticPr fontId="1" type="noConversion"/>
  </si>
  <si>
    <t>P (mm Hg) =</t>
    <phoneticPr fontId="1" type="noConversion"/>
  </si>
  <si>
    <t>Operating Lines</t>
    <phoneticPr fontId="1" type="noConversion"/>
  </si>
  <si>
    <t>x</t>
    <phoneticPr fontId="1" type="noConversion"/>
  </si>
  <si>
    <t>L</t>
  </si>
  <si>
    <t>V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</si>
  <si>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</si>
  <si>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</si>
  <si>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</si>
  <si>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</si>
  <si>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</si>
  <si>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</si>
  <si>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</si>
  <si>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</si>
  <si>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</si>
  <si>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</si>
  <si>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</si>
  <si>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BP/DP</t>
  </si>
  <si>
    <t>y (BOL)</t>
  </si>
  <si>
    <t>y (TOL)</t>
  </si>
  <si>
    <t>Feed Line</t>
  </si>
  <si>
    <t>McCabe-Thiele</t>
  </si>
  <si>
    <t>Specified or found by iteration</t>
  </si>
  <si>
    <t>Calculations</t>
  </si>
  <si>
    <t>F (mol)</t>
  </si>
  <si>
    <t>z (mol B/mol)</t>
  </si>
  <si>
    <t>Fz (mol B)</t>
  </si>
  <si>
    <t>L (mol)</t>
  </si>
  <si>
    <t>x (mol B/mol)</t>
  </si>
  <si>
    <t>V (mol)</t>
  </si>
  <si>
    <t>y (mol B/mol)</t>
  </si>
  <si>
    <t>Instructions:</t>
  </si>
  <si>
    <t>1) Select the pressure. Most examples are for 1 atm = 760 mm Hg.</t>
  </si>
  <si>
    <t>2) Run Solver to make the BP criteria equal to zero. The cell contains</t>
  </si>
  <si>
    <r>
      <t xml:space="preserve">    P - p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 xml:space="preserve"> x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 xml:space="preserve"> - p</t>
    </r>
    <r>
      <rPr>
        <vertAlign val="subscript"/>
        <sz val="16"/>
        <rFont val="Verdana"/>
        <family val="2"/>
      </rPr>
      <t>T</t>
    </r>
    <r>
      <rPr>
        <sz val="16"/>
        <rFont val="Verdana"/>
        <family val="2"/>
      </rPr>
      <t xml:space="preserve"> (1-x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>).</t>
    </r>
  </si>
  <si>
    <t>3) The following are set and don't need to be changed:</t>
  </si>
  <si>
    <t xml:space="preserve">    x is set from 0 to 1 by 0.01.</t>
  </si>
  <si>
    <r>
      <t xml:space="preserve">    y = p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 xml:space="preserve"> x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>/P</t>
    </r>
  </si>
  <si>
    <t xml:space="preserve">    T is found by iteration of BP</t>
  </si>
  <si>
    <r>
      <t xml:space="preserve">    p</t>
    </r>
    <r>
      <rPr>
        <vertAlign val="subscript"/>
        <sz val="16"/>
        <rFont val="Verdana"/>
        <family val="2"/>
      </rPr>
      <t>B</t>
    </r>
    <r>
      <rPr>
        <sz val="16"/>
        <rFont val="Verdana"/>
        <family val="2"/>
      </rPr>
      <t xml:space="preserve"> and p</t>
    </r>
    <r>
      <rPr>
        <vertAlign val="subscript"/>
        <sz val="16"/>
        <rFont val="Verdana"/>
        <family val="2"/>
      </rPr>
      <t>T</t>
    </r>
    <r>
      <rPr>
        <sz val="16"/>
        <rFont val="Verdana"/>
        <family val="2"/>
      </rPr>
      <t xml:space="preserve"> are the partial pressures at T using Antoine's Eq.</t>
    </r>
  </si>
  <si>
    <t>Benzene-Toluene VLE</t>
  </si>
  <si>
    <t>P (mm Hg) =</t>
  </si>
  <si>
    <t xml:space="preserve">T </t>
  </si>
  <si>
    <r>
      <t>p</t>
    </r>
    <r>
      <rPr>
        <vertAlign val="subscript"/>
        <sz val="16"/>
        <rFont val="Verdana"/>
        <family val="2"/>
      </rPr>
      <t>B</t>
    </r>
  </si>
  <si>
    <r>
      <t>p</t>
    </r>
    <r>
      <rPr>
        <vertAlign val="subscript"/>
        <sz val="16"/>
        <rFont val="Verdana"/>
        <family val="2"/>
      </rPr>
      <t>T</t>
    </r>
  </si>
  <si>
    <t>(mol B/mol)</t>
  </si>
  <si>
    <r>
      <t>(</t>
    </r>
    <r>
      <rPr>
        <vertAlign val="superscript"/>
        <sz val="16"/>
        <rFont val="Verdana"/>
        <family val="2"/>
      </rPr>
      <t>o</t>
    </r>
    <r>
      <rPr>
        <sz val="16"/>
        <rFont val="Verdana"/>
        <family val="2"/>
      </rPr>
      <t>C)</t>
    </r>
  </si>
  <si>
    <t>(mm Hg)</t>
  </si>
  <si>
    <t xml:space="preserve">Instructions: </t>
  </si>
  <si>
    <t>3) F and Z can be applied to any stage. Saturated liquid feed only.</t>
  </si>
  <si>
    <t>4) If you change the pressure, don't forget to change the pressure on the VLE diagrams.</t>
  </si>
  <si>
    <t>4) If you change pressure, you will need to adjust T axis on TXY VLE.</t>
  </si>
  <si>
    <r>
      <t>T (</t>
    </r>
    <r>
      <rPr>
        <vertAlign val="superscript"/>
        <sz val="16"/>
        <rFont val="Calibri"/>
        <family val="2"/>
        <scheme val="minor"/>
      </rPr>
      <t>o</t>
    </r>
    <r>
      <rPr>
        <sz val="16"/>
        <rFont val="Calibri"/>
        <family val="2"/>
        <scheme val="minor"/>
      </rPr>
      <t>C)</t>
    </r>
  </si>
  <si>
    <r>
      <t>K</t>
    </r>
    <r>
      <rPr>
        <vertAlign val="subscript"/>
        <sz val="16"/>
        <rFont val="Calibri"/>
        <family val="2"/>
        <scheme val="minor"/>
      </rPr>
      <t>B</t>
    </r>
  </si>
  <si>
    <r>
      <t>K</t>
    </r>
    <r>
      <rPr>
        <vertAlign val="subscript"/>
        <sz val="16"/>
        <rFont val="Calibri"/>
        <family val="2"/>
        <scheme val="minor"/>
      </rPr>
      <t>T</t>
    </r>
  </si>
  <si>
    <r>
      <t>X</t>
    </r>
    <r>
      <rPr>
        <vertAlign val="subscript"/>
        <sz val="16"/>
        <rFont val="Calibri"/>
        <family val="2"/>
        <scheme val="minor"/>
      </rPr>
      <t>R</t>
    </r>
    <r>
      <rPr>
        <sz val="16"/>
        <rFont val="Calibri"/>
        <family val="2"/>
        <scheme val="minor"/>
      </rPr>
      <t xml:space="preserve"> by Overall Mol Bal</t>
    </r>
  </si>
  <si>
    <r>
      <t>45</t>
    </r>
    <r>
      <rPr>
        <vertAlign val="superscript"/>
        <sz val="16"/>
        <rFont val="Calibri"/>
        <family val="2"/>
        <scheme val="minor"/>
      </rPr>
      <t>o</t>
    </r>
    <r>
      <rPr>
        <sz val="16"/>
        <rFont val="Calibri"/>
        <family val="2"/>
        <scheme val="minor"/>
      </rPr>
      <t xml:space="preserve"> Line</t>
    </r>
  </si>
  <si>
    <r>
      <rPr>
        <sz val="16"/>
        <rFont val="Symbol"/>
        <family val="1"/>
        <charset val="2"/>
      </rPr>
      <t>D</t>
    </r>
    <r>
      <rPr>
        <sz val="16"/>
        <rFont val="Calibri"/>
        <family val="2"/>
        <scheme val="minor"/>
      </rPr>
      <t xml:space="preserve"> =</t>
    </r>
  </si>
  <si>
    <t>D (mol) =</t>
  </si>
  <si>
    <r>
      <t>x</t>
    </r>
    <r>
      <rPr>
        <vertAlign val="subscript"/>
        <sz val="16"/>
        <rFont val="Calibri"/>
        <family val="2"/>
        <scheme val="minor"/>
      </rPr>
      <t xml:space="preserve">D </t>
    </r>
    <r>
      <rPr>
        <sz val="16"/>
        <rFont val="Calibri"/>
        <family val="2"/>
        <scheme val="minor"/>
      </rPr>
      <t>(mol B/mol) =</t>
    </r>
  </si>
  <si>
    <t>What's This?</t>
  </si>
  <si>
    <t>L from overall mole balance</t>
  </si>
  <si>
    <t>V from EMO</t>
  </si>
  <si>
    <t>y from B mole balance</t>
  </si>
  <si>
    <t>T by iteration</t>
  </si>
  <si>
    <t>K by Antoine's Eq.</t>
  </si>
  <si>
    <t>BP/DP from bubble/dew point calculation</t>
  </si>
  <si>
    <t>x from equilibrium (Raoult's Law)</t>
  </si>
  <si>
    <r>
      <t xml:space="preserve">2) Use Solver to set BP/DP Criteria (Column N) to 1.000 and </t>
    </r>
    <r>
      <rPr>
        <sz val="16"/>
        <rFont val="Symbol"/>
        <family val="1"/>
        <charset val="2"/>
      </rPr>
      <t>D</t>
    </r>
    <r>
      <rPr>
        <sz val="16"/>
        <rFont val="Calibri"/>
        <family val="2"/>
        <scheme val="minor"/>
      </rPr>
      <t xml:space="preserve"> to 0 by changing T (Column K) and something else.</t>
    </r>
  </si>
  <si>
    <r>
      <t>1) Set R (B3), x</t>
    </r>
    <r>
      <rPr>
        <vertAlign val="subscript"/>
        <sz val="16"/>
        <rFont val="Calibri"/>
        <family val="2"/>
        <scheme val="minor"/>
      </rPr>
      <t>D</t>
    </r>
    <r>
      <rPr>
        <sz val="16"/>
        <rFont val="Calibri"/>
        <family val="2"/>
        <scheme val="minor"/>
      </rPr>
      <t xml:space="preserve"> (E4), P (B4) and/or D (E3) according to specifications and let one of them be a variable (that "something else").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</si>
</sst>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0.00000"/>
  </numFmts>
  <fonts count="13" x14ac:knownFonts="1">
    <font>
      <sz val="10"/>
      <name val="Verdana"/>
    </font>
    <font>
      <sz val="8"/>
      <name val="Verdana"/>
      <family val="2"/>
    </font>
    <font>
      <sz val="16"/>
      <name val="Verdana"/>
      <family val="2"/>
    </font>
    <font>
      <vertAlign val="subscript"/>
      <sz val="16"/>
      <name val="Verdana"/>
      <family val="2"/>
    </font>
    <font>
      <vertAlign val="superscript"/>
      <sz val="16"/>
      <name val="Verdana"/>
      <family val="2"/>
    </font>
    <font>
      <sz val="14"/>
      <name val="Verdana"/>
      <family val="2"/>
    </font>
    <font>
      <sz val="18"/>
      <name val="Verdana"/>
      <family val="2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vertAlign val="superscript"/>
      <sz val="16"/>
      <name val="Calibri"/>
      <family val="2"/>
      <scheme val="minor"/>
    </font>
    <font>
      <vertAlign val="subscript"/>
      <sz val="16"/>
      <name val="Calibri"/>
      <family val="2"/>
      <scheme val="minor"/>
    </font>
    <font>
      <sz val="16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/>
      <diagonal/>
    </border>
    <border>
      <left/>
      <right style="thick">
        <color theme="0" tint="-0.499984740745262"/>
      </right>
      <top/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 style="thick">
        <color theme="9" tint="-0.499984740745262"/>
      </left>
      <right/>
      <top style="thick">
        <color theme="9" tint="-0.499984740745262"/>
      </top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/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 style="thick">
        <color theme="4" tint="-0.499984740745262"/>
      </right>
      <top/>
      <bottom/>
      <diagonal/>
    </border>
    <border>
      <left style="thick">
        <color theme="4" tint="-0.499984740745262"/>
      </left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3" borderId="13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3" borderId="0" xfId="0" applyFont="1" applyFill="1"/>
    <xf numFmtId="0" fontId="2" fillId="3" borderId="19" xfId="0" applyFont="1" applyFill="1" applyBorder="1"/>
    <xf numFmtId="0" fontId="2" fillId="0" borderId="31" xfId="0" applyFont="1" applyBorder="1" applyAlignment="1">
      <alignment horizontal="center"/>
    </xf>
    <xf numFmtId="0" fontId="2" fillId="0" borderId="32" xfId="0" applyFont="1" applyBorder="1"/>
    <xf numFmtId="0" fontId="2" fillId="0" borderId="32" xfId="0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6" fillId="0" borderId="0" xfId="0" applyFont="1"/>
    <xf numFmtId="0" fontId="2" fillId="3" borderId="17" xfId="0" applyFont="1" applyFill="1" applyBorder="1"/>
    <xf numFmtId="0" fontId="2" fillId="3" borderId="20" xfId="0" applyFont="1" applyFill="1" applyBorder="1"/>
    <xf numFmtId="0" fontId="7" fillId="0" borderId="0" xfId="0" applyFont="1"/>
    <xf numFmtId="0" fontId="8" fillId="4" borderId="9" xfId="0" applyFont="1" applyFill="1" applyBorder="1"/>
    <xf numFmtId="0" fontId="8" fillId="4" borderId="21" xfId="0" applyFont="1" applyFill="1" applyBorder="1"/>
    <xf numFmtId="0" fontId="8" fillId="4" borderId="10" xfId="0" applyFont="1" applyFill="1" applyBorder="1"/>
    <xf numFmtId="0" fontId="9" fillId="2" borderId="22" xfId="0" applyFont="1" applyFill="1" applyBorder="1"/>
    <xf numFmtId="0" fontId="9" fillId="2" borderId="23" xfId="0" applyFont="1" applyFill="1" applyBorder="1"/>
    <xf numFmtId="0" fontId="9" fillId="2" borderId="24" xfId="0" applyFont="1" applyFill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8" fillId="4" borderId="9" xfId="0" applyFont="1" applyFill="1" applyBorder="1" applyAlignment="1">
      <alignment horizontal="right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6" fontId="8" fillId="4" borderId="28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166" fontId="8" fillId="4" borderId="29" xfId="0" applyNumberFormat="1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166" fontId="8" fillId="4" borderId="3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right"/>
    </xf>
    <xf numFmtId="0" fontId="8" fillId="2" borderId="7" xfId="0" applyFont="1" applyFill="1" applyBorder="1"/>
    <xf numFmtId="0" fontId="8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3" borderId="13" xfId="0" applyFont="1" applyFill="1" applyBorder="1"/>
    <xf numFmtId="0" fontId="8" fillId="3" borderId="14" xfId="0" applyFont="1" applyFill="1" applyBorder="1"/>
    <xf numFmtId="0" fontId="8" fillId="3" borderId="15" xfId="0" applyFont="1" applyFill="1" applyBorder="1"/>
    <xf numFmtId="0" fontId="8" fillId="3" borderId="13" xfId="0" applyFont="1" applyFill="1" applyBorder="1" applyAlignment="1">
      <alignment horizontal="left"/>
    </xf>
    <xf numFmtId="0" fontId="8" fillId="3" borderId="16" xfId="0" applyFont="1" applyFill="1" applyBorder="1"/>
    <xf numFmtId="0" fontId="8" fillId="3" borderId="0" xfId="0" applyFont="1" applyFill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0" xfId="0" applyFont="1" applyFill="1"/>
    <xf numFmtId="0" fontId="8" fillId="3" borderId="17" xfId="0" applyFont="1" applyFill="1" applyBorder="1"/>
    <xf numFmtId="0" fontId="8" fillId="3" borderId="18" xfId="0" applyFont="1" applyFill="1" applyBorder="1"/>
    <xf numFmtId="0" fontId="8" fillId="3" borderId="19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19" xfId="0" applyFont="1" applyFill="1" applyBorder="1"/>
    <xf numFmtId="0" fontId="8" fillId="3" borderId="20" xfId="0" applyFont="1" applyFill="1" applyBorder="1"/>
    <xf numFmtId="0" fontId="8" fillId="3" borderId="15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164" fontId="8" fillId="3" borderId="0" xfId="0" applyNumberFormat="1" applyFont="1" applyFill="1" applyAlignment="1">
      <alignment horizontal="center"/>
    </xf>
    <xf numFmtId="164" fontId="8" fillId="3" borderId="17" xfId="0" applyNumberFormat="1" applyFont="1" applyFill="1" applyBorder="1" applyAlignment="1">
      <alignment horizontal="center"/>
    </xf>
    <xf numFmtId="164" fontId="8" fillId="3" borderId="16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horizontal="center"/>
    </xf>
    <xf numFmtId="49" fontId="8" fillId="3" borderId="0" xfId="0" applyNumberFormat="1" applyFont="1" applyFill="1" applyAlignment="1">
      <alignment horizontal="center"/>
    </xf>
    <xf numFmtId="166" fontId="8" fillId="3" borderId="0" xfId="0" applyNumberFormat="1" applyFont="1" applyFill="1" applyAlignment="1">
      <alignment horizontal="center"/>
    </xf>
    <xf numFmtId="49" fontId="8" fillId="3" borderId="17" xfId="0" applyNumberFormat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164" fontId="8" fillId="3" borderId="19" xfId="0" applyNumberFormat="1" applyFont="1" applyFill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49" fontId="8" fillId="3" borderId="18" xfId="0" applyNumberFormat="1" applyFont="1" applyFill="1" applyBorder="1" applyAlignment="1">
      <alignment horizontal="center"/>
    </xf>
    <xf numFmtId="1" fontId="8" fillId="3" borderId="19" xfId="0" applyNumberFormat="1" applyFont="1" applyFill="1" applyBorder="1" applyAlignment="1">
      <alignment horizontal="center"/>
    </xf>
    <xf numFmtId="49" fontId="8" fillId="3" borderId="19" xfId="0" applyNumberFormat="1" applyFont="1" applyFill="1" applyBorder="1" applyAlignment="1">
      <alignment horizontal="center"/>
    </xf>
    <xf numFmtId="166" fontId="8" fillId="3" borderId="19" xfId="0" applyNumberFormat="1" applyFont="1" applyFill="1" applyBorder="1" applyAlignment="1">
      <alignment horizontal="center"/>
    </xf>
    <xf numFmtId="49" fontId="8" fillId="3" borderId="20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164" fontId="8" fillId="3" borderId="14" xfId="0" applyNumberFormat="1" applyFont="1" applyFill="1" applyBorder="1" applyAlignment="1">
      <alignment horizontal="center"/>
    </xf>
    <xf numFmtId="164" fontId="8" fillId="3" borderId="18" xfId="0" applyNumberFormat="1" applyFont="1" applyFill="1" applyBorder="1" applyAlignment="1">
      <alignment horizontal="center"/>
    </xf>
    <xf numFmtId="166" fontId="8" fillId="4" borderId="10" xfId="0" applyNumberFormat="1" applyFont="1" applyFill="1" applyBorder="1" applyAlignment="1">
      <alignment horizontal="left"/>
    </xf>
    <xf numFmtId="165" fontId="8" fillId="2" borderId="7" xfId="0" applyNumberFormat="1" applyFont="1" applyFill="1" applyBorder="1" applyAlignment="1">
      <alignment horizontal="left"/>
    </xf>
    <xf numFmtId="0" fontId="8" fillId="3" borderId="13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5" borderId="33" xfId="0" applyFont="1" applyFill="1" applyBorder="1" applyAlignment="1">
      <alignment horizontal="right"/>
    </xf>
    <xf numFmtId="0" fontId="8" fillId="5" borderId="35" xfId="0" applyFont="1" applyFill="1" applyBorder="1" applyAlignment="1">
      <alignment horizontal="right"/>
    </xf>
    <xf numFmtId="1" fontId="8" fillId="5" borderId="34" xfId="0" applyNumberFormat="1" applyFont="1" applyFill="1" applyBorder="1" applyAlignment="1">
      <alignment horizontal="left"/>
    </xf>
    <xf numFmtId="165" fontId="8" fillId="5" borderId="36" xfId="0" applyNumberFormat="1" applyFont="1" applyFill="1" applyBorder="1" applyAlignment="1">
      <alignment horizontal="left"/>
    </xf>
    <xf numFmtId="0" fontId="8" fillId="3" borderId="33" xfId="0" applyFont="1" applyFill="1" applyBorder="1" applyAlignment="1">
      <alignment horizontal="center"/>
    </xf>
    <xf numFmtId="0" fontId="8" fillId="3" borderId="31" xfId="0" applyFont="1" applyFill="1" applyBorder="1"/>
    <xf numFmtId="0" fontId="2" fillId="3" borderId="31" xfId="0" applyFont="1" applyFill="1" applyBorder="1" applyAlignment="1">
      <alignment horizontal="right"/>
    </xf>
    <xf numFmtId="165" fontId="2" fillId="3" borderId="34" xfId="0" applyNumberFormat="1" applyFont="1" applyFill="1" applyBorder="1" applyAlignment="1">
      <alignment horizontal="left"/>
    </xf>
    <xf numFmtId="0" fontId="2" fillId="3" borderId="37" xfId="0" applyFont="1" applyFill="1" applyBorder="1"/>
    <xf numFmtId="0" fontId="8" fillId="3" borderId="0" xfId="0" applyFont="1" applyFill="1" applyBorder="1"/>
    <xf numFmtId="0" fontId="0" fillId="3" borderId="0" xfId="0" applyFill="1" applyBorder="1"/>
    <xf numFmtId="0" fontId="2" fillId="3" borderId="3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1" fontId="2" fillId="3" borderId="38" xfId="0" applyNumberFormat="1" applyFont="1" applyFill="1" applyBorder="1" applyAlignment="1">
      <alignment horizontal="left"/>
    </xf>
    <xf numFmtId="0" fontId="0" fillId="3" borderId="38" xfId="0" applyFill="1" applyBorder="1"/>
    <xf numFmtId="0" fontId="2" fillId="3" borderId="35" xfId="0" applyFont="1" applyFill="1" applyBorder="1"/>
    <xf numFmtId="0" fontId="8" fillId="3" borderId="32" xfId="0" applyFont="1" applyFill="1" applyBorder="1"/>
    <xf numFmtId="0" fontId="2" fillId="3" borderId="32" xfId="0" applyFont="1" applyFill="1" applyBorder="1"/>
    <xf numFmtId="0" fontId="2" fillId="3" borderId="3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2.xml"/><Relationship Id="rId13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tyles" Target="styles.xml"/><Relationship Id="rId5" Type="http://schemas.openxmlformats.org/officeDocument/2006/relationships/chartsheet" Target="chartsheets/sheet4.xml"/><Relationship Id="rId10" Type="http://schemas.openxmlformats.org/officeDocument/2006/relationships/theme" Target="theme/theme1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2052210715032"/>
          <c:y val="5.0776960045612107E-2"/>
          <c:w val="0.84648726129159257"/>
          <c:h val="0.79760453019232858"/>
        </c:manualLayout>
      </c:layout>
      <c:scatterChart>
        <c:scatterStyle val="smoothMarker"/>
        <c:varyColors val="0"/>
        <c:ser>
          <c:idx val="0"/>
          <c:order val="0"/>
          <c:tx>
            <c:v>Equilibrium Curve</c:v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VLE!$A$5:$A$105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VLE!$B$5:$B$105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6.7940198739404878E-2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0.17106376486842906</c:v>
                </c:pt>
                <c:pt idx="9">
                  <c:v>0.19030244159139262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0.40528629826463414</c:v>
                </c:pt>
                <c:pt idx="23">
                  <c:v>0.41947648061366344</c:v>
                </c:pt>
                <c:pt idx="24">
                  <c:v>0.43337559162885247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0.47340246894369109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0.54656579746690892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0.61164812359406839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0.64151963613051854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0.66977893788757714</c:v>
                </c:pt>
                <c:pt idx="46">
                  <c:v>0.67886012630968007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0.7051428361012364</c:v>
                </c:pt>
                <c:pt idx="50">
                  <c:v>0.71359578108645105</c:v>
                </c:pt>
                <c:pt idx="51">
                  <c:v>0.72190064933631404</c:v>
                </c:pt>
                <c:pt idx="52">
                  <c:v>0.73006083288467749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0.77616191674036661</c:v>
                </c:pt>
                <c:pt idx="59">
                  <c:v>0.78339667858879436</c:v>
                </c:pt>
                <c:pt idx="60">
                  <c:v>0.79051071771496462</c:v>
                </c:pt>
                <c:pt idx="61">
                  <c:v>0.79750667356431837</c:v>
                </c:pt>
                <c:pt idx="62">
                  <c:v>0.80438711473845781</c:v>
                </c:pt>
                <c:pt idx="63">
                  <c:v>0.81115454122168407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0.8371418164673875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0.88437364720376199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0.90586795100632544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0.99612810833535725</c:v>
                </c:pt>
                <c:pt idx="100">
                  <c:v>1.0000000000000011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4B5-42DF-A6A7-68538C11A2A2}"/>
            </c:ext>
          </c:extLst>
        </c:ser>
        <c:ser>
          <c:idx val="1"/>
          <c:order val="1"/>
          <c:tx>
            <c:v>45 Degree Line</c:v>
          </c:tx>
          <c:spPr>
            <a:ln w="28575">
              <a:solidFill>
                <a:srgbClr val="000000"/>
              </a:solidFill>
              <a:prstDash val="dash"/>
            </a:ln>
          </c:spPr>
          <c:marker>
            <c:symbol val="none"/>
          </c:marker>
          <c:xVal>
            <c:numRef>
              <c:f>'10-Tray'!$B$47:$B$48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'10-Tray'!$C$47:$C$48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4B5-42DF-A6A7-68538C11A2A2}"/>
            </c:ext>
          </c:extLst>
        </c:ser>
        <c:ser>
          <c:idx val="3"/>
          <c:order val="2"/>
          <c:tx>
            <c:v>Stream Composition</c:v>
          </c:tx>
          <c:spPr>
            <a:ln w="25400">
              <a:noFill/>
              <a:prstDash val="solid"/>
            </a:ln>
            <a:effectLst/>
          </c:spPr>
          <c:marker>
            <c:symbol val="square"/>
            <c:size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'10-Tray'!$E$30:$E$52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0.76125736133209898</c:v>
                </c:pt>
                <c:pt idx="2">
                  <c:v>0.76125736133209898</c:v>
                </c:pt>
                <c:pt idx="3">
                  <c:v>0.65238668001626465</c:v>
                </c:pt>
                <c:pt idx="4">
                  <c:v>0.65238668001626465</c:v>
                </c:pt>
                <c:pt idx="5">
                  <c:v>0.57360654459520577</c:v>
                </c:pt>
                <c:pt idx="6">
                  <c:v>0.57360654459520577</c:v>
                </c:pt>
                <c:pt idx="7">
                  <c:v>0.52250392634307119</c:v>
                </c:pt>
                <c:pt idx="8">
                  <c:v>0.52250392634307119</c:v>
                </c:pt>
                <c:pt idx="9">
                  <c:v>0.49162952851932101</c:v>
                </c:pt>
                <c:pt idx="10">
                  <c:v>0.49162952851932101</c:v>
                </c:pt>
                <c:pt idx="11">
                  <c:v>0.46430902391278456</c:v>
                </c:pt>
                <c:pt idx="12">
                  <c:v>0.46430902391278456</c:v>
                </c:pt>
                <c:pt idx="13">
                  <c:v>0.42022987117535215</c:v>
                </c:pt>
                <c:pt idx="14">
                  <c:v>0.42022987117535215</c:v>
                </c:pt>
                <c:pt idx="15">
                  <c:v>0.35593974762073655</c:v>
                </c:pt>
                <c:pt idx="16">
                  <c:v>0.35593974762073655</c:v>
                </c:pt>
                <c:pt idx="17">
                  <c:v>0.27449179436579191</c:v>
                </c:pt>
                <c:pt idx="18">
                  <c:v>0.27449179436579191</c:v>
                </c:pt>
                <c:pt idx="19">
                  <c:v>0.18747162222654859</c:v>
                </c:pt>
                <c:pt idx="20">
                  <c:v>0.18747162222654859</c:v>
                </c:pt>
                <c:pt idx="21">
                  <c:v>0.1094432288942911</c:v>
                </c:pt>
                <c:pt idx="22">
                  <c:v>0.1094432288942911</c:v>
                </c:pt>
              </c:numCache>
            </c:numRef>
          </c:xVal>
          <c:yVal>
            <c:numRef>
              <c:f>'10-Tray'!$F$30:$F$52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0.89055707514255555</c:v>
                </c:pt>
                <c:pt idx="2">
                  <c:v>0.82590721823732738</c:v>
                </c:pt>
                <c:pt idx="3">
                  <c:v>0.82590721823732738</c:v>
                </c:pt>
                <c:pt idx="4">
                  <c:v>0.77147187757941027</c:v>
                </c:pt>
                <c:pt idx="5">
                  <c:v>0.77147187757941027</c:v>
                </c:pt>
                <c:pt idx="6">
                  <c:v>0.73208180986888072</c:v>
                </c:pt>
                <c:pt idx="7">
                  <c:v>0.73208180986888072</c:v>
                </c:pt>
                <c:pt idx="8">
                  <c:v>0.70653050074281343</c:v>
                </c:pt>
                <c:pt idx="9">
                  <c:v>0.70653050074281343</c:v>
                </c:pt>
                <c:pt idx="10">
                  <c:v>0.68272283035025938</c:v>
                </c:pt>
                <c:pt idx="11">
                  <c:v>0.68272283035025938</c:v>
                </c:pt>
                <c:pt idx="12">
                  <c:v>0.64174207344045475</c:v>
                </c:pt>
                <c:pt idx="13">
                  <c:v>0.64174207344045475</c:v>
                </c:pt>
                <c:pt idx="14">
                  <c:v>0.57562334433430606</c:v>
                </c:pt>
                <c:pt idx="15">
                  <c:v>0.57562334433430606</c:v>
                </c:pt>
                <c:pt idx="16">
                  <c:v>0.47918815900238271</c:v>
                </c:pt>
                <c:pt idx="17">
                  <c:v>0.47918815900238271</c:v>
                </c:pt>
                <c:pt idx="18">
                  <c:v>0.35701622911996578</c:v>
                </c:pt>
                <c:pt idx="19">
                  <c:v>0.35701622911996578</c:v>
                </c:pt>
                <c:pt idx="20">
                  <c:v>0.22648597091110084</c:v>
                </c:pt>
                <c:pt idx="21">
                  <c:v>0.22648597091110084</c:v>
                </c:pt>
                <c:pt idx="22">
                  <c:v>0.1094429248574444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4B5-42DF-A6A7-68538C11A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102912"/>
        <c:axId val="287103472"/>
      </c:scatterChart>
      <c:valAx>
        <c:axId val="287102912"/>
        <c:scaling>
          <c:orientation val="minMax"/>
          <c:max val="1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x (mol fraction)</a:t>
                </a:r>
              </a:p>
            </c:rich>
          </c:tx>
          <c:layout>
            <c:manualLayout>
              <c:xMode val="edge"/>
              <c:yMode val="edge"/>
              <c:x val="0.38854935614295577"/>
              <c:y val="0.9348140364836807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287103472"/>
        <c:crosses val="autoZero"/>
        <c:crossBetween val="midCat"/>
        <c:majorUnit val="0.1"/>
        <c:minorUnit val="5.000000000000001E-2"/>
      </c:valAx>
      <c:valAx>
        <c:axId val="287103472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y (mol fraction)</a:t>
                </a:r>
              </a:p>
            </c:rich>
          </c:tx>
          <c:layout>
            <c:manualLayout>
              <c:xMode val="edge"/>
              <c:yMode val="edge"/>
              <c:x val="1.3722455149629737E-2"/>
              <c:y val="0.2876788153642489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287102912"/>
        <c:crosses val="autoZero"/>
        <c:crossBetween val="midCat"/>
        <c:minorUnit val="5.000000000000001E-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1730505764765453"/>
          <c:y val="0.46504375110953006"/>
          <c:w val="0.32335325846798768"/>
          <c:h val="0.25250552060953163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2052210715032"/>
          <c:y val="5.0776960045612107E-2"/>
          <c:w val="0.84648726129159257"/>
          <c:h val="0.79760453019232858"/>
        </c:manualLayout>
      </c:layout>
      <c:scatterChart>
        <c:scatterStyle val="smoothMarker"/>
        <c:varyColors val="0"/>
        <c:ser>
          <c:idx val="0"/>
          <c:order val="0"/>
          <c:tx>
            <c:v>Equilibrium Curve</c:v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VLE!$A$5:$A$105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VLE!$B$5:$B$105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6.7940198739404878E-2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0.17106376486842906</c:v>
                </c:pt>
                <c:pt idx="9">
                  <c:v>0.19030244159139262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0.40528629826463414</c:v>
                </c:pt>
                <c:pt idx="23">
                  <c:v>0.41947648061366344</c:v>
                </c:pt>
                <c:pt idx="24">
                  <c:v>0.43337559162885247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0.47340246894369109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0.54656579746690892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0.61164812359406839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0.64151963613051854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0.66977893788757714</c:v>
                </c:pt>
                <c:pt idx="46">
                  <c:v>0.67886012630968007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0.7051428361012364</c:v>
                </c:pt>
                <c:pt idx="50">
                  <c:v>0.71359578108645105</c:v>
                </c:pt>
                <c:pt idx="51">
                  <c:v>0.72190064933631404</c:v>
                </c:pt>
                <c:pt idx="52">
                  <c:v>0.73006083288467749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0.77616191674036661</c:v>
                </c:pt>
                <c:pt idx="59">
                  <c:v>0.78339667858879436</c:v>
                </c:pt>
                <c:pt idx="60">
                  <c:v>0.79051071771496462</c:v>
                </c:pt>
                <c:pt idx="61">
                  <c:v>0.79750667356431837</c:v>
                </c:pt>
                <c:pt idx="62">
                  <c:v>0.80438711473845781</c:v>
                </c:pt>
                <c:pt idx="63">
                  <c:v>0.81115454122168407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0.8371418164673875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0.88437364720376199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0.90586795100632544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0.99612810833535725</c:v>
                </c:pt>
                <c:pt idx="100">
                  <c:v>1.0000000000000011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674-4A93-927D-9BE283B06EA8}"/>
            </c:ext>
          </c:extLst>
        </c:ser>
        <c:ser>
          <c:idx val="1"/>
          <c:order val="1"/>
          <c:tx>
            <c:v>45 Degree Line</c:v>
          </c:tx>
          <c:spPr>
            <a:ln w="28575">
              <a:solidFill>
                <a:srgbClr val="000000"/>
              </a:solidFill>
              <a:prstDash val="dash"/>
            </a:ln>
          </c:spPr>
          <c:marker>
            <c:symbol val="none"/>
          </c:marker>
          <c:xVal>
            <c:numRef>
              <c:f>'10-Tray'!$B$47:$B$48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'10-Tray'!$C$47:$C$48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674-4A93-927D-9BE283B06EA8}"/>
            </c:ext>
          </c:extLst>
        </c:ser>
        <c:ser>
          <c:idx val="4"/>
          <c:order val="2"/>
          <c:tx>
            <c:v>TOL</c:v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'10-Tray'!$A$30:$A$40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'10-Tray'!$B$30:$B$40</c:f>
              <c:numCache>
                <c:formatCode>0.0000</c:formatCode>
                <c:ptCount val="11"/>
                <c:pt idx="0">
                  <c:v>0.44527853757127778</c:v>
                </c:pt>
                <c:pt idx="1">
                  <c:v>0.49527853757127777</c:v>
                </c:pt>
                <c:pt idx="2">
                  <c:v>0.54527853757127775</c:v>
                </c:pt>
                <c:pt idx="3">
                  <c:v>0.5952785375712778</c:v>
                </c:pt>
                <c:pt idx="4">
                  <c:v>0.64527853757127773</c:v>
                </c:pt>
                <c:pt idx="5">
                  <c:v>0.69527853757127778</c:v>
                </c:pt>
                <c:pt idx="6">
                  <c:v>0.74527853757127782</c:v>
                </c:pt>
                <c:pt idx="7">
                  <c:v>0.79527853757127775</c:v>
                </c:pt>
                <c:pt idx="8">
                  <c:v>0.8452785375712778</c:v>
                </c:pt>
                <c:pt idx="9">
                  <c:v>0.89527853757127773</c:v>
                </c:pt>
                <c:pt idx="10">
                  <c:v>0.94527853757127778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674-4A93-927D-9BE283B06EA8}"/>
            </c:ext>
          </c:extLst>
        </c:ser>
        <c:ser>
          <c:idx val="5"/>
          <c:order val="3"/>
          <c:tx>
            <c:v>BOL</c:v>
          </c:tx>
          <c:spPr>
            <a:ln w="28575">
              <a:solidFill>
                <a:srgbClr val="00B050"/>
              </a:solidFill>
              <a:prstDash val="solid"/>
            </a:ln>
          </c:spPr>
          <c:marker>
            <c:symbol val="none"/>
          </c:marker>
          <c:xVal>
            <c:numRef>
              <c:f>'10-Tray'!$A$30:$A$40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'10-Tray'!$C$30:$C$40</c:f>
              <c:numCache>
                <c:formatCode>0.0000</c:formatCode>
                <c:ptCount val="11"/>
                <c:pt idx="0">
                  <c:v>-5.4721614447145552E-2</c:v>
                </c:pt>
                <c:pt idx="1">
                  <c:v>9.5278385552854478E-2</c:v>
                </c:pt>
                <c:pt idx="2">
                  <c:v>0.2452783855528545</c:v>
                </c:pt>
                <c:pt idx="3">
                  <c:v>0.39527838555285438</c:v>
                </c:pt>
                <c:pt idx="4">
                  <c:v>0.54527838555285457</c:v>
                </c:pt>
                <c:pt idx="5">
                  <c:v>0.69527838555285448</c:v>
                </c:pt>
                <c:pt idx="6">
                  <c:v>0.84527838555285439</c:v>
                </c:pt>
                <c:pt idx="7">
                  <c:v>0.99527838555285431</c:v>
                </c:pt>
                <c:pt idx="8">
                  <c:v>1.1452783855528545</c:v>
                </c:pt>
                <c:pt idx="9">
                  <c:v>1.2952783855528545</c:v>
                </c:pt>
                <c:pt idx="10">
                  <c:v>1.4452783855528544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674-4A93-927D-9BE283B06EA8}"/>
            </c:ext>
          </c:extLst>
        </c:ser>
        <c:ser>
          <c:idx val="3"/>
          <c:order val="4"/>
          <c:tx>
            <c:v>Stream Composition</c:v>
          </c:tx>
          <c:spPr>
            <a:ln w="25400">
              <a:noFill/>
              <a:prstDash val="solid"/>
            </a:ln>
            <a:effectLst/>
          </c:spPr>
          <c:marker>
            <c:symbol val="square"/>
            <c:size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'10-Tray'!$E$30:$E$52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0.76125736133209898</c:v>
                </c:pt>
                <c:pt idx="2">
                  <c:v>0.76125736133209898</c:v>
                </c:pt>
                <c:pt idx="3">
                  <c:v>0.65238668001626465</c:v>
                </c:pt>
                <c:pt idx="4">
                  <c:v>0.65238668001626465</c:v>
                </c:pt>
                <c:pt idx="5">
                  <c:v>0.57360654459520577</c:v>
                </c:pt>
                <c:pt idx="6">
                  <c:v>0.57360654459520577</c:v>
                </c:pt>
                <c:pt idx="7">
                  <c:v>0.52250392634307119</c:v>
                </c:pt>
                <c:pt idx="8">
                  <c:v>0.52250392634307119</c:v>
                </c:pt>
                <c:pt idx="9">
                  <c:v>0.49162952851932101</c:v>
                </c:pt>
                <c:pt idx="10">
                  <c:v>0.49162952851932101</c:v>
                </c:pt>
                <c:pt idx="11">
                  <c:v>0.46430902391278456</c:v>
                </c:pt>
                <c:pt idx="12">
                  <c:v>0.46430902391278456</c:v>
                </c:pt>
                <c:pt idx="13">
                  <c:v>0.42022987117535215</c:v>
                </c:pt>
                <c:pt idx="14">
                  <c:v>0.42022987117535215</c:v>
                </c:pt>
                <c:pt idx="15">
                  <c:v>0.35593974762073655</c:v>
                </c:pt>
                <c:pt idx="16">
                  <c:v>0.35593974762073655</c:v>
                </c:pt>
                <c:pt idx="17">
                  <c:v>0.27449179436579191</c:v>
                </c:pt>
                <c:pt idx="18">
                  <c:v>0.27449179436579191</c:v>
                </c:pt>
                <c:pt idx="19">
                  <c:v>0.18747162222654859</c:v>
                </c:pt>
                <c:pt idx="20">
                  <c:v>0.18747162222654859</c:v>
                </c:pt>
                <c:pt idx="21">
                  <c:v>0.1094432288942911</c:v>
                </c:pt>
                <c:pt idx="22">
                  <c:v>0.1094432288942911</c:v>
                </c:pt>
              </c:numCache>
            </c:numRef>
          </c:xVal>
          <c:yVal>
            <c:numRef>
              <c:f>'10-Tray'!$F$30:$F$52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0.89055707514255555</c:v>
                </c:pt>
                <c:pt idx="2">
                  <c:v>0.82590721823732738</c:v>
                </c:pt>
                <c:pt idx="3">
                  <c:v>0.82590721823732738</c:v>
                </c:pt>
                <c:pt idx="4">
                  <c:v>0.77147187757941027</c:v>
                </c:pt>
                <c:pt idx="5">
                  <c:v>0.77147187757941027</c:v>
                </c:pt>
                <c:pt idx="6">
                  <c:v>0.73208180986888072</c:v>
                </c:pt>
                <c:pt idx="7">
                  <c:v>0.73208180986888072</c:v>
                </c:pt>
                <c:pt idx="8">
                  <c:v>0.70653050074281343</c:v>
                </c:pt>
                <c:pt idx="9">
                  <c:v>0.70653050074281343</c:v>
                </c:pt>
                <c:pt idx="10">
                  <c:v>0.68272283035025938</c:v>
                </c:pt>
                <c:pt idx="11">
                  <c:v>0.68272283035025938</c:v>
                </c:pt>
                <c:pt idx="12">
                  <c:v>0.64174207344045475</c:v>
                </c:pt>
                <c:pt idx="13">
                  <c:v>0.64174207344045475</c:v>
                </c:pt>
                <c:pt idx="14">
                  <c:v>0.57562334433430606</c:v>
                </c:pt>
                <c:pt idx="15">
                  <c:v>0.57562334433430606</c:v>
                </c:pt>
                <c:pt idx="16">
                  <c:v>0.47918815900238271</c:v>
                </c:pt>
                <c:pt idx="17">
                  <c:v>0.47918815900238271</c:v>
                </c:pt>
                <c:pt idx="18">
                  <c:v>0.35701622911996578</c:v>
                </c:pt>
                <c:pt idx="19">
                  <c:v>0.35701622911996578</c:v>
                </c:pt>
                <c:pt idx="20">
                  <c:v>0.22648597091110084</c:v>
                </c:pt>
                <c:pt idx="21">
                  <c:v>0.22648597091110084</c:v>
                </c:pt>
                <c:pt idx="22">
                  <c:v>0.1094429248574444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674-4A93-927D-9BE283B06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2005280"/>
        <c:axId val="363741264"/>
      </c:scatterChart>
      <c:valAx>
        <c:axId val="362005280"/>
        <c:scaling>
          <c:orientation val="minMax"/>
          <c:max val="1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x (mol fraction)</a:t>
                </a:r>
              </a:p>
            </c:rich>
          </c:tx>
          <c:layout>
            <c:manualLayout>
              <c:xMode val="edge"/>
              <c:yMode val="edge"/>
              <c:x val="0.38854935614295577"/>
              <c:y val="0.9348140364836807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3741264"/>
        <c:crosses val="autoZero"/>
        <c:crossBetween val="midCat"/>
        <c:majorUnit val="0.1"/>
        <c:minorUnit val="5.000000000000001E-2"/>
      </c:valAx>
      <c:valAx>
        <c:axId val="363741264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y (mol fraction)</a:t>
                </a:r>
              </a:p>
            </c:rich>
          </c:tx>
          <c:layout>
            <c:manualLayout>
              <c:xMode val="edge"/>
              <c:yMode val="edge"/>
              <c:x val="1.3722455149629737E-2"/>
              <c:y val="0.2876788153642489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2005280"/>
        <c:crosses val="autoZero"/>
        <c:crossBetween val="midCat"/>
        <c:minorUnit val="5.000000000000001E-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054466184656907"/>
          <c:y val="0.47812633379677494"/>
          <c:w val="0.34410551858807437"/>
          <c:h val="0.30483585135851116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20520029545806"/>
          <c:y val="5.296973278013984E-2"/>
          <c:w val="0.84648726129159257"/>
          <c:h val="0.79760453019232858"/>
        </c:manualLayout>
      </c:layout>
      <c:scatterChart>
        <c:scatterStyle val="smoothMarker"/>
        <c:varyColors val="0"/>
        <c:ser>
          <c:idx val="0"/>
          <c:order val="0"/>
          <c:tx>
            <c:v>Equilibrium Curve</c:v>
          </c:tx>
          <c:spPr>
            <a:ln w="28575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VLE!$A$5:$A$105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VLE!$B$5:$B$105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6.7940198739404878E-2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0.17106376486842906</c:v>
                </c:pt>
                <c:pt idx="9">
                  <c:v>0.19030244159139262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0.40528629826463414</c:v>
                </c:pt>
                <c:pt idx="23">
                  <c:v>0.41947648061366344</c:v>
                </c:pt>
                <c:pt idx="24">
                  <c:v>0.43337559162885247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0.47340246894369109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0.54656579746690892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0.61164812359406839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0.64151963613051854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0.66977893788757714</c:v>
                </c:pt>
                <c:pt idx="46">
                  <c:v>0.67886012630968007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0.7051428361012364</c:v>
                </c:pt>
                <c:pt idx="50">
                  <c:v>0.71359578108645105</c:v>
                </c:pt>
                <c:pt idx="51">
                  <c:v>0.72190064933631404</c:v>
                </c:pt>
                <c:pt idx="52">
                  <c:v>0.73006083288467749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0.77616191674036661</c:v>
                </c:pt>
                <c:pt idx="59">
                  <c:v>0.78339667858879436</c:v>
                </c:pt>
                <c:pt idx="60">
                  <c:v>0.79051071771496462</c:v>
                </c:pt>
                <c:pt idx="61">
                  <c:v>0.79750667356431837</c:v>
                </c:pt>
                <c:pt idx="62">
                  <c:v>0.80438711473845781</c:v>
                </c:pt>
                <c:pt idx="63">
                  <c:v>0.81115454122168407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0.8371418164673875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0.88437364720376199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0.90586795100632544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0.99612810833535725</c:v>
                </c:pt>
                <c:pt idx="100">
                  <c:v>1.0000000000000011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2D2-4047-B34D-C6C7711FAF12}"/>
            </c:ext>
          </c:extLst>
        </c:ser>
        <c:ser>
          <c:idx val="1"/>
          <c:order val="1"/>
          <c:tx>
            <c:v>45 Degree Line</c:v>
          </c:tx>
          <c:spPr>
            <a:ln w="28575">
              <a:solidFill>
                <a:srgbClr val="000000"/>
              </a:solidFill>
              <a:prstDash val="dash"/>
            </a:ln>
          </c:spPr>
          <c:marker>
            <c:symbol val="none"/>
          </c:marker>
          <c:xVal>
            <c:numRef>
              <c:f>'10-Tray'!$B$47:$B$48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'10-Tray'!$C$47:$C$48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2D2-4047-B34D-C6C7711FAF12}"/>
            </c:ext>
          </c:extLst>
        </c:ser>
        <c:ser>
          <c:idx val="4"/>
          <c:order val="2"/>
          <c:tx>
            <c:v>TOL</c:v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'10-Tray'!$A$30:$A$40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'10-Tray'!$B$30:$B$40</c:f>
              <c:numCache>
                <c:formatCode>0.0000</c:formatCode>
                <c:ptCount val="11"/>
                <c:pt idx="0">
                  <c:v>0.44527853757127778</c:v>
                </c:pt>
                <c:pt idx="1">
                  <c:v>0.49527853757127777</c:v>
                </c:pt>
                <c:pt idx="2">
                  <c:v>0.54527853757127775</c:v>
                </c:pt>
                <c:pt idx="3">
                  <c:v>0.5952785375712778</c:v>
                </c:pt>
                <c:pt idx="4">
                  <c:v>0.64527853757127773</c:v>
                </c:pt>
                <c:pt idx="5">
                  <c:v>0.69527853757127778</c:v>
                </c:pt>
                <c:pt idx="6">
                  <c:v>0.74527853757127782</c:v>
                </c:pt>
                <c:pt idx="7">
                  <c:v>0.79527853757127775</c:v>
                </c:pt>
                <c:pt idx="8">
                  <c:v>0.8452785375712778</c:v>
                </c:pt>
                <c:pt idx="9">
                  <c:v>0.89527853757127773</c:v>
                </c:pt>
                <c:pt idx="10">
                  <c:v>0.94527853757127778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2D2-4047-B34D-C6C7711FAF12}"/>
            </c:ext>
          </c:extLst>
        </c:ser>
        <c:ser>
          <c:idx val="5"/>
          <c:order val="3"/>
          <c:tx>
            <c:v>BOL</c:v>
          </c:tx>
          <c:spPr>
            <a:ln w="28575">
              <a:solidFill>
                <a:srgbClr val="00B050"/>
              </a:solidFill>
              <a:prstDash val="solid"/>
            </a:ln>
          </c:spPr>
          <c:marker>
            <c:symbol val="none"/>
          </c:marker>
          <c:xVal>
            <c:numRef>
              <c:f>'10-Tray'!$A$30:$A$40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xVal>
          <c:yVal>
            <c:numRef>
              <c:f>'10-Tray'!$C$30:$C$40</c:f>
              <c:numCache>
                <c:formatCode>0.0000</c:formatCode>
                <c:ptCount val="11"/>
                <c:pt idx="0">
                  <c:v>-5.4721614447145552E-2</c:v>
                </c:pt>
                <c:pt idx="1">
                  <c:v>9.5278385552854478E-2</c:v>
                </c:pt>
                <c:pt idx="2">
                  <c:v>0.2452783855528545</c:v>
                </c:pt>
                <c:pt idx="3">
                  <c:v>0.39527838555285438</c:v>
                </c:pt>
                <c:pt idx="4">
                  <c:v>0.54527838555285457</c:v>
                </c:pt>
                <c:pt idx="5">
                  <c:v>0.69527838555285448</c:v>
                </c:pt>
                <c:pt idx="6">
                  <c:v>0.84527838555285439</c:v>
                </c:pt>
                <c:pt idx="7">
                  <c:v>0.99527838555285431</c:v>
                </c:pt>
                <c:pt idx="8">
                  <c:v>1.1452783855528545</c:v>
                </c:pt>
                <c:pt idx="9">
                  <c:v>1.2952783855528545</c:v>
                </c:pt>
                <c:pt idx="10">
                  <c:v>1.4452783855528544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2D2-4047-B34D-C6C7711FAF12}"/>
            </c:ext>
          </c:extLst>
        </c:ser>
        <c:ser>
          <c:idx val="3"/>
          <c:order val="4"/>
          <c:tx>
            <c:v>Stair Steps</c:v>
          </c:tx>
          <c:spPr>
            <a:ln w="25400">
              <a:solidFill>
                <a:srgbClr val="FFC000"/>
              </a:solidFill>
              <a:prstDash val="solid"/>
            </a:ln>
            <a:effectLst/>
          </c:spPr>
          <c:marker>
            <c:symbol val="square"/>
            <c:size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'10-Tray'!$E$30:$E$52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0.76125736133209898</c:v>
                </c:pt>
                <c:pt idx="2">
                  <c:v>0.76125736133209898</c:v>
                </c:pt>
                <c:pt idx="3">
                  <c:v>0.65238668001626465</c:v>
                </c:pt>
                <c:pt idx="4">
                  <c:v>0.65238668001626465</c:v>
                </c:pt>
                <c:pt idx="5">
                  <c:v>0.57360654459520577</c:v>
                </c:pt>
                <c:pt idx="6">
                  <c:v>0.57360654459520577</c:v>
                </c:pt>
                <c:pt idx="7">
                  <c:v>0.52250392634307119</c:v>
                </c:pt>
                <c:pt idx="8">
                  <c:v>0.52250392634307119</c:v>
                </c:pt>
                <c:pt idx="9">
                  <c:v>0.49162952851932101</c:v>
                </c:pt>
                <c:pt idx="10">
                  <c:v>0.49162952851932101</c:v>
                </c:pt>
                <c:pt idx="11">
                  <c:v>0.46430902391278456</c:v>
                </c:pt>
                <c:pt idx="12">
                  <c:v>0.46430902391278456</c:v>
                </c:pt>
                <c:pt idx="13">
                  <c:v>0.42022987117535215</c:v>
                </c:pt>
                <c:pt idx="14">
                  <c:v>0.42022987117535215</c:v>
                </c:pt>
                <c:pt idx="15">
                  <c:v>0.35593974762073655</c:v>
                </c:pt>
                <c:pt idx="16">
                  <c:v>0.35593974762073655</c:v>
                </c:pt>
                <c:pt idx="17">
                  <c:v>0.27449179436579191</c:v>
                </c:pt>
                <c:pt idx="18">
                  <c:v>0.27449179436579191</c:v>
                </c:pt>
                <c:pt idx="19">
                  <c:v>0.18747162222654859</c:v>
                </c:pt>
                <c:pt idx="20">
                  <c:v>0.18747162222654859</c:v>
                </c:pt>
                <c:pt idx="21">
                  <c:v>0.1094432288942911</c:v>
                </c:pt>
                <c:pt idx="22">
                  <c:v>0.1094432288942911</c:v>
                </c:pt>
              </c:numCache>
            </c:numRef>
          </c:xVal>
          <c:yVal>
            <c:numRef>
              <c:f>'10-Tray'!$F$30:$F$52</c:f>
              <c:numCache>
                <c:formatCode>0.0000</c:formatCode>
                <c:ptCount val="23"/>
                <c:pt idx="0">
                  <c:v>0.89055707514255555</c:v>
                </c:pt>
                <c:pt idx="1">
                  <c:v>0.89055707514255555</c:v>
                </c:pt>
                <c:pt idx="2">
                  <c:v>0.82590721823732738</c:v>
                </c:pt>
                <c:pt idx="3">
                  <c:v>0.82590721823732738</c:v>
                </c:pt>
                <c:pt idx="4">
                  <c:v>0.77147187757941027</c:v>
                </c:pt>
                <c:pt idx="5">
                  <c:v>0.77147187757941027</c:v>
                </c:pt>
                <c:pt idx="6">
                  <c:v>0.73208180986888072</c:v>
                </c:pt>
                <c:pt idx="7">
                  <c:v>0.73208180986888072</c:v>
                </c:pt>
                <c:pt idx="8">
                  <c:v>0.70653050074281343</c:v>
                </c:pt>
                <c:pt idx="9">
                  <c:v>0.70653050074281343</c:v>
                </c:pt>
                <c:pt idx="10">
                  <c:v>0.68272283035025938</c:v>
                </c:pt>
                <c:pt idx="11">
                  <c:v>0.68272283035025938</c:v>
                </c:pt>
                <c:pt idx="12">
                  <c:v>0.64174207344045475</c:v>
                </c:pt>
                <c:pt idx="13">
                  <c:v>0.64174207344045475</c:v>
                </c:pt>
                <c:pt idx="14">
                  <c:v>0.57562334433430606</c:v>
                </c:pt>
                <c:pt idx="15">
                  <c:v>0.57562334433430606</c:v>
                </c:pt>
                <c:pt idx="16">
                  <c:v>0.47918815900238271</c:v>
                </c:pt>
                <c:pt idx="17">
                  <c:v>0.47918815900238271</c:v>
                </c:pt>
                <c:pt idx="18">
                  <c:v>0.35701622911996578</c:v>
                </c:pt>
                <c:pt idx="19">
                  <c:v>0.35701622911996578</c:v>
                </c:pt>
                <c:pt idx="20">
                  <c:v>0.22648597091110084</c:v>
                </c:pt>
                <c:pt idx="21">
                  <c:v>0.22648597091110084</c:v>
                </c:pt>
                <c:pt idx="22">
                  <c:v>0.1094429248574444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2D2-4047-B34D-C6C7711FA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3746304"/>
        <c:axId val="363746864"/>
      </c:scatterChart>
      <c:valAx>
        <c:axId val="363746304"/>
        <c:scaling>
          <c:orientation val="minMax"/>
          <c:max val="1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x (mol fraction)</a:t>
                </a:r>
              </a:p>
            </c:rich>
          </c:tx>
          <c:layout>
            <c:manualLayout>
              <c:xMode val="edge"/>
              <c:yMode val="edge"/>
              <c:x val="0.38854935614295577"/>
              <c:y val="0.9348140364836807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3746864"/>
        <c:crosses val="autoZero"/>
        <c:crossBetween val="midCat"/>
        <c:majorUnit val="0.1"/>
        <c:minorUnit val="5.000000000000001E-2"/>
      </c:valAx>
      <c:valAx>
        <c:axId val="363746864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y (mol fraction)</a:t>
                </a:r>
              </a:p>
            </c:rich>
          </c:tx>
          <c:layout>
            <c:manualLayout>
              <c:xMode val="edge"/>
              <c:yMode val="edge"/>
              <c:x val="1.3722455149629737E-2"/>
              <c:y val="0.2876788153642489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3746304"/>
        <c:crosses val="autoZero"/>
        <c:crossBetween val="midCat"/>
        <c:minorUnit val="5.000000000000001E-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1137501861210619"/>
          <c:y val="0.47589198169152186"/>
          <c:w val="0.29667095839938812"/>
          <c:h val="0.32662821714985463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4162733270772"/>
          <c:y val="4.443821437233135E-2"/>
          <c:w val="0.80465031119862862"/>
          <c:h val="0.80121492763421598"/>
        </c:manualLayout>
      </c:layout>
      <c:scatterChart>
        <c:scatterStyle val="lineMarker"/>
        <c:varyColors val="0"/>
        <c:ser>
          <c:idx val="0"/>
          <c:order val="0"/>
          <c:tx>
            <c:v>Liquid</c:v>
          </c:tx>
          <c:spPr>
            <a:ln w="25400">
              <a:solidFill>
                <a:srgbClr val="63AAFE"/>
              </a:solidFill>
              <a:prstDash val="solid"/>
            </a:ln>
          </c:spPr>
          <c:marker>
            <c:symbol val="x"/>
            <c:size val="10"/>
            <c:spPr>
              <a:solidFill>
                <a:srgbClr val="63AAFE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xVal>
            <c:strRef>
              <c:f>'10-Tray'!$H$30:$H$41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xVal>
          <c:yVal>
            <c:numRef>
              <c:f>'10-Tray'!$I$30:$I$41</c:f>
              <c:numCache>
                <c:formatCode>0</c:formatCode>
                <c:ptCount val="1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21-4C05-867C-9EA024B9B4B5}"/>
            </c:ext>
          </c:extLst>
        </c:ser>
        <c:ser>
          <c:idx val="1"/>
          <c:order val="1"/>
          <c:tx>
            <c:v>Vapor</c:v>
          </c:tx>
          <c:spPr>
            <a:ln w="25400">
              <a:solidFill>
                <a:srgbClr val="DD2D32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DD2D32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strRef>
              <c:f>'10-Tray'!$H$30:$H$41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xVal>
          <c:yVal>
            <c:numRef>
              <c:f>'10-Tray'!$J$30:$J$41</c:f>
              <c:numCache>
                <c:formatCode>0</c:formatCode>
                <c:ptCount val="12"/>
                <c:pt idx="0">
                  <c:v>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21-4C05-867C-9EA024B9B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270176"/>
        <c:axId val="367270736"/>
      </c:scatterChart>
      <c:valAx>
        <c:axId val="367270176"/>
        <c:scaling>
          <c:orientation val="minMax"/>
          <c:max val="12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Stage (TC = 1, PR = 12)</a:t>
                </a:r>
              </a:p>
            </c:rich>
          </c:tx>
          <c:layout>
            <c:manualLayout>
              <c:xMode val="edge"/>
              <c:yMode val="edge"/>
              <c:x val="0.39881388159813358"/>
              <c:y val="0.91601118599945874"/>
            </c:manualLayout>
          </c:layout>
          <c:overlay val="0"/>
          <c:spPr>
            <a:noFill/>
            <a:ln w="25400">
              <a:noFill/>
            </a:ln>
          </c:spPr>
        </c:title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0736"/>
        <c:crosses val="autoZero"/>
        <c:crossBetween val="midCat"/>
        <c:majorUnit val="1"/>
      </c:valAx>
      <c:valAx>
        <c:axId val="36727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Flow Rate (mole/h)</a:t>
                </a:r>
              </a:p>
            </c:rich>
          </c:tx>
          <c:layout>
            <c:manualLayout>
              <c:xMode val="edge"/>
              <c:yMode val="edge"/>
              <c:x val="1.9609329140909279E-2"/>
              <c:y val="0.2120592581573417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01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8129063867016623"/>
          <c:y val="0.13530540270027622"/>
          <c:w val="0.17833805774278214"/>
          <c:h val="0.10743937695185812"/>
        </c:manualLayout>
      </c:layout>
      <c:overlay val="0"/>
      <c:spPr>
        <a:solidFill>
          <a:schemeClr val="bg1">
            <a:lumMod val="95000"/>
          </a:schemeClr>
        </a:solidFill>
        <a:ln w="25400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0951725636138"/>
          <c:y val="4.5720782789489357E-2"/>
          <c:w val="0.8557073049979651"/>
          <c:h val="0.80647282242291951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70C0"/>
              </a:solidFill>
            </c:spPr>
          </c:marker>
          <c:xVal>
            <c:strRef>
              <c:f>'10-Tray'!$K$30:$K$41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xVal>
          <c:yVal>
            <c:numRef>
              <c:f>'10-Tray'!$L$30:$L$41</c:f>
              <c:numCache>
                <c:formatCode>0.0</c:formatCode>
                <c:ptCount val="12"/>
                <c:pt idx="0">
                  <c:v>82.371167935241388</c:v>
                </c:pt>
                <c:pt idx="1">
                  <c:v>85.284239192282328</c:v>
                </c:pt>
                <c:pt idx="2">
                  <c:v>87.961363290756267</c:v>
                </c:pt>
                <c:pt idx="3">
                  <c:v>90.044754976425679</c:v>
                </c:pt>
                <c:pt idx="4">
                  <c:v>91.46908650384448</c:v>
                </c:pt>
                <c:pt idx="5">
                  <c:v>92.359509201634026</c:v>
                </c:pt>
                <c:pt idx="6">
                  <c:v>93.167188321613551</c:v>
                </c:pt>
                <c:pt idx="7">
                  <c:v>94.511342498753095</c:v>
                </c:pt>
                <c:pt idx="8">
                  <c:v>96.568816402640607</c:v>
                </c:pt>
                <c:pt idx="9">
                  <c:v>99.356945403973583</c:v>
                </c:pt>
                <c:pt idx="10">
                  <c:v>102.5882441009563</c:v>
                </c:pt>
                <c:pt idx="11">
                  <c:v>105.73792435767935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95-41CD-8AB4-BE16EA5F0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272976"/>
        <c:axId val="367273536"/>
      </c:scatterChart>
      <c:valAx>
        <c:axId val="367272976"/>
        <c:scaling>
          <c:orientation val="minMax"/>
          <c:max val="12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Stage (TC = 1, PR = 12)</a:t>
                </a:r>
              </a:p>
            </c:rich>
          </c:tx>
          <c:layout>
            <c:manualLayout>
              <c:xMode val="edge"/>
              <c:yMode val="edge"/>
              <c:x val="0.3421955088947215"/>
              <c:y val="0.92255181686577237"/>
            </c:manualLayout>
          </c:layout>
          <c:overlay val="0"/>
          <c:spPr>
            <a:noFill/>
            <a:ln w="25400">
              <a:noFill/>
            </a:ln>
          </c:spPr>
        </c:title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3536"/>
        <c:crosses val="autoZero"/>
        <c:crossBetween val="midCat"/>
        <c:majorUnit val="1"/>
      </c:valAx>
      <c:valAx>
        <c:axId val="367273536"/>
        <c:scaling>
          <c:orientation val="minMax"/>
          <c:max val="112"/>
          <c:min val="80"/>
        </c:scaling>
        <c:delete val="0"/>
        <c:axPos val="l"/>
        <c:majorGridlines>
          <c:spPr>
            <a:ln w="6350">
              <a:solidFill>
                <a:schemeClr val="tx1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rPr>
                  <a:t>T (</a:t>
                </a:r>
                <a:r>
                  <a:rPr lang="en-US" sz="1800" b="1" i="0" u="none" strike="noStrike" baseline="3000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rPr>
                  <a:t>o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rPr>
                  <a:t>C)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8.8789734616506275E-3"/>
              <c:y val="0.4566284779050736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2976"/>
        <c:crosses val="autoZero"/>
        <c:crossBetween val="midCat"/>
        <c:majorUnit val="2"/>
        <c:minorUnit val="1"/>
      </c:valAx>
      <c:spPr>
        <a:noFill/>
        <a:ln w="3175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49659991431606"/>
          <c:y val="5.0197693538302703E-2"/>
          <c:w val="0.74175758347073995"/>
          <c:h val="0.79273169908370256"/>
        </c:manualLayout>
      </c:layout>
      <c:scatterChart>
        <c:scatterStyle val="lineMarker"/>
        <c:varyColors val="0"/>
        <c:ser>
          <c:idx val="0"/>
          <c:order val="0"/>
          <c:tx>
            <c:v>Liquid</c:v>
          </c:tx>
          <c:spPr>
            <a:ln w="25400">
              <a:solidFill>
                <a:srgbClr val="0070C0"/>
              </a:solidFill>
              <a:prstDash val="solid"/>
            </a:ln>
          </c:spPr>
          <c:marker>
            <c:symbol val="diamond"/>
            <c:size val="13"/>
            <c:spPr>
              <a:solidFill>
                <a:srgbClr val="0070C0"/>
              </a:solidFill>
              <a:ln>
                <a:solidFill>
                  <a:srgbClr val="63AAFE"/>
                </a:solidFill>
                <a:prstDash val="solid"/>
              </a:ln>
            </c:spPr>
          </c:marker>
          <c:xVal>
            <c:strRef>
              <c:f>'10-Tray'!$M$30:$M$41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xVal>
          <c:yVal>
            <c:numRef>
              <c:f>'10-Tray'!$F$7:$F$18</c:f>
              <c:numCache>
                <c:formatCode>0.000</c:formatCode>
                <c:ptCount val="12"/>
                <c:pt idx="0">
                  <c:v>0.89055707514255555</c:v>
                </c:pt>
                <c:pt idx="1">
                  <c:v>0.76125736133209898</c:v>
                </c:pt>
                <c:pt idx="2">
                  <c:v>0.65238668001626465</c:v>
                </c:pt>
                <c:pt idx="3">
                  <c:v>0.57360654459520577</c:v>
                </c:pt>
                <c:pt idx="4">
                  <c:v>0.52250392634307119</c:v>
                </c:pt>
                <c:pt idx="5">
                  <c:v>0.49162952851932101</c:v>
                </c:pt>
                <c:pt idx="6">
                  <c:v>0.46430902391278456</c:v>
                </c:pt>
                <c:pt idx="7">
                  <c:v>0.42022987117535215</c:v>
                </c:pt>
                <c:pt idx="8">
                  <c:v>0.35593974762073655</c:v>
                </c:pt>
                <c:pt idx="9">
                  <c:v>0.27449179436579191</c:v>
                </c:pt>
                <c:pt idx="10">
                  <c:v>0.18747162222654859</c:v>
                </c:pt>
                <c:pt idx="11">
                  <c:v>0.1094432288942911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E6B-4DEF-BB8F-3DD01E6103F9}"/>
            </c:ext>
          </c:extLst>
        </c:ser>
        <c:ser>
          <c:idx val="1"/>
          <c:order val="1"/>
          <c:tx>
            <c:v>Vapor</c:v>
          </c:tx>
          <c:spPr>
            <a:ln w="25400">
              <a:solidFill>
                <a:srgbClr val="DD2D32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DD2D32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strRef>
              <c:f>'10-Tray'!$M$30:$M$41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xVal>
          <c:yVal>
            <c:numRef>
              <c:f>'10-Tray'!$H$7:$H$18</c:f>
              <c:numCache>
                <c:formatCode>0.000</c:formatCode>
                <c:ptCount val="12"/>
                <c:pt idx="1">
                  <c:v>0.89055707514255555</c:v>
                </c:pt>
                <c:pt idx="2">
                  <c:v>0.82590721823732738</c:v>
                </c:pt>
                <c:pt idx="3">
                  <c:v>0.77147187757941027</c:v>
                </c:pt>
                <c:pt idx="4">
                  <c:v>0.73208180986888072</c:v>
                </c:pt>
                <c:pt idx="5">
                  <c:v>0.70653050074281343</c:v>
                </c:pt>
                <c:pt idx="6">
                  <c:v>0.68272283035025938</c:v>
                </c:pt>
                <c:pt idx="7">
                  <c:v>0.64174207344045475</c:v>
                </c:pt>
                <c:pt idx="8">
                  <c:v>0.57562334433430606</c:v>
                </c:pt>
                <c:pt idx="9">
                  <c:v>0.47918815900238271</c:v>
                </c:pt>
                <c:pt idx="10">
                  <c:v>0.35701622911996578</c:v>
                </c:pt>
                <c:pt idx="11">
                  <c:v>0.22648597091110084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E6B-4DEF-BB8F-3DD01E610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276336"/>
        <c:axId val="367276896"/>
      </c:scatterChart>
      <c:valAx>
        <c:axId val="367276336"/>
        <c:scaling>
          <c:orientation val="minMax"/>
          <c:max val="12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Stage (TC = 1, PR = 12)</a:t>
                </a:r>
              </a:p>
            </c:rich>
          </c:tx>
          <c:layout>
            <c:manualLayout>
              <c:xMode val="edge"/>
              <c:yMode val="edge"/>
              <c:x val="0.2985426655001458"/>
              <c:y val="0.91742567367295125"/>
            </c:manualLayout>
          </c:layout>
          <c:overlay val="0"/>
          <c:spPr>
            <a:noFill/>
            <a:ln w="25400">
              <a:noFill/>
            </a:ln>
          </c:spPr>
        </c:title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6896"/>
        <c:crosses val="autoZero"/>
        <c:crossBetween val="midCat"/>
        <c:majorUnit val="1"/>
      </c:valAx>
      <c:valAx>
        <c:axId val="367276896"/>
        <c:scaling>
          <c:orientation val="minMax"/>
          <c:max val="1"/>
        </c:scaling>
        <c:delete val="0"/>
        <c:axPos val="l"/>
        <c:majorGridlines>
          <c:spPr>
            <a:ln w="6350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X,Y (mole fraction)</a:t>
                </a:r>
              </a:p>
            </c:rich>
          </c:tx>
          <c:layout>
            <c:manualLayout>
              <c:xMode val="edge"/>
              <c:yMode val="edge"/>
              <c:x val="1.4059025955088946E-2"/>
              <c:y val="0.26142608606002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276336"/>
        <c:crosses val="autoZero"/>
        <c:crossBetween val="midCat"/>
        <c:majorUnit val="0.1"/>
        <c:minorUnit val="5.000000000000001E-2"/>
      </c:valAx>
      <c:spPr>
        <a:noFill/>
        <a:ln w="254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3628834379571653"/>
          <c:y val="0.15485225670058558"/>
          <c:w val="0.14873560804899388"/>
          <c:h val="9.6538611887916612E-2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20522468700826"/>
          <c:y val="5.7319949724792499E-2"/>
          <c:w val="0.84648726129159257"/>
          <c:h val="0.79760453019232858"/>
        </c:manualLayout>
      </c:layout>
      <c:scatterChart>
        <c:scatterStyle val="smoothMarker"/>
        <c:varyColors val="0"/>
        <c:ser>
          <c:idx val="0"/>
          <c:order val="0"/>
          <c:tx>
            <c:v>Equilibrium Curve</c:v>
          </c:tx>
          <c:spPr>
            <a:ln w="25400">
              <a:solidFill>
                <a:schemeClr val="tx1"/>
              </a:solidFill>
              <a:prstDash val="solid"/>
            </a:ln>
          </c:spPr>
          <c:marker>
            <c:symbol val="none"/>
          </c:marker>
          <c:xVal>
            <c:numRef>
              <c:f>VLE!$A$5:$A$105</c:f>
              <c:numCache>
                <c:formatCode>0.00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xVal>
          <c:yVal>
            <c:numRef>
              <c:f>VLE!$B$5:$B$105</c:f>
              <c:numCache>
                <c:formatCode>0.000</c:formatCode>
                <c:ptCount val="101"/>
                <c:pt idx="0">
                  <c:v>0</c:v>
                </c:pt>
                <c:pt idx="1">
                  <c:v>2.3188539647312698E-2</c:v>
                </c:pt>
                <c:pt idx="2">
                  <c:v>4.5829806485364472E-2</c:v>
                </c:pt>
                <c:pt idx="3">
                  <c:v>6.7940198739404878E-2</c:v>
                </c:pt>
                <c:pt idx="4">
                  <c:v>8.9535536659826734E-2</c:v>
                </c:pt>
                <c:pt idx="5">
                  <c:v>0.11063108520264195</c:v>
                </c:pt>
                <c:pt idx="6">
                  <c:v>0.13124157576548001</c:v>
                </c:pt>
                <c:pt idx="7">
                  <c:v>0.1513812270185394</c:v>
                </c:pt>
                <c:pt idx="8">
                  <c:v>0.17106376486842906</c:v>
                </c:pt>
                <c:pt idx="9">
                  <c:v>0.19030244159139262</c:v>
                </c:pt>
                <c:pt idx="10">
                  <c:v>0.20911005417098408</c:v>
                </c:pt>
                <c:pt idx="11">
                  <c:v>0.22749896187389121</c:v>
                </c:pt>
                <c:pt idx="12">
                  <c:v>0.2454811030962579</c:v>
                </c:pt>
                <c:pt idx="13">
                  <c:v>0.26306801151155551</c:v>
                </c:pt>
                <c:pt idx="14">
                  <c:v>0.28027083154980181</c:v>
                </c:pt>
                <c:pt idx="15">
                  <c:v>0.29710033323669066</c:v>
                </c:pt>
                <c:pt idx="16">
                  <c:v>0.31356692642003381</c:v>
                </c:pt>
                <c:pt idx="17">
                  <c:v>0.32968067440975624</c:v>
                </c:pt>
                <c:pt idx="18">
                  <c:v>0.34545130705660959</c:v>
                </c:pt>
                <c:pt idx="19">
                  <c:v>0.36088823329369307</c:v>
                </c:pt>
                <c:pt idx="20">
                  <c:v>0.37600055316384068</c:v>
                </c:pt>
                <c:pt idx="21">
                  <c:v>0.39079706935498648</c:v>
                </c:pt>
                <c:pt idx="22">
                  <c:v>0.40528629826463414</c:v>
                </c:pt>
                <c:pt idx="23">
                  <c:v>0.41947648061366344</c:v>
                </c:pt>
                <c:pt idx="24">
                  <c:v>0.43337559162885247</c:v>
                </c:pt>
                <c:pt idx="25">
                  <c:v>0.44699135081261543</c:v>
                </c:pt>
                <c:pt idx="26">
                  <c:v>0.46033123131768544</c:v>
                </c:pt>
                <c:pt idx="27">
                  <c:v>0.47340246894369109</c:v>
                </c:pt>
                <c:pt idx="28">
                  <c:v>0.48621207077182432</c:v>
                </c:pt>
                <c:pt idx="29">
                  <c:v>0.49876682345309936</c:v>
                </c:pt>
                <c:pt idx="30">
                  <c:v>0.51107330116502048</c:v>
                </c:pt>
                <c:pt idx="31">
                  <c:v>0.52313787325082395</c:v>
                </c:pt>
                <c:pt idx="32">
                  <c:v>0.53496671155483899</c:v>
                </c:pt>
                <c:pt idx="33">
                  <c:v>0.54656579746690892</c:v>
                </c:pt>
                <c:pt idx="34">
                  <c:v>0.55794092868825662</c:v>
                </c:pt>
                <c:pt idx="35">
                  <c:v>0.56909772573061956</c:v>
                </c:pt>
                <c:pt idx="36">
                  <c:v>0.58004163815996568</c:v>
                </c:pt>
                <c:pt idx="37">
                  <c:v>0.59077795059559224</c:v>
                </c:pt>
                <c:pt idx="38">
                  <c:v>0.60131178847495026</c:v>
                </c:pt>
                <c:pt idx="39">
                  <c:v>0.61164812359406839</c:v>
                </c:pt>
                <c:pt idx="40">
                  <c:v>0.62179177943300612</c:v>
                </c:pt>
                <c:pt idx="41">
                  <c:v>0.63174743627537044</c:v>
                </c:pt>
                <c:pt idx="42">
                  <c:v>0.64151963613051854</c:v>
                </c:pt>
                <c:pt idx="43">
                  <c:v>0.65111278746669554</c:v>
                </c:pt>
                <c:pt idx="44">
                  <c:v>0.66053116976297988</c:v>
                </c:pt>
                <c:pt idx="45">
                  <c:v>0.66977893788757714</c:v>
                </c:pt>
                <c:pt idx="46">
                  <c:v>0.67886012630968007</c:v>
                </c:pt>
                <c:pt idx="47">
                  <c:v>0.68777865315175035</c:v>
                </c:pt>
                <c:pt idx="48">
                  <c:v>0.6965383240888392</c:v>
                </c:pt>
                <c:pt idx="49">
                  <c:v>0.7051428361012364</c:v>
                </c:pt>
                <c:pt idx="50">
                  <c:v>0.71359578108645105</c:v>
                </c:pt>
                <c:pt idx="51">
                  <c:v>0.72190064933631404</c:v>
                </c:pt>
                <c:pt idx="52">
                  <c:v>0.73006083288467749</c:v>
                </c:pt>
                <c:pt idx="53">
                  <c:v>0.73807962873100619</c:v>
                </c:pt>
                <c:pt idx="54">
                  <c:v>0.7459602419448822</c:v>
                </c:pt>
                <c:pt idx="55">
                  <c:v>0.75370578865625126</c:v>
                </c:pt>
                <c:pt idx="56">
                  <c:v>0.76131929893602091</c:v>
                </c:pt>
                <c:pt idx="57">
                  <c:v>0.76880371957142501</c:v>
                </c:pt>
                <c:pt idx="58">
                  <c:v>0.77616191674036661</c:v>
                </c:pt>
                <c:pt idx="59">
                  <c:v>0.78339667858879436</c:v>
                </c:pt>
                <c:pt idx="60">
                  <c:v>0.79051071771496462</c:v>
                </c:pt>
                <c:pt idx="61">
                  <c:v>0.79750667356431837</c:v>
                </c:pt>
                <c:pt idx="62">
                  <c:v>0.80438711473845781</c:v>
                </c:pt>
                <c:pt idx="63">
                  <c:v>0.81115454122168407</c:v>
                </c:pt>
                <c:pt idx="64">
                  <c:v>0.81781138652829666</c:v>
                </c:pt>
                <c:pt idx="65">
                  <c:v>0.82436001977379592</c:v>
                </c:pt>
                <c:pt idx="66">
                  <c:v>0.83080274767291007</c:v>
                </c:pt>
                <c:pt idx="67">
                  <c:v>0.8371418164673875</c:v>
                </c:pt>
                <c:pt idx="68">
                  <c:v>0.8433794137861913</c:v>
                </c:pt>
                <c:pt idx="69">
                  <c:v>0.8495176704407984</c:v>
                </c:pt>
                <c:pt idx="70">
                  <c:v>0.85555866215804011</c:v>
                </c:pt>
                <c:pt idx="71">
                  <c:v>0.86150441125292765</c:v>
                </c:pt>
                <c:pt idx="72">
                  <c:v>0.86735688824375956</c:v>
                </c:pt>
                <c:pt idx="73">
                  <c:v>0.8731180134117128</c:v>
                </c:pt>
                <c:pt idx="74">
                  <c:v>0.87878965830701361</c:v>
                </c:pt>
                <c:pt idx="75">
                  <c:v>0.88437364720376199</c:v>
                </c:pt>
                <c:pt idx="76">
                  <c:v>0.88987175850530653</c:v>
                </c:pt>
                <c:pt idx="77">
                  <c:v>0.8952857261020577</c:v>
                </c:pt>
                <c:pt idx="78">
                  <c:v>0.90061724068353533</c:v>
                </c:pt>
                <c:pt idx="79">
                  <c:v>0.90586795100632544</c:v>
                </c:pt>
                <c:pt idx="80">
                  <c:v>0.91103946511965239</c:v>
                </c:pt>
                <c:pt idx="81">
                  <c:v>0.91613335155007714</c:v>
                </c:pt>
                <c:pt idx="82">
                  <c:v>0.92115114044689195</c:v>
                </c:pt>
                <c:pt idx="83">
                  <c:v>0.92609432468962838</c:v>
                </c:pt>
                <c:pt idx="84">
                  <c:v>0.93096436095909008</c:v>
                </c:pt>
                <c:pt idx="85">
                  <c:v>0.93576267077323938</c:v>
                </c:pt>
                <c:pt idx="86">
                  <c:v>0.94049064148922001</c:v>
                </c:pt>
                <c:pt idx="87">
                  <c:v>0.94514962727278173</c:v>
                </c:pt>
                <c:pt idx="88">
                  <c:v>0.94974095003622638</c:v>
                </c:pt>
                <c:pt idx="89">
                  <c:v>0.95426590034607872</c:v>
                </c:pt>
                <c:pt idx="90">
                  <c:v>0.95872573830154151</c:v>
                </c:pt>
                <c:pt idx="91">
                  <c:v>0.96312169438477568</c:v>
                </c:pt>
                <c:pt idx="92">
                  <c:v>0.96745497028404137</c:v>
                </c:pt>
                <c:pt idx="93">
                  <c:v>0.97172673969065126</c:v>
                </c:pt>
                <c:pt idx="94">
                  <c:v>0.97593814907066112</c:v>
                </c:pt>
                <c:pt idx="95">
                  <c:v>0.98009031841220495</c:v>
                </c:pt>
                <c:pt idx="96">
                  <c:v>0.98418434194933235</c:v>
                </c:pt>
                <c:pt idx="97">
                  <c:v>0.98822128886316141</c:v>
                </c:pt>
                <c:pt idx="98">
                  <c:v>0.99220220396117387</c:v>
                </c:pt>
                <c:pt idx="99">
                  <c:v>0.99612810833535725</c:v>
                </c:pt>
                <c:pt idx="100">
                  <c:v>1.0000000000000011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07F-4BA6-BFA4-4E3DF4925D75}"/>
            </c:ext>
          </c:extLst>
        </c:ser>
        <c:ser>
          <c:idx val="1"/>
          <c:order val="1"/>
          <c:tx>
            <c:v>45 Degree Line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778B-4DE6-B219-3400E2FEA094}"/>
              </c:ext>
            </c:extLst>
          </c:dPt>
          <c:xVal>
            <c:numRef>
              <c:f>'10-Tray'!$B$47:$B$48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'10-Tray'!$C$47:$C$48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07F-4BA6-BFA4-4E3DF4925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7128416"/>
        <c:axId val="367128976"/>
      </c:scatterChart>
      <c:valAx>
        <c:axId val="367128416"/>
        <c:scaling>
          <c:orientation val="minMax"/>
          <c:max val="1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x (mol fraction)</a:t>
                </a:r>
              </a:p>
            </c:rich>
          </c:tx>
          <c:layout>
            <c:manualLayout>
              <c:xMode val="edge"/>
              <c:yMode val="edge"/>
              <c:x val="0.38854935614295577"/>
              <c:y val="0.9348140364836807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128976"/>
        <c:crosses val="autoZero"/>
        <c:crossBetween val="midCat"/>
        <c:majorUnit val="0.1"/>
        <c:minorUnit val="5.000000000000001E-2"/>
      </c:valAx>
      <c:valAx>
        <c:axId val="367128976"/>
        <c:scaling>
          <c:orientation val="minMax"/>
          <c:max val="1"/>
          <c:min val="0"/>
        </c:scaling>
        <c:delete val="0"/>
        <c:axPos val="l"/>
        <c:majorGridlines>
          <c:spPr>
            <a:ln w="6350">
              <a:solidFill>
                <a:srgbClr val="000000"/>
              </a:solidFill>
              <a:prstDash val="dash"/>
            </a:ln>
          </c:spPr>
        </c:majorGridlines>
        <c:minorGridlines>
          <c:spPr>
            <a:ln w="6350">
              <a:solidFill>
                <a:schemeClr val="tx1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 sz="18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US" sz="1800"/>
                  <a:t>y (mol fraction)</a:t>
                </a:r>
              </a:p>
            </c:rich>
          </c:tx>
          <c:layout>
            <c:manualLayout>
              <c:xMode val="edge"/>
              <c:yMode val="edge"/>
              <c:x val="1.3722455149629737E-2"/>
              <c:y val="0.28767881536424894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367128416"/>
        <c:crosses val="autoZero"/>
        <c:crossBetween val="midCat"/>
        <c:minorUnit val="5.000000000000001E-2"/>
      </c:valAx>
      <c:spPr>
        <a:noFill/>
        <a:ln w="254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1137501861210619"/>
          <c:y val="0.51939388489978722"/>
          <c:w val="0.29667095839938812"/>
          <c:h val="0.15044550915637991"/>
        </c:manualLayout>
      </c:layout>
      <c:overlay val="0"/>
      <c:spPr>
        <a:solidFill>
          <a:schemeClr val="bg1">
            <a:lumMod val="95000"/>
          </a:schemeClr>
        </a:solidFill>
        <a:ln w="285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5" right="0.75" top="1" bottom="1" header="0.5" footer="0.5"/>
  <pageSetup orientation="landscape" horizontalDpi="4294967292" verticalDpi="4294967292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5" right="0.75" top="1" bottom="1" header="0.5" footer="0.5"/>
  <pageSetup orientation="landscape" horizontalDpi="4294967292" verticalDpi="4294967292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5" right="0.75" top="1" bottom="1" header="0.5" footer="0.5"/>
  <pageSetup orientation="landscape" horizontalDpi="4294967292" verticalDpi="4294967292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0.75" right="0.75" top="1" bottom="1" header="0.5" footer="0.5"/>
  <pageSetup orientation="landscape" horizontalDpi="4294967292" verticalDpi="4294967292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0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Q53"/>
  <sheetViews>
    <sheetView showGridLines="0" tabSelected="1" zoomScale="60" zoomScaleNormal="60" workbookViewId="0">
      <selection activeCell="Q24" sqref="Q24"/>
    </sheetView>
  </sheetViews>
  <sheetFormatPr defaultColWidth="11" defaultRowHeight="12.75" x14ac:dyDescent="0.2"/>
  <cols>
    <col min="1" max="3" width="16.625" customWidth="1"/>
    <col min="4" max="4" width="20.375" customWidth="1"/>
    <col min="5" max="7" width="16.625" customWidth="1"/>
    <col min="8" max="8" width="19.875" customWidth="1"/>
    <col min="9" max="17" width="16.625" customWidth="1"/>
  </cols>
  <sheetData>
    <row r="1" spans="1:17" ht="26.25" x14ac:dyDescent="0.4">
      <c r="A1" s="30" t="s">
        <v>5</v>
      </c>
      <c r="B1" s="16"/>
      <c r="C1" s="16"/>
      <c r="D1" s="17"/>
      <c r="E1" s="16"/>
      <c r="F1" s="16"/>
      <c r="J1" s="16"/>
      <c r="K1" s="16"/>
      <c r="L1" s="16"/>
      <c r="M1" s="16"/>
      <c r="N1" s="16"/>
    </row>
    <row r="2" spans="1:17" ht="24" thickBot="1" x14ac:dyDescent="0.4">
      <c r="A2" s="37"/>
      <c r="B2" s="37"/>
      <c r="C2" s="37"/>
      <c r="D2" s="38"/>
      <c r="E2" s="39"/>
      <c r="F2" s="37"/>
      <c r="G2" s="37"/>
      <c r="J2" s="37"/>
      <c r="K2" s="37"/>
      <c r="L2" s="37"/>
      <c r="M2" s="37"/>
      <c r="N2" s="37"/>
      <c r="O2" s="37"/>
    </row>
    <row r="3" spans="1:17" ht="22.5" thickTop="1" thickBot="1" x14ac:dyDescent="0.4">
      <c r="A3" s="40" t="s">
        <v>16</v>
      </c>
      <c r="B3" s="112">
        <v>1</v>
      </c>
      <c r="C3" s="37"/>
      <c r="D3" s="116" t="s">
        <v>74</v>
      </c>
      <c r="E3" s="118">
        <v>50</v>
      </c>
      <c r="G3" s="31" t="s">
        <v>38</v>
      </c>
      <c r="H3" s="32"/>
      <c r="I3" s="33"/>
      <c r="J3" s="37"/>
      <c r="N3" s="37"/>
      <c r="O3" s="37"/>
    </row>
    <row r="4" spans="1:17" ht="25.5" thickTop="1" thickBot="1" x14ac:dyDescent="0.5">
      <c r="A4" s="41" t="s">
        <v>17</v>
      </c>
      <c r="B4" s="42">
        <v>760</v>
      </c>
      <c r="C4" s="37"/>
      <c r="D4" s="117" t="s">
        <v>75</v>
      </c>
      <c r="E4" s="119">
        <v>0.89055707514255555</v>
      </c>
      <c r="G4" s="34" t="s">
        <v>39</v>
      </c>
      <c r="H4" s="35"/>
      <c r="I4" s="36"/>
      <c r="J4" s="37"/>
      <c r="N4" s="37"/>
      <c r="O4" s="37"/>
    </row>
    <row r="5" spans="1:17" ht="22.5" thickTop="1" thickBot="1" x14ac:dyDescent="0.4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7" ht="26.25" thickTop="1" thickBot="1" x14ac:dyDescent="0.5">
      <c r="A6" s="43" t="s">
        <v>1</v>
      </c>
      <c r="B6" s="44" t="s">
        <v>40</v>
      </c>
      <c r="C6" s="44" t="s">
        <v>41</v>
      </c>
      <c r="D6" s="44" t="s">
        <v>42</v>
      </c>
      <c r="E6" s="44" t="s">
        <v>43</v>
      </c>
      <c r="F6" s="44" t="s">
        <v>44</v>
      </c>
      <c r="G6" s="44" t="s">
        <v>45</v>
      </c>
      <c r="H6" s="44" t="s">
        <v>46</v>
      </c>
      <c r="I6" s="44" t="s">
        <v>68</v>
      </c>
      <c r="J6" s="44" t="s">
        <v>69</v>
      </c>
      <c r="K6" s="44" t="s">
        <v>70</v>
      </c>
      <c r="L6" s="45" t="s">
        <v>33</v>
      </c>
      <c r="N6" s="120" t="s">
        <v>76</v>
      </c>
      <c r="O6" s="121"/>
      <c r="P6" s="122"/>
      <c r="Q6" s="123"/>
    </row>
    <row r="7" spans="1:17" ht="22.5" thickTop="1" thickBot="1" x14ac:dyDescent="0.4">
      <c r="A7" s="46" t="s">
        <v>14</v>
      </c>
      <c r="B7" s="47"/>
      <c r="C7" s="47"/>
      <c r="D7" s="47"/>
      <c r="E7" s="48">
        <f>+E3*B3</f>
        <v>50</v>
      </c>
      <c r="F7" s="49">
        <f>+E4</f>
        <v>0.89055707514255555</v>
      </c>
      <c r="G7" s="47"/>
      <c r="H7" s="47"/>
      <c r="I7" s="50">
        <v>82.371167935241388</v>
      </c>
      <c r="J7" s="49">
        <f t="shared" ref="J7:J18" si="0">10^($B$24-$C$24/($D$24+I7))/$B$4</f>
        <v>1.0718190634928808</v>
      </c>
      <c r="K7" s="49">
        <f t="shared" ref="K7:K18" si="1">10^($B$25-$C$25/($D$25+I7))/$B$4</f>
        <v>0.41559518152851127</v>
      </c>
      <c r="L7" s="51">
        <f>+F7*J7+(1-F7)*K7</f>
        <v>1.0000000024893938</v>
      </c>
      <c r="N7" s="124" t="s">
        <v>77</v>
      </c>
      <c r="O7" s="125"/>
      <c r="P7" s="126"/>
      <c r="Q7" s="127"/>
    </row>
    <row r="8" spans="1:17" ht="21.75" thickTop="1" x14ac:dyDescent="0.35">
      <c r="A8" s="46">
        <v>1</v>
      </c>
      <c r="B8" s="52"/>
      <c r="C8" s="53"/>
      <c r="D8" s="54"/>
      <c r="E8" s="48">
        <f>+G9+E7+B8-G8</f>
        <v>50</v>
      </c>
      <c r="F8" s="49">
        <f t="shared" ref="F8:F18" si="2">+H8/J8</f>
        <v>0.76125736133209898</v>
      </c>
      <c r="G8" s="48">
        <f>+E3+E7</f>
        <v>100</v>
      </c>
      <c r="H8" s="49">
        <f>+E4</f>
        <v>0.89055707514255555</v>
      </c>
      <c r="I8" s="55">
        <v>85.284239192282328</v>
      </c>
      <c r="J8" s="49">
        <f t="shared" si="0"/>
        <v>1.1698501983405445</v>
      </c>
      <c r="K8" s="49">
        <f t="shared" si="1"/>
        <v>0.45841379921953818</v>
      </c>
      <c r="L8" s="51">
        <f t="shared" ref="L8:L18" si="3">+H8/J8+(1-H8)/K8</f>
        <v>1.00000001053632</v>
      </c>
      <c r="N8" s="124" t="s">
        <v>83</v>
      </c>
      <c r="O8" s="125"/>
      <c r="P8" s="128"/>
      <c r="Q8" s="129"/>
    </row>
    <row r="9" spans="1:17" ht="21" x14ac:dyDescent="0.35">
      <c r="A9" s="46">
        <v>2</v>
      </c>
      <c r="B9" s="56"/>
      <c r="C9" s="57"/>
      <c r="D9" s="58"/>
      <c r="E9" s="48">
        <f>+G10+E8+B9-G9</f>
        <v>50</v>
      </c>
      <c r="F9" s="49">
        <f t="shared" si="2"/>
        <v>0.65238668001626465</v>
      </c>
      <c r="G9" s="48">
        <f>+G8</f>
        <v>100</v>
      </c>
      <c r="H9" s="49">
        <f>+(G8*H8+E8*F8-B8*C8-E7*F7)/G9</f>
        <v>0.82590721823732738</v>
      </c>
      <c r="I9" s="55">
        <v>87.961363290756267</v>
      </c>
      <c r="J9" s="49">
        <f t="shared" si="0"/>
        <v>1.2659780518767438</v>
      </c>
      <c r="K9" s="49">
        <f t="shared" si="1"/>
        <v>0.50082306418708133</v>
      </c>
      <c r="L9" s="51">
        <f t="shared" si="3"/>
        <v>1.0000000273473306</v>
      </c>
      <c r="N9" s="124" t="s">
        <v>78</v>
      </c>
      <c r="O9" s="125"/>
      <c r="P9" s="128"/>
      <c r="Q9" s="129"/>
    </row>
    <row r="10" spans="1:17" ht="21" x14ac:dyDescent="0.35">
      <c r="A10" s="46">
        <v>3</v>
      </c>
      <c r="B10" s="56"/>
      <c r="C10" s="57"/>
      <c r="D10" s="58"/>
      <c r="E10" s="48">
        <f>+G11+E9+B10-G10</f>
        <v>50</v>
      </c>
      <c r="F10" s="49">
        <f t="shared" si="2"/>
        <v>0.57360654459520577</v>
      </c>
      <c r="G10" s="48">
        <f t="shared" ref="G10:G18" si="4">+G9</f>
        <v>100</v>
      </c>
      <c r="H10" s="49">
        <f>+(G9*H9+E9*F9-B9*C9-E8*F8)/G10</f>
        <v>0.77147187757941027</v>
      </c>
      <c r="I10" s="55">
        <v>90.044754976425679</v>
      </c>
      <c r="J10" s="49">
        <f t="shared" si="0"/>
        <v>1.3449495736207788</v>
      </c>
      <c r="K10" s="49">
        <f t="shared" si="1"/>
        <v>0.53595593772734285</v>
      </c>
      <c r="L10" s="51">
        <f t="shared" si="3"/>
        <v>1.0000000339362063</v>
      </c>
      <c r="N10" s="124" t="s">
        <v>79</v>
      </c>
      <c r="O10" s="125"/>
      <c r="P10" s="128"/>
      <c r="Q10" s="129"/>
    </row>
    <row r="11" spans="1:17" ht="21" x14ac:dyDescent="0.35">
      <c r="A11" s="46">
        <v>4</v>
      </c>
      <c r="B11" s="56"/>
      <c r="C11" s="57"/>
      <c r="D11" s="58"/>
      <c r="E11" s="48">
        <f>+G12+E10+B11-G11</f>
        <v>50</v>
      </c>
      <c r="F11" s="49">
        <f t="shared" si="2"/>
        <v>0.52250392634307119</v>
      </c>
      <c r="G11" s="48">
        <f t="shared" si="4"/>
        <v>100</v>
      </c>
      <c r="H11" s="49">
        <f>+(G10*H10+E10*F10-B10*C10-E9*F9)/G11</f>
        <v>0.73208180986888072</v>
      </c>
      <c r="I11" s="55">
        <v>91.46908650384448</v>
      </c>
      <c r="J11" s="49">
        <f t="shared" si="0"/>
        <v>1.4011029830773036</v>
      </c>
      <c r="K11" s="49">
        <f t="shared" si="1"/>
        <v>0.56108979176329832</v>
      </c>
      <c r="L11" s="51">
        <f t="shared" si="3"/>
        <v>1.0000000313589033</v>
      </c>
      <c r="N11" s="124" t="s">
        <v>80</v>
      </c>
      <c r="O11" s="125"/>
      <c r="P11" s="128"/>
      <c r="Q11" s="129"/>
    </row>
    <row r="12" spans="1:17" ht="21" x14ac:dyDescent="0.35">
      <c r="A12" s="46">
        <v>5</v>
      </c>
      <c r="B12" s="56">
        <v>100</v>
      </c>
      <c r="C12" s="57">
        <v>0.5</v>
      </c>
      <c r="D12" s="58">
        <f>+B12*C12</f>
        <v>50</v>
      </c>
      <c r="E12" s="48">
        <f>+G13+E11+B12-G12</f>
        <v>150</v>
      </c>
      <c r="F12" s="49">
        <f t="shared" si="2"/>
        <v>0.49162952851932101</v>
      </c>
      <c r="G12" s="48">
        <f t="shared" si="4"/>
        <v>100</v>
      </c>
      <c r="H12" s="49">
        <f>+(G11*H11+E11*F11-B11*C11-E10*F10)/G12</f>
        <v>0.70653050074281343</v>
      </c>
      <c r="I12" s="55">
        <v>92.359509201634026</v>
      </c>
      <c r="J12" s="49">
        <f t="shared" si="0"/>
        <v>1.4371197411000238</v>
      </c>
      <c r="K12" s="49">
        <f t="shared" si="1"/>
        <v>0.57727484347420321</v>
      </c>
      <c r="L12" s="51">
        <f t="shared" si="3"/>
        <v>1.0000000258217916</v>
      </c>
      <c r="N12" s="124" t="s">
        <v>81</v>
      </c>
      <c r="O12" s="125"/>
      <c r="P12" s="126"/>
      <c r="Q12" s="130"/>
    </row>
    <row r="13" spans="1:17" ht="21.75" thickBot="1" x14ac:dyDescent="0.4">
      <c r="A13" s="46">
        <v>6</v>
      </c>
      <c r="B13" s="56"/>
      <c r="C13" s="57"/>
      <c r="D13" s="58"/>
      <c r="E13" s="48">
        <f>+G14+E12+B13-G13</f>
        <v>150</v>
      </c>
      <c r="F13" s="49">
        <f t="shared" si="2"/>
        <v>0.46430902391278456</v>
      </c>
      <c r="G13" s="48">
        <f t="shared" si="4"/>
        <v>100</v>
      </c>
      <c r="H13" s="49">
        <f>+(G12*H12+E12*F12-B12*C12-E11*F11)/G13</f>
        <v>0.68272283035025938</v>
      </c>
      <c r="I13" s="55">
        <v>93.167188321613551</v>
      </c>
      <c r="J13" s="49">
        <f t="shared" si="0"/>
        <v>1.4704061200380665</v>
      </c>
      <c r="K13" s="49">
        <f t="shared" si="1"/>
        <v>0.59227640284755423</v>
      </c>
      <c r="L13" s="51">
        <f t="shared" si="3"/>
        <v>1.0000000764759651</v>
      </c>
      <c r="N13" s="131" t="s">
        <v>82</v>
      </c>
      <c r="O13" s="132"/>
      <c r="P13" s="133"/>
      <c r="Q13" s="134"/>
    </row>
    <row r="14" spans="1:17" ht="21.75" thickTop="1" x14ac:dyDescent="0.35">
      <c r="A14" s="46">
        <v>7</v>
      </c>
      <c r="B14" s="56"/>
      <c r="C14" s="57"/>
      <c r="D14" s="58"/>
      <c r="E14" s="48">
        <f>+G15+E13+B14-G14</f>
        <v>150</v>
      </c>
      <c r="F14" s="49">
        <f t="shared" si="2"/>
        <v>0.42022987117535215</v>
      </c>
      <c r="G14" s="48">
        <f t="shared" si="4"/>
        <v>100</v>
      </c>
      <c r="H14" s="49">
        <f>+(G13*H13+E13*F13-B13*C13-E12*F12)/G14</f>
        <v>0.64174207344045475</v>
      </c>
      <c r="I14" s="55">
        <v>94.511342498753095</v>
      </c>
      <c r="J14" s="49">
        <f t="shared" si="0"/>
        <v>1.5271215052979199</v>
      </c>
      <c r="K14" s="49">
        <f t="shared" si="1"/>
        <v>0.61793077278072561</v>
      </c>
      <c r="L14" s="51">
        <f t="shared" si="3"/>
        <v>1.0000001987597238</v>
      </c>
      <c r="N14" s="3"/>
      <c r="O14" s="37"/>
      <c r="P14" s="3"/>
      <c r="Q14" s="3"/>
    </row>
    <row r="15" spans="1:17" ht="21" x14ac:dyDescent="0.35">
      <c r="A15" s="46">
        <v>8</v>
      </c>
      <c r="B15" s="56"/>
      <c r="C15" s="57"/>
      <c r="D15" s="58"/>
      <c r="E15" s="48">
        <f>+G16+E14+B15-G15</f>
        <v>150</v>
      </c>
      <c r="F15" s="49">
        <f t="shared" si="2"/>
        <v>0.35593974762073655</v>
      </c>
      <c r="G15" s="48">
        <f t="shared" si="4"/>
        <v>100</v>
      </c>
      <c r="H15" s="49">
        <f>+(G14*H14+E14*F14-B14*C14-E13*F13)/G15</f>
        <v>0.57562334433430606</v>
      </c>
      <c r="I15" s="55">
        <v>96.568816402640607</v>
      </c>
      <c r="J15" s="49">
        <f t="shared" si="0"/>
        <v>1.6171932136886504</v>
      </c>
      <c r="K15" s="49">
        <f t="shared" si="1"/>
        <v>0.65890798187116706</v>
      </c>
      <c r="L15" s="51">
        <f t="shared" si="3"/>
        <v>1.0000003256403698</v>
      </c>
      <c r="N15" s="3"/>
      <c r="O15" s="37"/>
      <c r="P15" s="3"/>
      <c r="Q15" s="3"/>
    </row>
    <row r="16" spans="1:17" ht="21" x14ac:dyDescent="0.35">
      <c r="A16" s="46">
        <v>9</v>
      </c>
      <c r="B16" s="56"/>
      <c r="C16" s="57"/>
      <c r="D16" s="58"/>
      <c r="E16" s="48">
        <f>+G17+E15+B16-G16</f>
        <v>150</v>
      </c>
      <c r="F16" s="49">
        <f t="shared" si="2"/>
        <v>0.27449179436579191</v>
      </c>
      <c r="G16" s="48">
        <f t="shared" si="4"/>
        <v>100</v>
      </c>
      <c r="H16" s="49">
        <f>+(G15*H15+E15*F15-B15*C15-E14*F14)/G16</f>
        <v>0.47918815900238271</v>
      </c>
      <c r="I16" s="55">
        <v>99.356945403973583</v>
      </c>
      <c r="J16" s="49">
        <f t="shared" si="0"/>
        <v>1.7457285384779457</v>
      </c>
      <c r="K16" s="49">
        <f t="shared" si="1"/>
        <v>0.71785772933128755</v>
      </c>
      <c r="L16" s="51">
        <f t="shared" si="3"/>
        <v>1.000000233876186</v>
      </c>
      <c r="N16" s="3"/>
      <c r="O16" s="37"/>
      <c r="P16" s="3"/>
      <c r="Q16" s="3"/>
    </row>
    <row r="17" spans="1:17" ht="21.75" thickBot="1" x14ac:dyDescent="0.4">
      <c r="A17" s="46">
        <v>10</v>
      </c>
      <c r="B17" s="59"/>
      <c r="C17" s="60"/>
      <c r="D17" s="61"/>
      <c r="E17" s="48">
        <f>+G18+E16+B17-G17</f>
        <v>150</v>
      </c>
      <c r="F17" s="49">
        <f t="shared" si="2"/>
        <v>0.18747162222654859</v>
      </c>
      <c r="G17" s="48">
        <f t="shared" si="4"/>
        <v>100</v>
      </c>
      <c r="H17" s="49">
        <f>+(G16*H16+E16*F16-B16*C16-E15*F15)/G17</f>
        <v>0.35701622911996578</v>
      </c>
      <c r="I17" s="55">
        <v>102.5882441009563</v>
      </c>
      <c r="J17" s="49">
        <f t="shared" si="0"/>
        <v>1.9043747788587031</v>
      </c>
      <c r="K17" s="49">
        <f t="shared" si="1"/>
        <v>0.79133707439287959</v>
      </c>
      <c r="L17" s="51">
        <f t="shared" si="3"/>
        <v>0.99999992613969046</v>
      </c>
      <c r="N17" s="3"/>
      <c r="O17" s="37"/>
      <c r="P17" s="3"/>
      <c r="Q17" s="3"/>
    </row>
    <row r="18" spans="1:17" ht="22.5" thickTop="1" thickBot="1" x14ac:dyDescent="0.4">
      <c r="A18" s="46" t="s">
        <v>15</v>
      </c>
      <c r="B18" s="47"/>
      <c r="C18" s="47"/>
      <c r="D18" s="47"/>
      <c r="E18" s="48">
        <f>+G19+E17+B18-G18</f>
        <v>50</v>
      </c>
      <c r="F18" s="49">
        <f t="shared" si="2"/>
        <v>0.1094432288942911</v>
      </c>
      <c r="G18" s="48">
        <f t="shared" si="4"/>
        <v>100</v>
      </c>
      <c r="H18" s="49">
        <f>+(G17*H17+E17*F17-B17*C17-E16*F16)/G18</f>
        <v>0.22648597091110084</v>
      </c>
      <c r="I18" s="62">
        <v>105.73792435767935</v>
      </c>
      <c r="J18" s="49">
        <f t="shared" si="0"/>
        <v>2.0694379469547526</v>
      </c>
      <c r="K18" s="49">
        <f t="shared" si="1"/>
        <v>0.86857378179780698</v>
      </c>
      <c r="L18" s="51">
        <f t="shared" si="3"/>
        <v>0.99999973117306173</v>
      </c>
      <c r="N18" s="3"/>
      <c r="O18" s="37"/>
      <c r="P18" s="3"/>
      <c r="Q18" s="3"/>
    </row>
    <row r="19" spans="1:17" ht="24.75" thickTop="1" x14ac:dyDescent="0.45">
      <c r="A19" s="46"/>
      <c r="B19" s="47"/>
      <c r="C19" s="47"/>
      <c r="D19" s="47"/>
      <c r="E19" s="63" t="s">
        <v>71</v>
      </c>
      <c r="F19" s="49">
        <f>+(SUM(D7:D17)-E3*E4)/E18</f>
        <v>0.1094429248574444</v>
      </c>
      <c r="G19" s="64"/>
      <c r="H19" s="64"/>
      <c r="I19" s="47"/>
      <c r="J19" s="47"/>
      <c r="K19" s="47"/>
      <c r="L19" s="65"/>
      <c r="N19" s="3"/>
      <c r="O19" s="37"/>
      <c r="P19" s="3"/>
      <c r="Q19" s="3"/>
    </row>
    <row r="20" spans="1:17" ht="22.5" thickBot="1" x14ac:dyDescent="0.4">
      <c r="A20" s="66"/>
      <c r="B20" s="67"/>
      <c r="C20" s="67"/>
      <c r="D20" s="67"/>
      <c r="E20" s="68" t="s">
        <v>73</v>
      </c>
      <c r="F20" s="113">
        <f>+F18-F19</f>
        <v>3.040368466988852E-7</v>
      </c>
      <c r="G20" s="69"/>
      <c r="H20" s="69"/>
      <c r="I20" s="67"/>
      <c r="J20" s="67"/>
      <c r="K20" s="67"/>
      <c r="L20" s="70"/>
      <c r="N20" s="3"/>
      <c r="O20" s="37"/>
      <c r="P20" s="3"/>
      <c r="Q20" s="3"/>
    </row>
    <row r="21" spans="1:17" ht="22.5" thickTop="1" thickBot="1" x14ac:dyDescent="0.4">
      <c r="A21" s="71"/>
      <c r="B21" s="71"/>
      <c r="C21" s="71"/>
      <c r="D21" s="71"/>
      <c r="E21" s="71"/>
      <c r="F21" s="71"/>
      <c r="G21" s="38"/>
      <c r="H21" s="72"/>
      <c r="I21" s="37"/>
      <c r="J21" s="37"/>
      <c r="K21" s="71"/>
      <c r="L21" s="71"/>
      <c r="M21" s="71"/>
      <c r="N21" s="71"/>
      <c r="O21" s="37"/>
      <c r="P21" s="3"/>
      <c r="Q21" s="3"/>
    </row>
    <row r="22" spans="1:17" ht="21.75" thickTop="1" x14ac:dyDescent="0.35">
      <c r="A22" s="73" t="s">
        <v>6</v>
      </c>
      <c r="B22" s="74"/>
      <c r="C22" s="74"/>
      <c r="D22" s="75"/>
      <c r="E22" s="37"/>
      <c r="F22" s="76" t="s">
        <v>64</v>
      </c>
      <c r="G22" s="74"/>
      <c r="H22" s="74"/>
      <c r="I22" s="74"/>
      <c r="J22" s="74"/>
      <c r="K22" s="74"/>
      <c r="L22" s="74"/>
      <c r="M22" s="74"/>
      <c r="N22" s="75"/>
      <c r="O22" s="37"/>
      <c r="P22" s="3"/>
      <c r="Q22" s="3"/>
    </row>
    <row r="23" spans="1:17" ht="24" x14ac:dyDescent="0.45">
      <c r="A23" s="77"/>
      <c r="B23" s="78" t="s">
        <v>9</v>
      </c>
      <c r="C23" s="78" t="s">
        <v>10</v>
      </c>
      <c r="D23" s="79" t="s">
        <v>11</v>
      </c>
      <c r="E23" s="37"/>
      <c r="F23" s="77" t="s">
        <v>85</v>
      </c>
      <c r="G23" s="80"/>
      <c r="H23" s="80"/>
      <c r="I23" s="80"/>
      <c r="J23" s="80"/>
      <c r="K23" s="80"/>
      <c r="L23" s="80"/>
      <c r="M23" s="80"/>
      <c r="N23" s="81"/>
      <c r="O23" s="37"/>
      <c r="P23" s="3"/>
      <c r="Q23" s="3"/>
    </row>
    <row r="24" spans="1:17" ht="21.75" x14ac:dyDescent="0.35">
      <c r="A24" s="77" t="s">
        <v>7</v>
      </c>
      <c r="B24" s="78">
        <v>6.8927199999999997</v>
      </c>
      <c r="C24" s="78">
        <v>1203.5309999999999</v>
      </c>
      <c r="D24" s="79">
        <v>219.88800000000001</v>
      </c>
      <c r="E24" s="38"/>
      <c r="F24" s="77" t="s">
        <v>84</v>
      </c>
      <c r="G24" s="80"/>
      <c r="H24" s="80"/>
      <c r="I24" s="80"/>
      <c r="J24" s="80"/>
      <c r="K24" s="78"/>
      <c r="L24" s="78"/>
      <c r="M24" s="80"/>
      <c r="N24" s="81"/>
      <c r="O24" s="37"/>
      <c r="P24" s="3"/>
      <c r="Q24" s="3"/>
    </row>
    <row r="25" spans="1:17" ht="21.75" thickBot="1" x14ac:dyDescent="0.4">
      <c r="A25" s="82" t="s">
        <v>8</v>
      </c>
      <c r="B25" s="83">
        <v>6.9580500000000001</v>
      </c>
      <c r="C25" s="83">
        <v>1346.7729999999999</v>
      </c>
      <c r="D25" s="84">
        <v>219.69300000000001</v>
      </c>
      <c r="E25" s="38"/>
      <c r="F25" s="77" t="s">
        <v>65</v>
      </c>
      <c r="G25" s="80"/>
      <c r="H25" s="80"/>
      <c r="I25" s="80"/>
      <c r="J25" s="80"/>
      <c r="K25" s="80"/>
      <c r="L25" s="80"/>
      <c r="M25" s="80"/>
      <c r="N25" s="81"/>
      <c r="O25" s="37"/>
      <c r="P25" s="3"/>
      <c r="Q25" s="3"/>
    </row>
    <row r="26" spans="1:17" ht="22.5" thickTop="1" thickBot="1" x14ac:dyDescent="0.4">
      <c r="A26" s="37"/>
      <c r="B26" s="71"/>
      <c r="C26" s="71"/>
      <c r="D26" s="71"/>
      <c r="E26" s="38"/>
      <c r="F26" s="85" t="s">
        <v>66</v>
      </c>
      <c r="G26" s="86"/>
      <c r="H26" s="86"/>
      <c r="I26" s="86"/>
      <c r="J26" s="86"/>
      <c r="K26" s="86"/>
      <c r="L26" s="86"/>
      <c r="M26" s="86"/>
      <c r="N26" s="87"/>
      <c r="O26" s="37"/>
    </row>
    <row r="27" spans="1:17" ht="22.5" thickTop="1" thickBot="1" x14ac:dyDescent="0.4">
      <c r="A27" s="37"/>
      <c r="B27" s="37"/>
      <c r="C27" s="37"/>
      <c r="D27" s="37"/>
      <c r="E27" s="37"/>
      <c r="F27" s="37"/>
      <c r="G27" s="37"/>
      <c r="H27" s="37"/>
      <c r="I27" s="37"/>
      <c r="J27" s="38"/>
      <c r="K27" s="37"/>
      <c r="L27" s="37"/>
      <c r="M27" s="37"/>
      <c r="N27" s="37"/>
      <c r="O27" s="37"/>
    </row>
    <row r="28" spans="1:17" ht="21.75" thickTop="1" x14ac:dyDescent="0.35">
      <c r="A28" s="73" t="s">
        <v>18</v>
      </c>
      <c r="B28" s="74"/>
      <c r="C28" s="88"/>
      <c r="D28" s="37"/>
      <c r="E28" s="114" t="s">
        <v>37</v>
      </c>
      <c r="F28" s="115"/>
      <c r="G28" s="37"/>
      <c r="H28" s="73" t="s">
        <v>2</v>
      </c>
      <c r="I28" s="74"/>
      <c r="J28" s="74"/>
      <c r="K28" s="74"/>
      <c r="L28" s="74"/>
      <c r="M28" s="75"/>
      <c r="N28" s="37"/>
      <c r="O28" s="37"/>
    </row>
    <row r="29" spans="1:17" ht="21" x14ac:dyDescent="0.35">
      <c r="A29" s="89" t="s">
        <v>19</v>
      </c>
      <c r="B29" s="78" t="s">
        <v>35</v>
      </c>
      <c r="C29" s="79" t="s">
        <v>34</v>
      </c>
      <c r="D29" s="90"/>
      <c r="E29" s="89" t="s">
        <v>3</v>
      </c>
      <c r="F29" s="79" t="s">
        <v>4</v>
      </c>
      <c r="G29" s="37"/>
      <c r="H29" s="89" t="s">
        <v>1</v>
      </c>
      <c r="I29" s="78" t="s">
        <v>20</v>
      </c>
      <c r="J29" s="78" t="s">
        <v>21</v>
      </c>
      <c r="K29" s="78" t="s">
        <v>1</v>
      </c>
      <c r="L29" s="78" t="s">
        <v>13</v>
      </c>
      <c r="M29" s="79" t="s">
        <v>1</v>
      </c>
      <c r="N29" s="37"/>
      <c r="O29" s="37"/>
    </row>
    <row r="30" spans="1:17" ht="21" x14ac:dyDescent="0.35">
      <c r="A30" s="89">
        <v>0</v>
      </c>
      <c r="B30" s="91">
        <f>+($B$3/($B$3+1))*A30+(1/(1+$B$3))*$E$4</f>
        <v>0.44527853757127778</v>
      </c>
      <c r="C30" s="92">
        <f>+($E$17/$G$18)*A30-($E$18/$G$18)*$F$18</f>
        <v>-5.4721614447145552E-2</v>
      </c>
      <c r="D30" s="71"/>
      <c r="E30" s="93">
        <f>+F7</f>
        <v>0.89055707514255555</v>
      </c>
      <c r="F30" s="92">
        <f>+H8</f>
        <v>0.89055707514255555</v>
      </c>
      <c r="G30" s="37"/>
      <c r="H30" s="94" t="s">
        <v>22</v>
      </c>
      <c r="I30" s="95">
        <f>+E7</f>
        <v>50</v>
      </c>
      <c r="J30" s="95">
        <v>0</v>
      </c>
      <c r="K30" s="96" t="s">
        <v>22</v>
      </c>
      <c r="L30" s="97">
        <f>+I7</f>
        <v>82.371167935241388</v>
      </c>
      <c r="M30" s="98" t="s">
        <v>22</v>
      </c>
      <c r="N30" s="37"/>
      <c r="O30" s="37"/>
    </row>
    <row r="31" spans="1:17" ht="21" x14ac:dyDescent="0.35">
      <c r="A31" s="89">
        <v>0.1</v>
      </c>
      <c r="B31" s="91">
        <f>+($B$3/($B$3+1))*A31+(1/(1+$B$3))*$E$4</f>
        <v>0.49527853757127777</v>
      </c>
      <c r="C31" s="92">
        <f>+($E$17/$G$18)*A31-($E$18/$G$18)*$F$18</f>
        <v>9.5278385552854478E-2</v>
      </c>
      <c r="D31" s="37"/>
      <c r="E31" s="93">
        <f>+F8</f>
        <v>0.76125736133209898</v>
      </c>
      <c r="F31" s="92">
        <f>+H8</f>
        <v>0.89055707514255555</v>
      </c>
      <c r="G31" s="37"/>
      <c r="H31" s="94" t="s">
        <v>23</v>
      </c>
      <c r="I31" s="95">
        <f>+E8</f>
        <v>50</v>
      </c>
      <c r="J31" s="95">
        <f>+G8</f>
        <v>100</v>
      </c>
      <c r="K31" s="96" t="s">
        <v>23</v>
      </c>
      <c r="L31" s="97">
        <f>+I8</f>
        <v>85.284239192282328</v>
      </c>
      <c r="M31" s="98" t="s">
        <v>23</v>
      </c>
      <c r="N31" s="37"/>
      <c r="O31" s="37"/>
    </row>
    <row r="32" spans="1:17" ht="21" x14ac:dyDescent="0.35">
      <c r="A32" s="89">
        <v>0.2</v>
      </c>
      <c r="B32" s="91">
        <f>+($B$3/($B$3+1))*A32+(1/(1+$B$3))*$E$4</f>
        <v>0.54527853757127775</v>
      </c>
      <c r="C32" s="92">
        <f>+($E$17/$G$18)*A32-($E$18/$G$18)*$F$18</f>
        <v>0.2452783855528545</v>
      </c>
      <c r="D32" s="37"/>
      <c r="E32" s="93">
        <f>+F8</f>
        <v>0.76125736133209898</v>
      </c>
      <c r="F32" s="92">
        <f>+H9</f>
        <v>0.82590721823732738</v>
      </c>
      <c r="G32" s="37"/>
      <c r="H32" s="94" t="s">
        <v>24</v>
      </c>
      <c r="I32" s="95">
        <f>+E9</f>
        <v>50</v>
      </c>
      <c r="J32" s="95">
        <f>+G9</f>
        <v>100</v>
      </c>
      <c r="K32" s="96" t="s">
        <v>24</v>
      </c>
      <c r="L32" s="97">
        <f>+I9</f>
        <v>87.961363290756267</v>
      </c>
      <c r="M32" s="98" t="s">
        <v>24</v>
      </c>
      <c r="N32" s="37"/>
      <c r="O32" s="37"/>
      <c r="P32" s="1"/>
      <c r="Q32" s="1"/>
    </row>
    <row r="33" spans="1:17" ht="21" x14ac:dyDescent="0.35">
      <c r="A33" s="89">
        <v>0.3</v>
      </c>
      <c r="B33" s="91">
        <f>+($B$3/($B$3+1))*A33+(1/(1+$B$3))*$E$4</f>
        <v>0.5952785375712778</v>
      </c>
      <c r="C33" s="92">
        <f>+($E$17/$G$18)*A33-($E$18/$G$18)*$F$18</f>
        <v>0.39527838555285438</v>
      </c>
      <c r="D33" s="37"/>
      <c r="E33" s="93">
        <f>+F9</f>
        <v>0.65238668001626465</v>
      </c>
      <c r="F33" s="92">
        <f>+H9</f>
        <v>0.82590721823732738</v>
      </c>
      <c r="G33" s="37"/>
      <c r="H33" s="94" t="s">
        <v>25</v>
      </c>
      <c r="I33" s="95">
        <f>+E10</f>
        <v>50</v>
      </c>
      <c r="J33" s="95">
        <f>+G10</f>
        <v>100</v>
      </c>
      <c r="K33" s="96" t="s">
        <v>25</v>
      </c>
      <c r="L33" s="97">
        <f>+I10</f>
        <v>90.044754976425679</v>
      </c>
      <c r="M33" s="98" t="s">
        <v>25</v>
      </c>
      <c r="N33" s="37"/>
      <c r="O33" s="37"/>
      <c r="P33" s="2"/>
      <c r="Q33" s="1"/>
    </row>
    <row r="34" spans="1:17" ht="21" x14ac:dyDescent="0.35">
      <c r="A34" s="89">
        <v>0.4</v>
      </c>
      <c r="B34" s="91">
        <f>+($B$3/($B$3+1))*A34+(1/(1+$B$3))*$E$4</f>
        <v>0.64527853757127773</v>
      </c>
      <c r="C34" s="92">
        <f>+($E$17/$G$18)*A34-($E$18/$G$18)*$F$18</f>
        <v>0.54527838555285457</v>
      </c>
      <c r="D34" s="37"/>
      <c r="E34" s="93">
        <f>+F9</f>
        <v>0.65238668001626465</v>
      </c>
      <c r="F34" s="92">
        <f>+H10</f>
        <v>0.77147187757941027</v>
      </c>
      <c r="G34" s="37"/>
      <c r="H34" s="94" t="s">
        <v>26</v>
      </c>
      <c r="I34" s="95">
        <f>+E11</f>
        <v>50</v>
      </c>
      <c r="J34" s="95">
        <f>+G11</f>
        <v>100</v>
      </c>
      <c r="K34" s="96" t="s">
        <v>26</v>
      </c>
      <c r="L34" s="97">
        <f>+I11</f>
        <v>91.46908650384448</v>
      </c>
      <c r="M34" s="98" t="s">
        <v>26</v>
      </c>
      <c r="N34" s="37"/>
      <c r="O34" s="37"/>
      <c r="P34" s="2"/>
      <c r="Q34" s="2"/>
    </row>
    <row r="35" spans="1:17" ht="21" x14ac:dyDescent="0.35">
      <c r="A35" s="89">
        <v>0.5</v>
      </c>
      <c r="B35" s="91">
        <f>+($B$3/($B$3+1))*A35+(1/(1+$B$3))*$E$4</f>
        <v>0.69527853757127778</v>
      </c>
      <c r="C35" s="92">
        <f>+($E$17/$G$18)*A35-($E$18/$G$18)*$F$18</f>
        <v>0.69527838555285448</v>
      </c>
      <c r="D35" s="37"/>
      <c r="E35" s="93">
        <f>+F10</f>
        <v>0.57360654459520577</v>
      </c>
      <c r="F35" s="92">
        <f>+H10</f>
        <v>0.77147187757941027</v>
      </c>
      <c r="G35" s="37"/>
      <c r="H35" s="94" t="s">
        <v>27</v>
      </c>
      <c r="I35" s="95">
        <f>+E12</f>
        <v>150</v>
      </c>
      <c r="J35" s="95">
        <f>+G12</f>
        <v>100</v>
      </c>
      <c r="K35" s="96" t="s">
        <v>27</v>
      </c>
      <c r="L35" s="97">
        <f>+I12</f>
        <v>92.359509201634026</v>
      </c>
      <c r="M35" s="98" t="s">
        <v>27</v>
      </c>
      <c r="N35" s="37"/>
      <c r="O35" s="37"/>
      <c r="P35" s="2"/>
      <c r="Q35" s="2"/>
    </row>
    <row r="36" spans="1:17" ht="21" x14ac:dyDescent="0.35">
      <c r="A36" s="89">
        <v>0.6</v>
      </c>
      <c r="B36" s="91">
        <f>+($B$3/($B$3+1))*A36+(1/(1+$B$3))*$E$4</f>
        <v>0.74527853757127782</v>
      </c>
      <c r="C36" s="92">
        <f>+($E$17/$G$18)*A36-($E$18/$G$18)*$F$18</f>
        <v>0.84527838555285439</v>
      </c>
      <c r="D36" s="37"/>
      <c r="E36" s="93">
        <f>+F10</f>
        <v>0.57360654459520577</v>
      </c>
      <c r="F36" s="92">
        <f>+H11</f>
        <v>0.73208180986888072</v>
      </c>
      <c r="G36" s="37"/>
      <c r="H36" s="94" t="s">
        <v>28</v>
      </c>
      <c r="I36" s="95">
        <f>+E13</f>
        <v>150</v>
      </c>
      <c r="J36" s="95">
        <f>+G13</f>
        <v>100</v>
      </c>
      <c r="K36" s="96" t="s">
        <v>28</v>
      </c>
      <c r="L36" s="97">
        <f>+I13</f>
        <v>93.167188321613551</v>
      </c>
      <c r="M36" s="98" t="s">
        <v>28</v>
      </c>
      <c r="N36" s="37"/>
      <c r="O36" s="37"/>
      <c r="P36" s="2"/>
      <c r="Q36" s="2"/>
    </row>
    <row r="37" spans="1:17" ht="21" x14ac:dyDescent="0.35">
      <c r="A37" s="89">
        <v>0.7</v>
      </c>
      <c r="B37" s="91">
        <f>+($B$3/($B$3+1))*A37+(1/(1+$B$3))*$E$4</f>
        <v>0.79527853757127775</v>
      </c>
      <c r="C37" s="92">
        <f>+($E$17/$G$18)*A37-($E$18/$G$18)*$F$18</f>
        <v>0.99527838555285431</v>
      </c>
      <c r="D37" s="37"/>
      <c r="E37" s="93">
        <f>+F11</f>
        <v>0.52250392634307119</v>
      </c>
      <c r="F37" s="92">
        <f>+H11</f>
        <v>0.73208180986888072</v>
      </c>
      <c r="G37" s="37"/>
      <c r="H37" s="94" t="s">
        <v>29</v>
      </c>
      <c r="I37" s="95">
        <f>+E14</f>
        <v>150</v>
      </c>
      <c r="J37" s="95">
        <f>+G14</f>
        <v>100</v>
      </c>
      <c r="K37" s="96" t="s">
        <v>29</v>
      </c>
      <c r="L37" s="97">
        <f>+I14</f>
        <v>94.511342498753095</v>
      </c>
      <c r="M37" s="98" t="s">
        <v>29</v>
      </c>
      <c r="N37" s="37"/>
      <c r="O37" s="37"/>
      <c r="P37" s="2"/>
      <c r="Q37" s="2"/>
    </row>
    <row r="38" spans="1:17" ht="21" x14ac:dyDescent="0.35">
      <c r="A38" s="89">
        <v>0.8</v>
      </c>
      <c r="B38" s="91">
        <f>+($B$3/($B$3+1))*A38+(1/(1+$B$3))*$E$4</f>
        <v>0.8452785375712778</v>
      </c>
      <c r="C38" s="92">
        <f>+($E$17/$G$18)*A38-($E$18/$G$18)*$F$18</f>
        <v>1.1452783855528545</v>
      </c>
      <c r="D38" s="37"/>
      <c r="E38" s="93">
        <f>+F11</f>
        <v>0.52250392634307119</v>
      </c>
      <c r="F38" s="92">
        <f>+H12</f>
        <v>0.70653050074281343</v>
      </c>
      <c r="G38" s="37"/>
      <c r="H38" s="94" t="s">
        <v>30</v>
      </c>
      <c r="I38" s="95">
        <f>+E15</f>
        <v>150</v>
      </c>
      <c r="J38" s="95">
        <f>+G15</f>
        <v>100</v>
      </c>
      <c r="K38" s="96" t="s">
        <v>30</v>
      </c>
      <c r="L38" s="97">
        <f>+I15</f>
        <v>96.568816402640607</v>
      </c>
      <c r="M38" s="98" t="s">
        <v>30</v>
      </c>
      <c r="N38" s="37"/>
      <c r="O38" s="37"/>
      <c r="P38" s="2"/>
      <c r="Q38" s="2"/>
    </row>
    <row r="39" spans="1:17" ht="21" x14ac:dyDescent="0.35">
      <c r="A39" s="89">
        <v>0.9</v>
      </c>
      <c r="B39" s="91">
        <f>+($B$3/($B$3+1))*A39+(1/(1+$B$3))*$E$4</f>
        <v>0.89527853757127773</v>
      </c>
      <c r="C39" s="92">
        <f>+($E$17/$G$18)*A39-($E$18/$G$18)*$F$18</f>
        <v>1.2952783855528545</v>
      </c>
      <c r="D39" s="37"/>
      <c r="E39" s="93">
        <f>+F12</f>
        <v>0.49162952851932101</v>
      </c>
      <c r="F39" s="92">
        <f>+H12</f>
        <v>0.70653050074281343</v>
      </c>
      <c r="G39" s="37"/>
      <c r="H39" s="94" t="s">
        <v>31</v>
      </c>
      <c r="I39" s="95">
        <f>+E16</f>
        <v>150</v>
      </c>
      <c r="J39" s="95">
        <f>+G16</f>
        <v>100</v>
      </c>
      <c r="K39" s="96" t="s">
        <v>31</v>
      </c>
      <c r="L39" s="97">
        <f>+I16</f>
        <v>99.356945403973583</v>
      </c>
      <c r="M39" s="98" t="s">
        <v>31</v>
      </c>
      <c r="N39" s="37"/>
      <c r="O39" s="37"/>
      <c r="P39" s="2"/>
      <c r="Q39" s="2"/>
    </row>
    <row r="40" spans="1:17" ht="21.75" thickBot="1" x14ac:dyDescent="0.4">
      <c r="A40" s="99">
        <v>1</v>
      </c>
      <c r="B40" s="100">
        <f>+($B$3/($B$3+1))*A40+(1/(1+$B$3))*$E$4</f>
        <v>0.94527853757127778</v>
      </c>
      <c r="C40" s="101">
        <f>+($E$17/$G$18)*A40-($E$18/$G$18)*$F$18</f>
        <v>1.4452783855528544</v>
      </c>
      <c r="D40" s="37"/>
      <c r="E40" s="93">
        <f>+F12</f>
        <v>0.49162952851932101</v>
      </c>
      <c r="F40" s="92">
        <f>+H13</f>
        <v>0.68272283035025938</v>
      </c>
      <c r="G40" s="37"/>
      <c r="H40" s="94" t="s">
        <v>32</v>
      </c>
      <c r="I40" s="95">
        <f>+E17</f>
        <v>150</v>
      </c>
      <c r="J40" s="95">
        <f>+G17</f>
        <v>100</v>
      </c>
      <c r="K40" s="96" t="s">
        <v>32</v>
      </c>
      <c r="L40" s="97">
        <f>+I17</f>
        <v>102.5882441009563</v>
      </c>
      <c r="M40" s="98" t="s">
        <v>32</v>
      </c>
      <c r="N40" s="37"/>
      <c r="O40" s="37"/>
      <c r="P40" s="2"/>
      <c r="Q40" s="2"/>
    </row>
    <row r="41" spans="1:17" ht="22.5" thickTop="1" thickBot="1" x14ac:dyDescent="0.4">
      <c r="A41" s="37"/>
      <c r="B41" s="37"/>
      <c r="C41" s="37"/>
      <c r="D41" s="37"/>
      <c r="E41" s="93">
        <f>+F13</f>
        <v>0.46430902391278456</v>
      </c>
      <c r="F41" s="92">
        <f>+H13</f>
        <v>0.68272283035025938</v>
      </c>
      <c r="G41" s="37"/>
      <c r="H41" s="102" t="s">
        <v>0</v>
      </c>
      <c r="I41" s="103">
        <f>+E18</f>
        <v>50</v>
      </c>
      <c r="J41" s="103">
        <f>+G18</f>
        <v>100</v>
      </c>
      <c r="K41" s="104" t="s">
        <v>0</v>
      </c>
      <c r="L41" s="105">
        <f>+I18</f>
        <v>105.73792435767935</v>
      </c>
      <c r="M41" s="106" t="s">
        <v>0</v>
      </c>
      <c r="N41" s="37"/>
      <c r="O41" s="37"/>
      <c r="P41" s="2"/>
      <c r="Q41" s="2"/>
    </row>
    <row r="42" spans="1:17" ht="21.75" thickTop="1" x14ac:dyDescent="0.35">
      <c r="A42" s="107" t="s">
        <v>36</v>
      </c>
      <c r="B42" s="108" t="s">
        <v>3</v>
      </c>
      <c r="C42" s="109" t="s">
        <v>4</v>
      </c>
      <c r="D42" s="37"/>
      <c r="E42" s="93">
        <f>+F13</f>
        <v>0.46430902391278456</v>
      </c>
      <c r="F42" s="92">
        <f>+H14</f>
        <v>0.64174207344045475</v>
      </c>
      <c r="G42" s="37"/>
      <c r="H42" s="37"/>
      <c r="I42" s="37"/>
      <c r="J42" s="37"/>
      <c r="K42" s="37"/>
      <c r="L42" s="37"/>
      <c r="M42" s="37"/>
      <c r="N42" s="37"/>
      <c r="O42" s="37"/>
      <c r="P42" s="2"/>
      <c r="Q42" s="2"/>
    </row>
    <row r="43" spans="1:17" ht="21" x14ac:dyDescent="0.35">
      <c r="A43" s="89"/>
      <c r="B43" s="78">
        <f>+SUM(C8:C17)</f>
        <v>0.5</v>
      </c>
      <c r="C43" s="79">
        <v>0</v>
      </c>
      <c r="D43" s="37"/>
      <c r="E43" s="93">
        <f>+F14</f>
        <v>0.42022987117535215</v>
      </c>
      <c r="F43" s="92">
        <f>+H14</f>
        <v>0.64174207344045475</v>
      </c>
      <c r="G43" s="37"/>
      <c r="H43" s="37"/>
      <c r="I43" s="37"/>
      <c r="J43" s="37"/>
      <c r="K43" s="37"/>
      <c r="L43" s="37"/>
      <c r="M43" s="37"/>
      <c r="N43" s="37"/>
      <c r="O43" s="37"/>
      <c r="P43" s="2"/>
      <c r="Q43" s="2"/>
    </row>
    <row r="44" spans="1:17" ht="21.75" thickBot="1" x14ac:dyDescent="0.4">
      <c r="A44" s="99"/>
      <c r="B44" s="83">
        <f>+SUM(C8:C17)</f>
        <v>0.5</v>
      </c>
      <c r="C44" s="84">
        <v>1</v>
      </c>
      <c r="D44" s="37"/>
      <c r="E44" s="93">
        <f>+F14</f>
        <v>0.42022987117535215</v>
      </c>
      <c r="F44" s="92">
        <f>+H15</f>
        <v>0.57562334433430606</v>
      </c>
      <c r="G44" s="37"/>
      <c r="H44" s="37"/>
      <c r="I44" s="37"/>
      <c r="J44" s="37"/>
      <c r="K44" s="37"/>
      <c r="L44" s="37"/>
      <c r="M44" s="37"/>
      <c r="N44" s="37"/>
      <c r="O44" s="37"/>
      <c r="P44" s="2"/>
      <c r="Q44" s="2"/>
    </row>
    <row r="45" spans="1:17" ht="22.5" thickTop="1" thickBot="1" x14ac:dyDescent="0.4">
      <c r="A45" s="71"/>
      <c r="B45" s="71"/>
      <c r="C45" s="71"/>
      <c r="D45" s="37"/>
      <c r="E45" s="93">
        <f>+F15</f>
        <v>0.35593974762073655</v>
      </c>
      <c r="F45" s="92">
        <f>+H15</f>
        <v>0.57562334433430606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7" ht="24" thickTop="1" x14ac:dyDescent="0.35">
      <c r="A46" s="107" t="s">
        <v>72</v>
      </c>
      <c r="B46" s="110" t="s">
        <v>3</v>
      </c>
      <c r="C46" s="109" t="s">
        <v>4</v>
      </c>
      <c r="D46" s="37"/>
      <c r="E46" s="93">
        <f>+F15</f>
        <v>0.35593974762073655</v>
      </c>
      <c r="F46" s="92">
        <f>+H16</f>
        <v>0.47918815900238271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7" ht="21" x14ac:dyDescent="0.35">
      <c r="A47" s="89"/>
      <c r="B47" s="78">
        <v>0</v>
      </c>
      <c r="C47" s="79">
        <v>0</v>
      </c>
      <c r="D47" s="37"/>
      <c r="E47" s="93">
        <f>+F16</f>
        <v>0.27449179436579191</v>
      </c>
      <c r="F47" s="92">
        <f>+H16</f>
        <v>0.47918815900238271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7" ht="21.75" thickBot="1" x14ac:dyDescent="0.4">
      <c r="A48" s="99"/>
      <c r="B48" s="83">
        <v>1</v>
      </c>
      <c r="C48" s="84">
        <v>1</v>
      </c>
      <c r="D48" s="37"/>
      <c r="E48" s="93">
        <f>+F16</f>
        <v>0.27449179436579191</v>
      </c>
      <c r="F48" s="92">
        <f>+H17</f>
        <v>0.35701622911996578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21.75" thickTop="1" x14ac:dyDescent="0.35">
      <c r="A49" s="37"/>
      <c r="B49" s="37"/>
      <c r="C49" s="37"/>
      <c r="D49" s="37"/>
      <c r="E49" s="93">
        <f>+F17</f>
        <v>0.18747162222654859</v>
      </c>
      <c r="F49" s="92">
        <f>+H17</f>
        <v>0.35701622911996578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21" x14ac:dyDescent="0.35">
      <c r="A50" s="37"/>
      <c r="B50" s="72"/>
      <c r="C50" s="37"/>
      <c r="D50" s="37"/>
      <c r="E50" s="93">
        <f>+F17</f>
        <v>0.18747162222654859</v>
      </c>
      <c r="F50" s="92">
        <f>+H18</f>
        <v>0.22648597091110084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21" x14ac:dyDescent="0.35">
      <c r="A51" s="37"/>
      <c r="B51" s="37"/>
      <c r="C51" s="37"/>
      <c r="D51" s="37"/>
      <c r="E51" s="93">
        <f>+F18</f>
        <v>0.1094432288942911</v>
      </c>
      <c r="F51" s="92">
        <f>+H18</f>
        <v>0.22648597091110084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21.75" thickBot="1" x14ac:dyDescent="0.4">
      <c r="A52" s="37"/>
      <c r="B52" s="37"/>
      <c r="C52" s="37"/>
      <c r="D52" s="37"/>
      <c r="E52" s="111">
        <f>+F18</f>
        <v>0.1094432288942911</v>
      </c>
      <c r="F52" s="101">
        <f>+F19</f>
        <v>0.1094429248574444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21.75" thickTop="1" x14ac:dyDescent="0.3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</row>
  </sheetData>
  <mergeCells count="1">
    <mergeCell ref="E28:F28"/>
  </mergeCells>
  <phoneticPr fontId="1" type="noConversion"/>
  <pageMargins left="0.75" right="0.75" top="1" bottom="1" header="0.5" footer="0.5"/>
  <pageSetup scale="40" orientation="landscape" horizontalDpi="4294967292" verticalDpi="4294967292" r:id="rId1"/>
  <headerFooter alignWithMargins="0"/>
  <ignoredErrors>
    <ignoredError sqref="D12" emptyCellReference="1"/>
    <ignoredError sqref="K30 K31:K41 M30:M41 H30:H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>
    <pageSetUpPr fitToPage="1"/>
  </sheetPr>
  <dimension ref="A1:O119"/>
  <sheetViews>
    <sheetView zoomScale="60" zoomScaleNormal="60" workbookViewId="0">
      <selection activeCell="H31" sqref="H31"/>
    </sheetView>
  </sheetViews>
  <sheetFormatPr defaultColWidth="11" defaultRowHeight="22.5" x14ac:dyDescent="0.3"/>
  <cols>
    <col min="1" max="13" width="18.625" style="27" customWidth="1"/>
    <col min="14" max="15" width="18.625" customWidth="1"/>
  </cols>
  <sheetData>
    <row r="1" spans="1:15" ht="20.25" thickBot="1" x14ac:dyDescent="0.3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1" thickTop="1" thickBot="1" x14ac:dyDescent="0.3">
      <c r="A2" s="3"/>
      <c r="B2" s="3"/>
      <c r="C2" s="3"/>
      <c r="D2" s="3"/>
      <c r="E2" s="18" t="s">
        <v>57</v>
      </c>
      <c r="F2" s="19">
        <v>760</v>
      </c>
      <c r="G2" s="3"/>
      <c r="H2" s="7" t="s">
        <v>6</v>
      </c>
      <c r="I2" s="8"/>
      <c r="J2" s="8"/>
      <c r="K2" s="9"/>
      <c r="L2" s="3"/>
      <c r="M2" s="3"/>
      <c r="N2" s="3"/>
      <c r="O2" s="3"/>
    </row>
    <row r="3" spans="1:15" ht="24.75" thickTop="1" x14ac:dyDescent="0.4">
      <c r="A3" s="22" t="s">
        <v>3</v>
      </c>
      <c r="B3" s="22" t="s">
        <v>4</v>
      </c>
      <c r="C3" s="22" t="s">
        <v>58</v>
      </c>
      <c r="D3" s="22" t="s">
        <v>59</v>
      </c>
      <c r="E3" s="22" t="s">
        <v>60</v>
      </c>
      <c r="F3" s="22" t="s">
        <v>12</v>
      </c>
      <c r="G3" s="3"/>
      <c r="H3" s="10"/>
      <c r="I3" s="11" t="s">
        <v>9</v>
      </c>
      <c r="J3" s="11" t="s">
        <v>10</v>
      </c>
      <c r="K3" s="12" t="s">
        <v>11</v>
      </c>
      <c r="L3" s="3"/>
      <c r="M3" s="3"/>
      <c r="N3" s="3"/>
      <c r="O3" s="3"/>
    </row>
    <row r="4" spans="1:15" thickBot="1" x14ac:dyDescent="0.3">
      <c r="A4" s="23" t="s">
        <v>61</v>
      </c>
      <c r="B4" s="23" t="s">
        <v>61</v>
      </c>
      <c r="C4" s="24" t="s">
        <v>62</v>
      </c>
      <c r="D4" s="24" t="s">
        <v>63</v>
      </c>
      <c r="E4" s="24" t="s">
        <v>63</v>
      </c>
      <c r="F4" s="24" t="s">
        <v>63</v>
      </c>
      <c r="G4" s="3"/>
      <c r="H4" s="10" t="s">
        <v>7</v>
      </c>
      <c r="I4" s="11">
        <v>6.8927199999999997</v>
      </c>
      <c r="J4" s="11">
        <v>1203.5309999999999</v>
      </c>
      <c r="K4" s="12">
        <v>219.88800000000001</v>
      </c>
      <c r="L4" s="3"/>
      <c r="M4" s="3"/>
      <c r="N4" s="3"/>
      <c r="O4" s="3"/>
    </row>
    <row r="5" spans="1:15" ht="21" thickTop="1" thickBot="1" x14ac:dyDescent="0.3">
      <c r="A5" s="6">
        <v>0</v>
      </c>
      <c r="B5" s="4">
        <f t="shared" ref="B5:B68" si="0">+A5*D5/760</f>
        <v>0</v>
      </c>
      <c r="C5" s="25">
        <v>110.62215803356158</v>
      </c>
      <c r="D5" s="5">
        <f>10^($I$4-$J$4/(C5+$K$4))</f>
        <v>1783.5520111062319</v>
      </c>
      <c r="E5" s="5">
        <f>10^($I$5-$J$5/($K$5+C5))</f>
        <v>759.9999383114739</v>
      </c>
      <c r="F5" s="26">
        <f>$F$2-A5*D5-(1-A5)*E5</f>
        <v>6.1688526102443575E-5</v>
      </c>
      <c r="G5" s="3"/>
      <c r="H5" s="13" t="s">
        <v>8</v>
      </c>
      <c r="I5" s="14">
        <v>6.9580500000000001</v>
      </c>
      <c r="J5" s="14">
        <v>1346.7729999999999</v>
      </c>
      <c r="K5" s="15">
        <v>219.69300000000001</v>
      </c>
      <c r="L5" s="3"/>
      <c r="M5" s="3"/>
      <c r="N5" s="3"/>
      <c r="O5" s="3"/>
    </row>
    <row r="6" spans="1:15" ht="21" thickTop="1" thickBot="1" x14ac:dyDescent="0.3">
      <c r="A6" s="6">
        <v>0.01</v>
      </c>
      <c r="B6" s="4">
        <f t="shared" si="0"/>
        <v>2.3188539647312698E-2</v>
      </c>
      <c r="C6" s="25">
        <v>110.15096938668002</v>
      </c>
      <c r="D6" s="5">
        <f>10^($I$4-$J$4/(C6+$K$4))</f>
        <v>1762.3290131957649</v>
      </c>
      <c r="E6" s="5">
        <f>10^($I$5-$J$5/($K$5+C6))</f>
        <v>749.8754645131736</v>
      </c>
      <c r="F6" s="26">
        <f>$F$2-A6*D6-(1-A6)*E6</f>
        <v>0</v>
      </c>
      <c r="G6" s="3"/>
      <c r="H6" s="3"/>
      <c r="I6" s="3"/>
      <c r="J6" s="3"/>
      <c r="K6" s="3"/>
      <c r="L6" s="3"/>
      <c r="M6" s="3"/>
      <c r="N6" s="3"/>
      <c r="O6" s="3"/>
    </row>
    <row r="7" spans="1:15" ht="20.25" thickTop="1" x14ac:dyDescent="0.25">
      <c r="A7" s="6">
        <v>0.02</v>
      </c>
      <c r="B7" s="4">
        <f t="shared" si="0"/>
        <v>4.5829806485364472E-2</v>
      </c>
      <c r="C7" s="25">
        <v>109.68504059995139</v>
      </c>
      <c r="D7" s="5">
        <f t="shared" ref="D7:D70" si="1">10^($I$4-$J$4/(C7+$K$4))</f>
        <v>1741.5326464438499</v>
      </c>
      <c r="E7" s="5">
        <f t="shared" ref="E7:E70" si="2">10^($I$5-$J$5/($K$5+C7))</f>
        <v>739.96872150114552</v>
      </c>
      <c r="F7" s="26">
        <f t="shared" ref="F7:F70" si="3">$F$2-A7*D7-(1-A7)*E7</f>
        <v>0</v>
      </c>
      <c r="G7" s="3"/>
      <c r="H7" s="7" t="s">
        <v>47</v>
      </c>
      <c r="I7" s="8" t="s">
        <v>48</v>
      </c>
      <c r="J7" s="8"/>
      <c r="K7" s="8"/>
      <c r="L7" s="8"/>
      <c r="M7" s="9"/>
      <c r="N7" s="3"/>
      <c r="O7" s="3"/>
    </row>
    <row r="8" spans="1:15" ht="19.5" x14ac:dyDescent="0.25">
      <c r="A8" s="6">
        <v>0.03</v>
      </c>
      <c r="B8" s="4">
        <f t="shared" si="0"/>
        <v>6.7940198739404878E-2</v>
      </c>
      <c r="C8" s="25">
        <v>109.22428647736746</v>
      </c>
      <c r="D8" s="5">
        <f t="shared" si="1"/>
        <v>1721.151701398257</v>
      </c>
      <c r="E8" s="5">
        <f t="shared" si="2"/>
        <v>730.27365871964162</v>
      </c>
      <c r="F8" s="26">
        <f t="shared" si="3"/>
        <v>0</v>
      </c>
      <c r="G8" s="3"/>
      <c r="H8" s="10"/>
      <c r="I8" s="20" t="s">
        <v>49</v>
      </c>
      <c r="J8" s="20"/>
      <c r="K8" s="20"/>
      <c r="L8" s="20"/>
      <c r="M8" s="28"/>
      <c r="N8" s="3"/>
      <c r="O8" s="3"/>
    </row>
    <row r="9" spans="1:15" ht="24" x14ac:dyDescent="0.4">
      <c r="A9" s="6">
        <v>0.04</v>
      </c>
      <c r="B9" s="4">
        <f t="shared" si="0"/>
        <v>8.9535536659826734E-2</v>
      </c>
      <c r="C9" s="25">
        <v>108.76862065606147</v>
      </c>
      <c r="D9" s="5">
        <f t="shared" si="1"/>
        <v>1701.175196536708</v>
      </c>
      <c r="E9" s="5">
        <f t="shared" si="2"/>
        <v>720.7843668109698</v>
      </c>
      <c r="F9" s="26">
        <f t="shared" si="3"/>
        <v>0</v>
      </c>
      <c r="G9" s="3"/>
      <c r="H9" s="10"/>
      <c r="I9" s="20" t="s">
        <v>50</v>
      </c>
      <c r="J9" s="20"/>
      <c r="K9" s="20"/>
      <c r="L9" s="20"/>
      <c r="M9" s="28"/>
      <c r="N9" s="3"/>
      <c r="O9" s="3"/>
    </row>
    <row r="10" spans="1:15" ht="19.5" x14ac:dyDescent="0.25">
      <c r="A10" s="6">
        <v>0.05</v>
      </c>
      <c r="B10" s="4">
        <f t="shared" si="0"/>
        <v>0.11063108520264195</v>
      </c>
      <c r="C10" s="25">
        <v>108.31795843488223</v>
      </c>
      <c r="D10" s="5">
        <f t="shared" si="1"/>
        <v>1681.5924950801575</v>
      </c>
      <c r="E10" s="5">
        <f t="shared" si="2"/>
        <v>711.49513183788679</v>
      </c>
      <c r="F10" s="26">
        <f t="shared" si="3"/>
        <v>0</v>
      </c>
      <c r="G10" s="3"/>
      <c r="H10" s="10"/>
      <c r="I10" s="20" t="s">
        <v>51</v>
      </c>
      <c r="J10" s="20"/>
      <c r="K10" s="20"/>
      <c r="L10" s="20"/>
      <c r="M10" s="28"/>
      <c r="N10" s="3"/>
      <c r="O10" s="3"/>
    </row>
    <row r="11" spans="1:15" ht="19.5" x14ac:dyDescent="0.25">
      <c r="A11" s="6">
        <v>0.06</v>
      </c>
      <c r="B11" s="4">
        <f t="shared" si="0"/>
        <v>0.13124157576548001</v>
      </c>
      <c r="C11" s="25">
        <v>107.87221674690446</v>
      </c>
      <c r="D11" s="5">
        <f t="shared" si="1"/>
        <v>1662.3932930294134</v>
      </c>
      <c r="E11" s="5">
        <f t="shared" si="2"/>
        <v>702.40042810450529</v>
      </c>
      <c r="F11" s="26">
        <f t="shared" si="3"/>
        <v>0</v>
      </c>
      <c r="G11" s="3"/>
      <c r="H11" s="10"/>
      <c r="I11" s="20" t="s">
        <v>52</v>
      </c>
      <c r="J11" s="20"/>
      <c r="K11" s="20"/>
      <c r="L11" s="20"/>
      <c r="M11" s="28"/>
      <c r="N11" s="3"/>
      <c r="O11" s="3"/>
    </row>
    <row r="12" spans="1:15" ht="24" x14ac:dyDescent="0.4">
      <c r="A12" s="6">
        <v>7.0000000000000007E-2</v>
      </c>
      <c r="B12" s="4">
        <f t="shared" si="0"/>
        <v>0.1513812270185394</v>
      </c>
      <c r="C12" s="25">
        <v>107.43131413180475</v>
      </c>
      <c r="D12" s="5">
        <f t="shared" si="1"/>
        <v>1643.5676076298562</v>
      </c>
      <c r="E12" s="5">
        <f t="shared" si="2"/>
        <v>693.4949112536666</v>
      </c>
      <c r="F12" s="26">
        <f t="shared" si="3"/>
        <v>0</v>
      </c>
      <c r="G12" s="3"/>
      <c r="H12" s="10"/>
      <c r="I12" s="20" t="s">
        <v>53</v>
      </c>
      <c r="J12" s="20"/>
      <c r="K12" s="20"/>
      <c r="L12" s="20"/>
      <c r="M12" s="28"/>
      <c r="N12" s="3"/>
      <c r="O12" s="3"/>
    </row>
    <row r="13" spans="1:15" ht="19.5" x14ac:dyDescent="0.25">
      <c r="A13" s="6">
        <v>0.08</v>
      </c>
      <c r="B13" s="4">
        <f t="shared" si="0"/>
        <v>0.17106376486842906</v>
      </c>
      <c r="C13" s="25">
        <v>106.99517070816006</v>
      </c>
      <c r="D13" s="5">
        <f t="shared" si="1"/>
        <v>1625.1057662500759</v>
      </c>
      <c r="E13" s="5">
        <f t="shared" si="2"/>
        <v>684.77341163042888</v>
      </c>
      <c r="F13" s="26">
        <f t="shared" si="3"/>
        <v>0</v>
      </c>
      <c r="G13" s="3"/>
      <c r="H13" s="10"/>
      <c r="I13" s="20" t="s">
        <v>54</v>
      </c>
      <c r="J13" s="20"/>
      <c r="K13" s="20"/>
      <c r="L13" s="20"/>
      <c r="M13" s="28"/>
      <c r="N13" s="3"/>
      <c r="O13" s="3"/>
    </row>
    <row r="14" spans="1:15" ht="24" x14ac:dyDescent="0.4">
      <c r="A14" s="6">
        <v>0.09</v>
      </c>
      <c r="B14" s="4">
        <f t="shared" si="0"/>
        <v>0.19030244159139262</v>
      </c>
      <c r="C14" s="25">
        <v>106.56370814572325</v>
      </c>
      <c r="D14" s="5">
        <f t="shared" si="1"/>
        <v>1606.9983956606488</v>
      </c>
      <c r="E14" s="5">
        <f t="shared" si="2"/>
        <v>676.23092790169312</v>
      </c>
      <c r="F14" s="26">
        <f t="shared" si="3"/>
        <v>0</v>
      </c>
      <c r="G14" s="3"/>
      <c r="H14" s="10"/>
      <c r="I14" s="20" t="s">
        <v>55</v>
      </c>
      <c r="J14" s="20"/>
      <c r="K14" s="20"/>
      <c r="L14" s="20"/>
      <c r="M14" s="28"/>
      <c r="N14" s="3"/>
      <c r="O14" s="3"/>
    </row>
    <row r="15" spans="1:15" ht="20.25" thickBot="1" x14ac:dyDescent="0.3">
      <c r="A15" s="6">
        <v>0.1</v>
      </c>
      <c r="B15" s="4">
        <f t="shared" si="0"/>
        <v>0.20911005417098408</v>
      </c>
      <c r="C15" s="25">
        <v>106.13684963772371</v>
      </c>
      <c r="D15" s="5">
        <f t="shared" si="1"/>
        <v>1589.2364116994788</v>
      </c>
      <c r="E15" s="5">
        <f t="shared" si="2"/>
        <v>667.86262092228083</v>
      </c>
      <c r="F15" s="26">
        <f t="shared" si="3"/>
        <v>0</v>
      </c>
      <c r="G15" s="3"/>
      <c r="H15" s="13"/>
      <c r="I15" s="21" t="s">
        <v>67</v>
      </c>
      <c r="J15" s="21"/>
      <c r="K15" s="21"/>
      <c r="L15" s="21"/>
      <c r="M15" s="29"/>
      <c r="N15" s="3"/>
      <c r="O15" s="3"/>
    </row>
    <row r="16" spans="1:15" ht="20.25" thickTop="1" x14ac:dyDescent="0.25">
      <c r="A16" s="6">
        <v>0.11</v>
      </c>
      <c r="B16" s="4">
        <f t="shared" si="0"/>
        <v>0.22749896187389121</v>
      </c>
      <c r="C16" s="25">
        <v>105.71451987323739</v>
      </c>
      <c r="D16" s="5">
        <f t="shared" si="1"/>
        <v>1571.8110093105211</v>
      </c>
      <c r="E16" s="5">
        <f t="shared" si="2"/>
        <v>659.66380783802617</v>
      </c>
      <c r="F16" s="26">
        <f t="shared" si="3"/>
        <v>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ht="19.5" x14ac:dyDescent="0.25">
      <c r="A17" s="6">
        <v>0.12</v>
      </c>
      <c r="B17" s="4">
        <f t="shared" si="0"/>
        <v>0.2454811030962579</v>
      </c>
      <c r="C17" s="25">
        <v>105.29664500966716</v>
      </c>
      <c r="D17" s="5">
        <f t="shared" si="1"/>
        <v>1554.7136529429667</v>
      </c>
      <c r="E17" s="5">
        <f t="shared" si="2"/>
        <v>651.62995641686882</v>
      </c>
      <c r="F17" s="26">
        <f t="shared" si="3"/>
        <v>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ht="19.5" x14ac:dyDescent="0.25">
      <c r="A18" s="6">
        <v>0.13</v>
      </c>
      <c r="B18" s="4">
        <f t="shared" si="0"/>
        <v>0.26306801151155551</v>
      </c>
      <c r="C18" s="25">
        <v>104.88315264536998</v>
      </c>
      <c r="D18" s="5">
        <f t="shared" si="1"/>
        <v>1537.9360672983246</v>
      </c>
      <c r="E18" s="5">
        <f t="shared" si="2"/>
        <v>643.75667959910106</v>
      </c>
      <c r="F18" s="26">
        <f t="shared" si="3"/>
        <v>0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 ht="19.5" x14ac:dyDescent="0.25">
      <c r="A19" s="6">
        <v>0.14000000000000001</v>
      </c>
      <c r="B19" s="4">
        <f t="shared" si="0"/>
        <v>0.28027083154980181</v>
      </c>
      <c r="C19" s="25">
        <v>104.4739717924634</v>
      </c>
      <c r="D19" s="5">
        <f t="shared" si="1"/>
        <v>1521.4702284132097</v>
      </c>
      <c r="E19" s="5">
        <f t="shared" si="2"/>
        <v>636.03973025831408</v>
      </c>
      <c r="F19" s="26">
        <f t="shared" si="3"/>
        <v>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 ht="19.5" x14ac:dyDescent="0.25">
      <c r="A20" s="6">
        <v>0.15</v>
      </c>
      <c r="B20" s="4">
        <f t="shared" si="0"/>
        <v>0.29710033323669066</v>
      </c>
      <c r="C20" s="25">
        <v>104.06903284984273</v>
      </c>
      <c r="D20" s="5">
        <f t="shared" si="1"/>
        <v>1505.3083550658994</v>
      </c>
      <c r="E20" s="5">
        <f t="shared" si="2"/>
        <v>628.47499616484083</v>
      </c>
      <c r="F20" s="26">
        <f t="shared" si="3"/>
        <v>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 ht="19.5" x14ac:dyDescent="0.25">
      <c r="A21" s="6">
        <v>0.16</v>
      </c>
      <c r="B21" s="4">
        <f t="shared" si="0"/>
        <v>0.31356692642003381</v>
      </c>
      <c r="C21" s="25">
        <v>103.66826757643447</v>
      </c>
      <c r="D21" s="5">
        <f t="shared" si="1"/>
        <v>1489.4429004951605</v>
      </c>
      <c r="E21" s="5">
        <f t="shared" si="2"/>
        <v>621.05849514377906</v>
      </c>
      <c r="F21" s="26">
        <f t="shared" si="3"/>
        <v>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 ht="19.5" x14ac:dyDescent="0.25">
      <c r="A22" s="6">
        <v>0.17</v>
      </c>
      <c r="B22" s="4">
        <f t="shared" si="0"/>
        <v>0.32968067440975624</v>
      </c>
      <c r="C22" s="25">
        <v>103.27160906471067</v>
      </c>
      <c r="D22" s="5">
        <f t="shared" si="1"/>
        <v>1473.8665444200865</v>
      </c>
      <c r="E22" s="5">
        <f t="shared" si="2"/>
        <v>613.78637041998229</v>
      </c>
      <c r="F22" s="26">
        <f t="shared" si="3"/>
        <v>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 ht="19.5" x14ac:dyDescent="0.25">
      <c r="A23" s="6">
        <v>0.18</v>
      </c>
      <c r="B23" s="4">
        <f t="shared" si="0"/>
        <v>0.34545130705660959</v>
      </c>
      <c r="C23" s="25">
        <v>102.87899171448595</v>
      </c>
      <c r="D23" s="5">
        <f t="shared" si="1"/>
        <v>1458.5721853501295</v>
      </c>
      <c r="E23" s="5">
        <f t="shared" si="2"/>
        <v>606.6548861426553</v>
      </c>
      <c r="F23" s="26">
        <f t="shared" si="3"/>
        <v>-6.8212102632969618E-13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 ht="19.5" x14ac:dyDescent="0.25">
      <c r="A24" s="6">
        <v>0.19</v>
      </c>
      <c r="B24" s="4">
        <f t="shared" si="0"/>
        <v>0.36088823329369307</v>
      </c>
      <c r="C24" s="25">
        <v>102.49035120701591</v>
      </c>
      <c r="D24" s="5">
        <f t="shared" si="1"/>
        <v>1443.5529331747723</v>
      </c>
      <c r="E24" s="5">
        <f t="shared" si="2"/>
        <v>599.66042308246074</v>
      </c>
      <c r="F24" s="26">
        <f t="shared" si="3"/>
        <v>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 ht="19.5" x14ac:dyDescent="0.25">
      <c r="A25" s="6">
        <v>0.2</v>
      </c>
      <c r="B25" s="4">
        <f t="shared" si="0"/>
        <v>0.37600055316384068</v>
      </c>
      <c r="C25" s="25">
        <v>102.10562447941372</v>
      </c>
      <c r="D25" s="5">
        <f t="shared" si="1"/>
        <v>1428.8021020225947</v>
      </c>
      <c r="E25" s="5">
        <f t="shared" si="2"/>
        <v>592.79947449435144</v>
      </c>
      <c r="F25" s="26">
        <f t="shared" si="3"/>
        <v>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 ht="19.5" x14ac:dyDescent="0.25">
      <c r="A26" s="6">
        <v>0.21</v>
      </c>
      <c r="B26" s="4">
        <f t="shared" si="0"/>
        <v>0.39079706935498648</v>
      </c>
      <c r="C26" s="25">
        <v>101.72474969939994</v>
      </c>
      <c r="D26" s="5">
        <f t="shared" si="1"/>
        <v>1414.3132033799511</v>
      </c>
      <c r="E26" s="5">
        <f t="shared" si="2"/>
        <v>586.06864213950655</v>
      </c>
      <c r="F26" s="26">
        <f t="shared" si="3"/>
        <v>0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 ht="19.5" x14ac:dyDescent="0.25">
      <c r="A27" s="6">
        <v>0.22</v>
      </c>
      <c r="B27" s="4">
        <f t="shared" si="0"/>
        <v>0.40528629826463414</v>
      </c>
      <c r="C27" s="25">
        <v>101.34766624039833</v>
      </c>
      <c r="D27" s="5">
        <f t="shared" si="1"/>
        <v>1400.0799394596452</v>
      </c>
      <c r="E27" s="5">
        <f t="shared" si="2"/>
        <v>579.46463246010012</v>
      </c>
      <c r="F27" s="26">
        <f t="shared" si="3"/>
        <v>0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 ht="19.5" x14ac:dyDescent="0.25">
      <c r="A28" s="6">
        <v>0.23</v>
      </c>
      <c r="B28" s="4">
        <f t="shared" si="0"/>
        <v>0.41947648061366344</v>
      </c>
      <c r="C28" s="25">
        <v>100.97431465698807</v>
      </c>
      <c r="D28" s="5">
        <f t="shared" si="1"/>
        <v>1386.0961968103661</v>
      </c>
      <c r="E28" s="5">
        <f t="shared" si="2"/>
        <v>572.98425290080047</v>
      </c>
      <c r="F28" s="26">
        <f t="shared" si="3"/>
        <v>-5.6843418860808015E-13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 ht="19.5" x14ac:dyDescent="0.25">
      <c r="A29" s="6">
        <v>0.24</v>
      </c>
      <c r="B29" s="4">
        <f t="shared" si="0"/>
        <v>0.43337559162885247</v>
      </c>
      <c r="C29" s="25">
        <v>100.60463666072333</v>
      </c>
      <c r="D29" s="5">
        <f t="shared" si="1"/>
        <v>1372.356040158033</v>
      </c>
      <c r="E29" s="5">
        <f t="shared" si="2"/>
        <v>566.62440837114764</v>
      </c>
      <c r="F29" s="26">
        <f t="shared" si="3"/>
        <v>0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 ht="19.5" x14ac:dyDescent="0.25">
      <c r="A30" s="6">
        <v>0.25</v>
      </c>
      <c r="B30" s="4">
        <f t="shared" si="0"/>
        <v>0.44699135081261543</v>
      </c>
      <c r="C30" s="25">
        <v>100.23857509632624</v>
      </c>
      <c r="D30" s="5">
        <f t="shared" si="1"/>
        <v>1358.853706470351</v>
      </c>
      <c r="E30" s="5">
        <f t="shared" si="2"/>
        <v>560.38209784321657</v>
      </c>
      <c r="F30" s="26">
        <f t="shared" si="3"/>
        <v>0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 ht="19.5" x14ac:dyDescent="0.25">
      <c r="A31" s="6">
        <v>0.26</v>
      </c>
      <c r="B31" s="4">
        <f t="shared" si="0"/>
        <v>0.46033123131768544</v>
      </c>
      <c r="C31" s="25">
        <v>99.876073918260985</v>
      </c>
      <c r="D31" s="5">
        <f t="shared" si="1"/>
        <v>1345.5835992363113</v>
      </c>
      <c r="E31" s="5">
        <f t="shared" si="2"/>
        <v>554.25441107913434</v>
      </c>
      <c r="F31" s="26">
        <f t="shared" si="3"/>
        <v>0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 ht="19.5" x14ac:dyDescent="0.25">
      <c r="A32" s="6">
        <v>0.27</v>
      </c>
      <c r="B32" s="4">
        <f t="shared" si="0"/>
        <v>0.47340246894369109</v>
      </c>
      <c r="C32" s="25">
        <v>99.517078167694052</v>
      </c>
      <c r="D32" s="5">
        <f t="shared" si="1"/>
        <v>1332.540282952612</v>
      </c>
      <c r="E32" s="5">
        <f t="shared" si="2"/>
        <v>548.23852548328045</v>
      </c>
      <c r="F32" s="26">
        <f t="shared" si="3"/>
        <v>0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 ht="19.5" x14ac:dyDescent="0.25">
      <c r="A33" s="6">
        <v>0.28000000000000003</v>
      </c>
      <c r="B33" s="4">
        <f t="shared" si="0"/>
        <v>0.48621207077182432</v>
      </c>
      <c r="C33" s="25">
        <v>99.161533949844568</v>
      </c>
      <c r="D33" s="5">
        <f t="shared" si="1"/>
        <v>1319.7184778092374</v>
      </c>
      <c r="E33" s="5">
        <f t="shared" si="2"/>
        <v>542.33170307418527</v>
      </c>
      <c r="F33" s="26">
        <f t="shared" si="3"/>
        <v>0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ht="19.5" x14ac:dyDescent="0.25">
      <c r="A34" s="6">
        <v>0.28999999999999998</v>
      </c>
      <c r="B34" s="4">
        <f t="shared" si="0"/>
        <v>0.49876682345309936</v>
      </c>
      <c r="C34" s="25">
        <v>98.809388411727511</v>
      </c>
      <c r="D34" s="5">
        <f t="shared" si="1"/>
        <v>1307.1130545667431</v>
      </c>
      <c r="E34" s="5">
        <f t="shared" si="2"/>
        <v>536.53128757133027</v>
      </c>
      <c r="F34" s="26">
        <f t="shared" si="3"/>
        <v>0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 ht="19.5" x14ac:dyDescent="0.25">
      <c r="A35" s="6">
        <v>0.3</v>
      </c>
      <c r="B35" s="4">
        <f t="shared" si="0"/>
        <v>0.51107330116502048</v>
      </c>
      <c r="C35" s="25">
        <v>98.46058972029229</v>
      </c>
      <c r="D35" s="5">
        <f t="shared" si="1"/>
        <v>1294.719029618052</v>
      </c>
      <c r="E35" s="5">
        <f t="shared" si="2"/>
        <v>530.83470159226397</v>
      </c>
      <c r="F35" s="26">
        <f t="shared" si="3"/>
        <v>0</v>
      </c>
      <c r="G35" s="3"/>
      <c r="H35" s="3"/>
      <c r="I35" s="3"/>
      <c r="J35" s="3"/>
      <c r="K35" s="3"/>
      <c r="L35" s="3"/>
      <c r="M35" s="3"/>
      <c r="N35" s="3"/>
      <c r="O35" s="3"/>
    </row>
    <row r="36" spans="1:15" ht="19.5" x14ac:dyDescent="0.25">
      <c r="A36" s="6">
        <v>0.31</v>
      </c>
      <c r="B36" s="4">
        <f t="shared" si="0"/>
        <v>0.52313787325082395</v>
      </c>
      <c r="C36" s="25">
        <v>98.115087040957476</v>
      </c>
      <c r="D36" s="5">
        <f t="shared" si="1"/>
        <v>1282.5315602278263</v>
      </c>
      <c r="E36" s="5">
        <f t="shared" si="2"/>
        <v>525.23944395561455</v>
      </c>
      <c r="F36" s="26">
        <f t="shared" si="3"/>
        <v>0</v>
      </c>
      <c r="G36" s="3"/>
      <c r="H36" s="3"/>
      <c r="I36" s="3"/>
      <c r="J36" s="3"/>
      <c r="K36" s="3"/>
      <c r="L36" s="3"/>
      <c r="M36" s="3"/>
      <c r="N36" s="3"/>
      <c r="O36" s="3"/>
    </row>
    <row r="37" spans="1:15" ht="19.5" x14ac:dyDescent="0.25">
      <c r="A37" s="6">
        <v>0.32</v>
      </c>
      <c r="B37" s="4">
        <f t="shared" si="0"/>
        <v>0.53496671155483899</v>
      </c>
      <c r="C37" s="25">
        <v>97.7728305165422</v>
      </c>
      <c r="D37" s="5">
        <f t="shared" si="1"/>
        <v>1270.5459399427425</v>
      </c>
      <c r="E37" s="5">
        <f t="shared" si="2"/>
        <v>519.74308708576871</v>
      </c>
      <c r="F37" s="26">
        <f t="shared" si="3"/>
        <v>0</v>
      </c>
      <c r="G37" s="3"/>
      <c r="H37" s="3"/>
      <c r="I37" s="3"/>
      <c r="J37" s="3"/>
      <c r="K37" s="3"/>
      <c r="L37" s="3"/>
      <c r="M37" s="3"/>
      <c r="N37" s="3"/>
      <c r="O37" s="3"/>
    </row>
    <row r="38" spans="1:15" ht="19.5" x14ac:dyDescent="0.25">
      <c r="A38" s="6">
        <v>0.33</v>
      </c>
      <c r="B38" s="4">
        <f t="shared" si="0"/>
        <v>0.54656579746690892</v>
      </c>
      <c r="C38" s="25">
        <v>97.433771246593324</v>
      </c>
      <c r="D38" s="5">
        <f t="shared" si="1"/>
        <v>1258.7575941662144</v>
      </c>
      <c r="E38" s="5">
        <f t="shared" si="2"/>
        <v>514.34327451514832</v>
      </c>
      <c r="F38" s="26">
        <f t="shared" si="3"/>
        <v>0</v>
      </c>
      <c r="G38" s="3"/>
      <c r="H38" s="3"/>
      <c r="I38" s="3"/>
      <c r="J38" s="3"/>
      <c r="K38" s="3"/>
      <c r="L38" s="3"/>
      <c r="M38" s="3"/>
      <c r="N38" s="3"/>
      <c r="O38" s="3"/>
    </row>
    <row r="39" spans="1:15" ht="19.5" x14ac:dyDescent="0.25">
      <c r="A39" s="6">
        <v>0.34</v>
      </c>
      <c r="B39" s="4">
        <f t="shared" si="0"/>
        <v>0.55794092868825662</v>
      </c>
      <c r="C39" s="25">
        <v>97.097861267108101</v>
      </c>
      <c r="D39" s="5">
        <f t="shared" si="1"/>
        <v>1247.1620758913971</v>
      </c>
      <c r="E39" s="5">
        <f t="shared" si="2"/>
        <v>509.03771848018914</v>
      </c>
      <c r="F39" s="26">
        <f t="shared" si="3"/>
        <v>0</v>
      </c>
      <c r="G39" s="3"/>
      <c r="H39" s="3"/>
      <c r="I39" s="3"/>
      <c r="J39" s="3"/>
      <c r="K39" s="3"/>
      <c r="L39" s="3"/>
      <c r="M39" s="3"/>
      <c r="N39" s="3"/>
      <c r="O39" s="3"/>
    </row>
    <row r="40" spans="1:15" ht="19.5" x14ac:dyDescent="0.25">
      <c r="A40" s="6">
        <v>0.35</v>
      </c>
      <c r="B40" s="4">
        <f t="shared" si="0"/>
        <v>0.56909772573061956</v>
      </c>
      <c r="C40" s="25">
        <v>96.765053530649638</v>
      </c>
      <c r="D40" s="5">
        <f t="shared" si="1"/>
        <v>1235.7550615864884</v>
      </c>
      <c r="E40" s="5">
        <f t="shared" si="2"/>
        <v>503.8241976072751</v>
      </c>
      <c r="F40" s="26">
        <f t="shared" si="3"/>
        <v>0</v>
      </c>
      <c r="G40" s="3"/>
      <c r="H40" s="3"/>
      <c r="I40" s="3"/>
      <c r="J40" s="3"/>
      <c r="K40" s="3"/>
      <c r="L40" s="3"/>
      <c r="M40" s="3"/>
      <c r="N40" s="3"/>
      <c r="O40" s="3"/>
    </row>
    <row r="41" spans="1:15" ht="19.5" x14ac:dyDescent="0.25">
      <c r="A41" s="6">
        <v>0.36</v>
      </c>
      <c r="B41" s="4">
        <f t="shared" si="0"/>
        <v>0.58004163815996568</v>
      </c>
      <c r="C41" s="25">
        <v>96.435301886853594</v>
      </c>
      <c r="D41" s="5">
        <f t="shared" si="1"/>
        <v>1224.5323472265943</v>
      </c>
      <c r="E41" s="5">
        <f t="shared" si="2"/>
        <v>498.70055468504063</v>
      </c>
      <c r="F41" s="26">
        <f t="shared" si="3"/>
        <v>0</v>
      </c>
      <c r="G41" s="3"/>
      <c r="H41" s="3"/>
      <c r="I41" s="3"/>
      <c r="J41" s="3"/>
      <c r="K41" s="3"/>
      <c r="L41" s="3"/>
      <c r="M41" s="3"/>
      <c r="N41" s="3"/>
      <c r="O41" s="3"/>
    </row>
    <row r="42" spans="1:15" ht="19.5" x14ac:dyDescent="0.25">
      <c r="A42" s="6">
        <v>0.37</v>
      </c>
      <c r="B42" s="4">
        <f t="shared" si="0"/>
        <v>0.59077795059559224</v>
      </c>
      <c r="C42" s="25">
        <v>96.108561063323009</v>
      </c>
      <c r="D42" s="5">
        <f t="shared" si="1"/>
        <v>1213.4898444666219</v>
      </c>
      <c r="E42" s="5">
        <f t="shared" si="2"/>
        <v>493.66469451960342</v>
      </c>
      <c r="F42" s="26">
        <f t="shared" si="3"/>
        <v>0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ht="19.5" x14ac:dyDescent="0.25">
      <c r="A43" s="6">
        <v>0.38</v>
      </c>
      <c r="B43" s="4">
        <f t="shared" si="0"/>
        <v>0.60131178847495026</v>
      </c>
      <c r="C43" s="25">
        <v>95.784786646908202</v>
      </c>
      <c r="D43" s="5">
        <f t="shared" si="1"/>
        <v>1202.6235769499006</v>
      </c>
      <c r="E43" s="5">
        <f t="shared" si="2"/>
        <v>488.71458186941578</v>
      </c>
      <c r="F43" s="26">
        <f t="shared" si="3"/>
        <v>0</v>
      </c>
      <c r="G43" s="3"/>
      <c r="H43" s="3"/>
      <c r="I43" s="3"/>
      <c r="J43" s="3"/>
      <c r="K43" s="3"/>
      <c r="L43" s="3"/>
      <c r="M43" s="3"/>
      <c r="N43" s="3"/>
      <c r="O43" s="3"/>
    </row>
    <row r="44" spans="1:15" ht="19.5" x14ac:dyDescent="0.25">
      <c r="A44" s="6">
        <v>0.39</v>
      </c>
      <c r="B44" s="4">
        <f t="shared" si="0"/>
        <v>0.61164812359406839</v>
      </c>
      <c r="C44" s="25">
        <v>95.46393506536792</v>
      </c>
      <c r="D44" s="5">
        <f t="shared" si="1"/>
        <v>1191.9296767474152</v>
      </c>
      <c r="E44" s="5">
        <f t="shared" si="2"/>
        <v>483.8482394565691</v>
      </c>
      <c r="F44" s="26">
        <f t="shared" si="3"/>
        <v>8.5265128291212022E-13</v>
      </c>
      <c r="G44" s="3"/>
      <c r="H44" s="3"/>
      <c r="I44" s="3"/>
      <c r="J44" s="3"/>
      <c r="K44" s="3"/>
      <c r="L44" s="3"/>
      <c r="M44" s="3"/>
      <c r="N44" s="3"/>
      <c r="O44" s="3"/>
    </row>
    <row r="45" spans="1:15" ht="19.5" x14ac:dyDescent="0.25">
      <c r="A45" s="6">
        <v>0.4</v>
      </c>
      <c r="B45" s="4">
        <f t="shared" si="0"/>
        <v>0.62179177943300612</v>
      </c>
      <c r="C45" s="25">
        <v>95.145963569408011</v>
      </c>
      <c r="D45" s="5">
        <f t="shared" si="1"/>
        <v>1181.4043809227117</v>
      </c>
      <c r="E45" s="5">
        <f t="shared" si="2"/>
        <v>479.06374605152496</v>
      </c>
      <c r="F45" s="26">
        <f t="shared" si="3"/>
        <v>0</v>
      </c>
      <c r="G45" s="3"/>
      <c r="H45" s="3"/>
      <c r="I45" s="3"/>
      <c r="J45" s="3"/>
      <c r="K45" s="3"/>
      <c r="L45" s="3"/>
      <c r="M45" s="3"/>
      <c r="N45" s="3"/>
      <c r="O45" s="3"/>
    </row>
    <row r="46" spans="1:15" ht="19.5" x14ac:dyDescent="0.25">
      <c r="A46" s="6">
        <v>0.41</v>
      </c>
      <c r="B46" s="4">
        <f t="shared" si="0"/>
        <v>0.63174743627537044</v>
      </c>
      <c r="C46" s="25">
        <v>94.830830215093087</v>
      </c>
      <c r="D46" s="5">
        <f t="shared" si="1"/>
        <v>1171.0440282177599</v>
      </c>
      <c r="E46" s="5">
        <f t="shared" si="2"/>
        <v>474.35923462833682</v>
      </c>
      <c r="F46" s="26">
        <f t="shared" si="3"/>
        <v>0</v>
      </c>
      <c r="G46" s="3"/>
      <c r="H46" s="3"/>
      <c r="I46" s="3"/>
      <c r="J46" s="3"/>
      <c r="K46" s="3"/>
      <c r="L46" s="3"/>
      <c r="M46" s="3"/>
      <c r="N46" s="3"/>
      <c r="O46" s="3"/>
    </row>
    <row r="47" spans="1:15" ht="19.5" x14ac:dyDescent="0.25">
      <c r="A47" s="6">
        <v>0.42</v>
      </c>
      <c r="B47" s="4">
        <f t="shared" si="0"/>
        <v>0.64151963613051854</v>
      </c>
      <c r="C47" s="25">
        <v>94.518493846626669</v>
      </c>
      <c r="D47" s="5">
        <f t="shared" si="1"/>
        <v>1160.845055855224</v>
      </c>
      <c r="E47" s="5">
        <f t="shared" si="2"/>
        <v>469.73289058759667</v>
      </c>
      <c r="F47" s="26">
        <f t="shared" si="3"/>
        <v>0</v>
      </c>
      <c r="G47" s="3"/>
      <c r="H47" s="3"/>
      <c r="I47" s="3"/>
      <c r="J47" s="3"/>
      <c r="K47" s="3"/>
      <c r="L47" s="3"/>
      <c r="M47" s="3"/>
      <c r="N47" s="3"/>
      <c r="O47" s="3"/>
    </row>
    <row r="48" spans="1:15" ht="19.5" x14ac:dyDescent="0.25">
      <c r="A48" s="6">
        <v>0.43</v>
      </c>
      <c r="B48" s="4">
        <f t="shared" si="0"/>
        <v>0.65111278746669554</v>
      </c>
      <c r="C48" s="25">
        <v>94.208914079495642</v>
      </c>
      <c r="D48" s="5">
        <f t="shared" si="1"/>
        <v>1150.8039964527643</v>
      </c>
      <c r="E48" s="5">
        <f t="shared" si="2"/>
        <v>465.18295004440586</v>
      </c>
      <c r="F48" s="26">
        <f t="shared" si="3"/>
        <v>0</v>
      </c>
      <c r="G48" s="3"/>
      <c r="H48" s="3"/>
      <c r="I48" s="3"/>
      <c r="J48" s="3"/>
      <c r="K48" s="3"/>
      <c r="L48" s="3"/>
      <c r="M48" s="3"/>
      <c r="N48" s="3"/>
      <c r="O48" s="3"/>
    </row>
    <row r="49" spans="1:15" ht="19.5" x14ac:dyDescent="0.25">
      <c r="A49" s="6">
        <v>0.44</v>
      </c>
      <c r="B49" s="4">
        <f t="shared" si="0"/>
        <v>0.66053116976297988</v>
      </c>
      <c r="C49" s="25">
        <v>93.902051283972497</v>
      </c>
      <c r="D49" s="5">
        <f t="shared" si="1"/>
        <v>1140.9174750451471</v>
      </c>
      <c r="E49" s="5">
        <f t="shared" si="2"/>
        <v>460.70769817881308</v>
      </c>
      <c r="F49" s="26">
        <f t="shared" si="3"/>
        <v>0</v>
      </c>
      <c r="G49" s="3"/>
      <c r="H49" s="3"/>
      <c r="I49" s="3"/>
      <c r="J49" s="3"/>
      <c r="K49" s="3"/>
      <c r="L49" s="3"/>
      <c r="M49" s="3"/>
      <c r="N49" s="3"/>
      <c r="O49" s="3"/>
    </row>
    <row r="50" spans="1:15" ht="19.5" x14ac:dyDescent="0.25">
      <c r="A50" s="6">
        <v>0.45</v>
      </c>
      <c r="B50" s="4">
        <f t="shared" si="0"/>
        <v>0.66977893788757714</v>
      </c>
      <c r="C50" s="25">
        <v>93.597866568971696</v>
      </c>
      <c r="D50" s="5">
        <f t="shared" si="1"/>
        <v>1131.1822062101303</v>
      </c>
      <c r="E50" s="5">
        <f t="shared" si="2"/>
        <v>456.3054676462545</v>
      </c>
      <c r="F50" s="26">
        <f t="shared" si="3"/>
        <v>1.3926637620897964E-12</v>
      </c>
      <c r="G50" s="3"/>
      <c r="H50" s="3"/>
      <c r="I50" s="3"/>
      <c r="J50" s="3"/>
      <c r="K50" s="3"/>
      <c r="L50" s="3"/>
      <c r="M50" s="3"/>
      <c r="N50" s="3"/>
      <c r="O50" s="3"/>
    </row>
    <row r="51" spans="1:15" ht="19.5" x14ac:dyDescent="0.25">
      <c r="A51" s="6">
        <v>0.46</v>
      </c>
      <c r="B51" s="4">
        <f t="shared" si="0"/>
        <v>0.67886012630968007</v>
      </c>
      <c r="C51" s="25">
        <v>93.296321766254366</v>
      </c>
      <c r="D51" s="5">
        <f t="shared" si="1"/>
        <v>1121.594991294254</v>
      </c>
      <c r="E51" s="5">
        <f t="shared" si="2"/>
        <v>451.97463704563268</v>
      </c>
      <c r="F51" s="26">
        <f t="shared" si="3"/>
        <v>1.4779288903810084E-12</v>
      </c>
      <c r="G51" s="3"/>
      <c r="H51" s="3"/>
      <c r="I51" s="3"/>
      <c r="J51" s="3"/>
      <c r="K51" s="3"/>
      <c r="L51" s="3"/>
      <c r="M51" s="3"/>
      <c r="N51" s="3"/>
      <c r="O51" s="3"/>
    </row>
    <row r="52" spans="1:15" ht="19.5" x14ac:dyDescent="0.25">
      <c r="A52" s="6">
        <v>0.47</v>
      </c>
      <c r="B52" s="4">
        <f t="shared" si="0"/>
        <v>0.68777865315175035</v>
      </c>
      <c r="C52" s="25">
        <v>92.997379414974986</v>
      </c>
      <c r="D52" s="5">
        <f t="shared" si="1"/>
        <v>1112.1527157347452</v>
      </c>
      <c r="E52" s="5">
        <f t="shared" si="2"/>
        <v>447.71362944277291</v>
      </c>
      <c r="F52" s="26">
        <f t="shared" si="3"/>
        <v>0</v>
      </c>
      <c r="G52" s="3"/>
      <c r="H52" s="3"/>
      <c r="I52" s="3"/>
      <c r="J52" s="3"/>
      <c r="K52" s="3"/>
      <c r="L52" s="3"/>
      <c r="M52" s="3"/>
      <c r="N52" s="3"/>
      <c r="O52" s="3"/>
    </row>
    <row r="53" spans="1:15" ht="19.5" x14ac:dyDescent="0.25">
      <c r="A53" s="6">
        <v>0.48</v>
      </c>
      <c r="B53" s="4">
        <f t="shared" si="0"/>
        <v>0.6965383240888392</v>
      </c>
      <c r="C53" s="25">
        <v>92.701002746565678</v>
      </c>
      <c r="D53" s="5">
        <f t="shared" si="1"/>
        <v>1102.8523464739956</v>
      </c>
      <c r="E53" s="5">
        <f t="shared" si="2"/>
        <v>443.52091094708084</v>
      </c>
      <c r="F53" s="26">
        <f t="shared" si="3"/>
        <v>0</v>
      </c>
      <c r="G53" s="3"/>
      <c r="H53" s="3"/>
      <c r="I53" s="3"/>
      <c r="J53" s="3"/>
      <c r="K53" s="3"/>
      <c r="L53" s="3"/>
      <c r="M53" s="3"/>
      <c r="N53" s="3"/>
      <c r="O53" s="3"/>
    </row>
    <row r="54" spans="1:15" ht="19.5" x14ac:dyDescent="0.25">
      <c r="A54" s="6">
        <v>0.49</v>
      </c>
      <c r="B54" s="4">
        <f t="shared" si="0"/>
        <v>0.7051428361012364</v>
      </c>
      <c r="C54" s="25">
        <v>92.407155669951862</v>
      </c>
      <c r="D54" s="5">
        <f t="shared" si="1"/>
        <v>1093.6909294631421</v>
      </c>
      <c r="E54" s="5">
        <f t="shared" si="2"/>
        <v>439.39498933933578</v>
      </c>
      <c r="F54" s="26">
        <f t="shared" si="3"/>
        <v>-9.0949470177292824E-13</v>
      </c>
      <c r="G54" s="3"/>
      <c r="H54" s="3"/>
      <c r="I54" s="3"/>
      <c r="J54" s="3"/>
      <c r="K54" s="3"/>
      <c r="L54" s="3"/>
      <c r="M54" s="3"/>
      <c r="N54" s="3"/>
      <c r="O54" s="3"/>
    </row>
    <row r="55" spans="1:15" ht="19.5" x14ac:dyDescent="0.25">
      <c r="A55" s="6">
        <v>0.5</v>
      </c>
      <c r="B55" s="4">
        <f t="shared" si="0"/>
        <v>0.71359578108645105</v>
      </c>
      <c r="C55" s="25">
        <v>92.115802757093206</v>
      </c>
      <c r="D55" s="5">
        <f t="shared" si="1"/>
        <v>1084.6655872514057</v>
      </c>
      <c r="E55" s="5">
        <f t="shared" si="2"/>
        <v>435.33441274859467</v>
      </c>
      <c r="F55" s="26">
        <f t="shared" si="3"/>
        <v>0</v>
      </c>
      <c r="G55" s="3"/>
      <c r="H55" s="3"/>
      <c r="I55" s="3"/>
      <c r="J55" s="3"/>
      <c r="K55" s="3"/>
      <c r="L55" s="3"/>
      <c r="M55" s="3"/>
      <c r="N55" s="3"/>
      <c r="O55" s="3"/>
    </row>
    <row r="56" spans="1:15" ht="19.5" x14ac:dyDescent="0.25">
      <c r="A56" s="6">
        <v>0.51</v>
      </c>
      <c r="B56" s="4">
        <f t="shared" si="0"/>
        <v>0.72190064933631404</v>
      </c>
      <c r="C56" s="25">
        <v>91.826909228844784</v>
      </c>
      <c r="D56" s="5">
        <f t="shared" si="1"/>
        <v>1075.7735166580367</v>
      </c>
      <c r="E56" s="5">
        <f t="shared" si="2"/>
        <v>431.33776837632905</v>
      </c>
      <c r="F56" s="26">
        <f t="shared" si="3"/>
        <v>0</v>
      </c>
      <c r="G56" s="3"/>
      <c r="H56" s="3"/>
      <c r="I56" s="3"/>
      <c r="J56" s="3"/>
      <c r="K56" s="3"/>
      <c r="L56" s="3"/>
      <c r="M56" s="3"/>
      <c r="N56" s="3"/>
      <c r="O56" s="3"/>
    </row>
    <row r="57" spans="1:15" ht="19.5" x14ac:dyDescent="0.25">
      <c r="A57" s="6">
        <v>0.52</v>
      </c>
      <c r="B57" s="4">
        <f t="shared" si="0"/>
        <v>0.73006083288467749</v>
      </c>
      <c r="C57" s="25">
        <v>91.540440941132047</v>
      </c>
      <c r="D57" s="5">
        <f t="shared" si="1"/>
        <v>1067.0119865237593</v>
      </c>
      <c r="E57" s="5">
        <f t="shared" si="2"/>
        <v>427.40368126592762</v>
      </c>
      <c r="F57" s="26">
        <f t="shared" si="3"/>
        <v>0</v>
      </c>
      <c r="G57" s="3"/>
      <c r="H57" s="3"/>
      <c r="I57" s="3"/>
      <c r="J57" s="3"/>
      <c r="K57" s="3"/>
      <c r="L57" s="3"/>
      <c r="M57" s="3"/>
      <c r="N57" s="3"/>
      <c r="O57" s="3"/>
    </row>
    <row r="58" spans="1:15" ht="19.5" x14ac:dyDescent="0.25">
      <c r="A58" s="6">
        <v>0.53</v>
      </c>
      <c r="B58" s="4">
        <f t="shared" si="0"/>
        <v>0.73807962873100619</v>
      </c>
      <c r="C58" s="25">
        <v>91.256364371433747</v>
      </c>
      <c r="D58" s="5">
        <f t="shared" si="1"/>
        <v>1058.3783355388014</v>
      </c>
      <c r="E58" s="5">
        <f t="shared" si="2"/>
        <v>423.53081311581951</v>
      </c>
      <c r="F58" s="26">
        <f t="shared" si="3"/>
        <v>0</v>
      </c>
      <c r="G58" s="3"/>
      <c r="H58" s="3"/>
      <c r="I58" s="3"/>
      <c r="J58" s="3"/>
      <c r="K58" s="3"/>
      <c r="L58" s="3"/>
      <c r="M58" s="3"/>
      <c r="N58" s="3"/>
      <c r="O58" s="3"/>
    </row>
    <row r="59" spans="1:15" ht="19.5" x14ac:dyDescent="0.25">
      <c r="A59" s="6">
        <v>0.54</v>
      </c>
      <c r="B59" s="4">
        <f t="shared" si="0"/>
        <v>0.7459602419448822</v>
      </c>
      <c r="C59" s="25">
        <v>90.974646605567614</v>
      </c>
      <c r="D59" s="5">
        <f t="shared" si="1"/>
        <v>1049.869970144649</v>
      </c>
      <c r="E59" s="5">
        <f t="shared" si="2"/>
        <v>419.71786113454192</v>
      </c>
      <c r="F59" s="26">
        <f t="shared" si="3"/>
        <v>2.5579538487363607E-13</v>
      </c>
      <c r="G59" s="3"/>
      <c r="H59" s="3"/>
      <c r="I59" s="3"/>
      <c r="J59" s="3"/>
      <c r="K59" s="3"/>
      <c r="L59" s="3"/>
      <c r="M59" s="3"/>
      <c r="N59" s="3"/>
      <c r="O59" s="3"/>
    </row>
    <row r="60" spans="1:15" ht="19.5" x14ac:dyDescent="0.25">
      <c r="A60" s="6">
        <v>0.55000000000000004</v>
      </c>
      <c r="B60" s="4">
        <f t="shared" si="0"/>
        <v>0.75370578865625126</v>
      </c>
      <c r="C60" s="25">
        <v>90.695255324771779</v>
      </c>
      <c r="D60" s="5">
        <f t="shared" si="1"/>
        <v>1041.4843625068197</v>
      </c>
      <c r="E60" s="5">
        <f t="shared" si="2"/>
        <v>415.96355693610946</v>
      </c>
      <c r="F60" s="26">
        <f t="shared" si="3"/>
        <v>0</v>
      </c>
      <c r="G60" s="3"/>
      <c r="H60" s="3"/>
      <c r="I60" s="3"/>
      <c r="J60" s="3"/>
      <c r="K60" s="3"/>
      <c r="L60" s="3"/>
      <c r="M60" s="3"/>
      <c r="N60" s="3"/>
      <c r="O60" s="3"/>
    </row>
    <row r="61" spans="1:15" ht="19.5" x14ac:dyDescent="0.25">
      <c r="A61" s="6">
        <v>0.56000000000000005</v>
      </c>
      <c r="B61" s="4">
        <f t="shared" si="0"/>
        <v>0.76131929893602091</v>
      </c>
      <c r="C61" s="25">
        <v>90.418158793077268</v>
      </c>
      <c r="D61" s="5">
        <f t="shared" si="1"/>
        <v>1033.2190485560282</v>
      </c>
      <c r="E61" s="5">
        <f t="shared" si="2"/>
        <v>412.26666547414493</v>
      </c>
      <c r="F61" s="26">
        <f t="shared" si="3"/>
        <v>3.694822225952521E-13</v>
      </c>
      <c r="G61" s="3"/>
      <c r="H61" s="3"/>
      <c r="I61" s="3"/>
      <c r="J61" s="3"/>
      <c r="K61" s="3"/>
      <c r="L61" s="3"/>
      <c r="M61" s="3"/>
      <c r="N61" s="3"/>
      <c r="O61" s="3"/>
    </row>
    <row r="62" spans="1:15" ht="19.5" x14ac:dyDescent="0.25">
      <c r="A62" s="6">
        <v>0.56999999999999995</v>
      </c>
      <c r="B62" s="4">
        <f t="shared" si="0"/>
        <v>0.76880371957142501</v>
      </c>
      <c r="C62" s="25">
        <v>90.143325844964977</v>
      </c>
      <c r="D62" s="5">
        <f t="shared" si="1"/>
        <v>1025.0716260952333</v>
      </c>
      <c r="E62" s="5">
        <f t="shared" si="2"/>
        <v>408.62598401329581</v>
      </c>
      <c r="F62" s="26">
        <f t="shared" si="3"/>
        <v>0</v>
      </c>
      <c r="G62" s="3"/>
      <c r="H62" s="3"/>
      <c r="I62" s="3"/>
      <c r="J62" s="3"/>
      <c r="K62" s="3"/>
      <c r="L62" s="3"/>
      <c r="M62" s="3"/>
      <c r="N62" s="3"/>
      <c r="O62" s="3"/>
    </row>
    <row r="63" spans="1:15" ht="19.5" x14ac:dyDescent="0.25">
      <c r="A63" s="6">
        <v>0.57999999999999996</v>
      </c>
      <c r="B63" s="4">
        <f t="shared" si="0"/>
        <v>0.77616191674036661</v>
      </c>
      <c r="C63" s="25">
        <v>89.870725873301382</v>
      </c>
      <c r="D63" s="5">
        <f t="shared" si="1"/>
        <v>1017.0397529701355</v>
      </c>
      <c r="E63" s="5">
        <f t="shared" si="2"/>
        <v>405.04034113648129</v>
      </c>
      <c r="F63" s="26">
        <f t="shared" si="3"/>
        <v>-7.3896444519050419E-13</v>
      </c>
      <c r="G63" s="3"/>
      <c r="H63" s="3"/>
      <c r="I63" s="3"/>
      <c r="J63" s="3"/>
      <c r="K63" s="3"/>
      <c r="L63" s="3"/>
      <c r="M63" s="3"/>
      <c r="N63" s="3"/>
      <c r="O63" s="3"/>
    </row>
    <row r="64" spans="1:15" ht="19.5" x14ac:dyDescent="0.25">
      <c r="A64" s="6">
        <v>0.59</v>
      </c>
      <c r="B64" s="4">
        <f t="shared" si="0"/>
        <v>0.78339667858879436</v>
      </c>
      <c r="C64" s="25">
        <v>89.600328817547862</v>
      </c>
      <c r="D64" s="5">
        <f t="shared" si="1"/>
        <v>1009.1211453008199</v>
      </c>
      <c r="E64" s="5">
        <f t="shared" si="2"/>
        <v>401.50859578662886</v>
      </c>
      <c r="F64" s="26">
        <f t="shared" si="3"/>
        <v>-1.5347723092418164E-12</v>
      </c>
      <c r="G64" s="3"/>
      <c r="H64" s="3"/>
      <c r="I64" s="3"/>
      <c r="J64" s="3"/>
      <c r="K64" s="3"/>
      <c r="L64" s="3"/>
      <c r="M64" s="3"/>
      <c r="N64" s="3"/>
      <c r="O64" s="3"/>
    </row>
    <row r="65" spans="1:15" ht="19.5" x14ac:dyDescent="0.25">
      <c r="A65" s="6">
        <v>0.6</v>
      </c>
      <c r="B65" s="4">
        <f t="shared" si="0"/>
        <v>0.79051071771496462</v>
      </c>
      <c r="C65" s="25">
        <v>89.332105152236963</v>
      </c>
      <c r="D65" s="5">
        <f t="shared" si="1"/>
        <v>1001.3135757722886</v>
      </c>
      <c r="E65" s="5">
        <f t="shared" si="2"/>
        <v>398.02963634156464</v>
      </c>
      <c r="F65" s="26">
        <f t="shared" si="3"/>
        <v>1.0231815394945443E-12</v>
      </c>
      <c r="G65" s="3"/>
      <c r="H65" s="3"/>
      <c r="I65" s="3"/>
      <c r="J65" s="3"/>
      <c r="K65" s="3"/>
      <c r="L65" s="3"/>
      <c r="M65" s="3"/>
      <c r="N65" s="3"/>
      <c r="O65" s="3"/>
    </row>
    <row r="66" spans="1:15" ht="19.5" x14ac:dyDescent="0.25">
      <c r="A66" s="6">
        <v>0.61</v>
      </c>
      <c r="B66" s="4">
        <f t="shared" si="0"/>
        <v>0.79750667356431837</v>
      </c>
      <c r="C66" s="25">
        <v>89.06602587571102</v>
      </c>
      <c r="D66" s="5">
        <f t="shared" si="1"/>
        <v>993.61487198177383</v>
      </c>
      <c r="E66" s="5">
        <f t="shared" si="2"/>
        <v>394.6023797208145</v>
      </c>
      <c r="F66" s="26">
        <f t="shared" si="3"/>
        <v>3.4106051316484809E-13</v>
      </c>
      <c r="G66" s="3"/>
      <c r="H66" s="3"/>
      <c r="I66" s="3"/>
      <c r="J66" s="3"/>
      <c r="K66" s="3"/>
      <c r="L66" s="3"/>
      <c r="M66" s="3"/>
      <c r="N66" s="3"/>
      <c r="O66" s="3"/>
    </row>
    <row r="67" spans="1:15" ht="19.5" x14ac:dyDescent="0.25">
      <c r="A67" s="6">
        <v>0.62</v>
      </c>
      <c r="B67" s="4">
        <f t="shared" si="0"/>
        <v>0.80438711473845781</v>
      </c>
      <c r="C67" s="25">
        <v>88.802062499116246</v>
      </c>
      <c r="D67" s="5">
        <f t="shared" si="1"/>
        <v>986.02291484069019</v>
      </c>
      <c r="E67" s="5">
        <f t="shared" si="2"/>
        <v>391.22577052308628</v>
      </c>
      <c r="F67" s="26">
        <f t="shared" si="3"/>
        <v>-7.673861546209082E-13</v>
      </c>
      <c r="G67" s="3"/>
      <c r="H67" s="3"/>
      <c r="I67" s="3"/>
      <c r="J67" s="3"/>
      <c r="K67" s="3"/>
      <c r="L67" s="3"/>
      <c r="M67" s="3"/>
      <c r="N67" s="3"/>
      <c r="O67" s="3"/>
    </row>
    <row r="68" spans="1:15" ht="19.5" x14ac:dyDescent="0.25">
      <c r="A68" s="6">
        <v>0.63</v>
      </c>
      <c r="B68" s="4">
        <f t="shared" si="0"/>
        <v>0.81115454122168407</v>
      </c>
      <c r="C68" s="25">
        <v>88.54018703564816</v>
      </c>
      <c r="D68" s="5">
        <f t="shared" si="1"/>
        <v>978.53563702933309</v>
      </c>
      <c r="E68" s="5">
        <f t="shared" si="2"/>
        <v>387.8987801933016</v>
      </c>
      <c r="F68" s="26">
        <f t="shared" si="3"/>
        <v>-1.5063505998114124E-12</v>
      </c>
      <c r="G68" s="3"/>
      <c r="H68" s="3"/>
      <c r="I68" s="3"/>
      <c r="J68" s="3"/>
      <c r="K68" s="3"/>
      <c r="L68" s="3"/>
      <c r="M68" s="3"/>
      <c r="N68" s="3"/>
      <c r="O68" s="3"/>
    </row>
    <row r="69" spans="1:15" ht="19.5" x14ac:dyDescent="0.25">
      <c r="A69" s="6">
        <v>0.64</v>
      </c>
      <c r="B69" s="4">
        <f t="shared" ref="B69:B105" si="4">+A69*D69/760</f>
        <v>0.81781138652829666</v>
      </c>
      <c r="C69" s="25">
        <v>88.280371990041843</v>
      </c>
      <c r="D69" s="5">
        <f t="shared" si="1"/>
        <v>971.15102150235225</v>
      </c>
      <c r="E69" s="5">
        <f t="shared" si="2"/>
        <v>384.62040621803794</v>
      </c>
      <c r="F69" s="26">
        <f t="shared" si="3"/>
        <v>8.8107299234252423E-13</v>
      </c>
      <c r="G69" s="3"/>
      <c r="H69" s="3"/>
      <c r="I69" s="3"/>
      <c r="J69" s="3"/>
      <c r="K69" s="3"/>
      <c r="L69" s="3"/>
      <c r="M69" s="3"/>
      <c r="N69" s="3"/>
      <c r="O69" s="3"/>
    </row>
    <row r="70" spans="1:15" ht="19.5" x14ac:dyDescent="0.25">
      <c r="A70" s="6">
        <v>0.65</v>
      </c>
      <c r="B70" s="4">
        <f t="shared" si="4"/>
        <v>0.82436001977379592</v>
      </c>
      <c r="C70" s="25">
        <v>88.022590348302487</v>
      </c>
      <c r="D70" s="5">
        <f t="shared" si="1"/>
        <v>963.86710004320753</v>
      </c>
      <c r="E70" s="5">
        <f t="shared" si="2"/>
        <v>381.38967134832916</v>
      </c>
      <c r="F70" s="26">
        <f t="shared" si="3"/>
        <v>0</v>
      </c>
      <c r="G70" s="3"/>
      <c r="H70" s="3"/>
      <c r="I70" s="3"/>
      <c r="J70" s="3"/>
      <c r="K70" s="3"/>
      <c r="L70" s="3"/>
      <c r="M70" s="3"/>
      <c r="N70" s="3"/>
      <c r="O70" s="3"/>
    </row>
    <row r="71" spans="1:15" ht="19.5" x14ac:dyDescent="0.25">
      <c r="A71" s="6">
        <v>0.66</v>
      </c>
      <c r="B71" s="4">
        <f t="shared" si="4"/>
        <v>0.83080274767291007</v>
      </c>
      <c r="C71" s="25">
        <v>87.766815567669539</v>
      </c>
      <c r="D71" s="5">
        <f t="shared" ref="D71:D105" si="5">10^($I$4-$J$4/(C71+$K$4))</f>
        <v>956.68195186577532</v>
      </c>
      <c r="E71" s="5">
        <f t="shared" ref="E71:E105" si="6">10^($I$5-$J$5/($K$5+C71))</f>
        <v>378.20562284878747</v>
      </c>
      <c r="F71" s="26">
        <f t="shared" ref="F71:F105" si="7">$F$2-A71*D71-(1-A71)*E71</f>
        <v>5.6843418860808015E-13</v>
      </c>
      <c r="G71" s="3"/>
      <c r="H71" s="3"/>
      <c r="I71" s="3"/>
      <c r="J71" s="3"/>
      <c r="K71" s="3"/>
      <c r="L71" s="3"/>
      <c r="M71" s="3"/>
      <c r="N71" s="3"/>
      <c r="O71" s="3"/>
    </row>
    <row r="72" spans="1:15" ht="19.5" x14ac:dyDescent="0.25">
      <c r="A72" s="6">
        <v>0.67</v>
      </c>
      <c r="B72" s="4">
        <f t="shared" si="4"/>
        <v>0.8371418164673875</v>
      </c>
      <c r="C72" s="25">
        <v>87.513021566811247</v>
      </c>
      <c r="D72" s="5">
        <f t="shared" si="5"/>
        <v>949.59370226151407</v>
      </c>
      <c r="E72" s="5">
        <f t="shared" si="6"/>
        <v>375.06733177208008</v>
      </c>
      <c r="F72" s="26">
        <f t="shared" si="7"/>
        <v>-8.9528384705772623E-13</v>
      </c>
      <c r="G72" s="3"/>
      <c r="H72" s="3"/>
      <c r="I72" s="3"/>
      <c r="J72" s="3"/>
      <c r="K72" s="3"/>
      <c r="L72" s="3"/>
      <c r="M72" s="3"/>
      <c r="N72" s="3"/>
      <c r="O72" s="3"/>
    </row>
    <row r="73" spans="1:15" ht="19.5" x14ac:dyDescent="0.25">
      <c r="A73" s="6">
        <v>0.68</v>
      </c>
      <c r="B73" s="4">
        <f t="shared" si="4"/>
        <v>0.8433794137861913</v>
      </c>
      <c r="C73" s="25">
        <v>87.261182716242331</v>
      </c>
      <c r="D73" s="5">
        <f t="shared" si="5"/>
        <v>942.60052129044902</v>
      </c>
      <c r="E73" s="5">
        <f t="shared" si="6"/>
        <v>371.97389225779551</v>
      </c>
      <c r="F73" s="26">
        <f t="shared" si="7"/>
        <v>0</v>
      </c>
      <c r="G73" s="3"/>
      <c r="H73" s="3"/>
      <c r="I73" s="3"/>
      <c r="J73" s="3"/>
      <c r="K73" s="3"/>
      <c r="L73" s="3"/>
      <c r="M73" s="3"/>
      <c r="N73" s="3"/>
      <c r="O73" s="3"/>
    </row>
    <row r="74" spans="1:15" ht="19.5" x14ac:dyDescent="0.25">
      <c r="A74" s="6">
        <v>0.69</v>
      </c>
      <c r="B74" s="4">
        <f t="shared" si="4"/>
        <v>0.8495176704407984</v>
      </c>
      <c r="C74" s="25">
        <v>87.011273828961677</v>
      </c>
      <c r="D74" s="5">
        <f t="shared" si="5"/>
        <v>935.7006225145027</v>
      </c>
      <c r="E74" s="5">
        <f t="shared" si="6"/>
        <v>368.92442085481554</v>
      </c>
      <c r="F74" s="26">
        <f t="shared" si="7"/>
        <v>3.4106051316484809E-13</v>
      </c>
      <c r="G74" s="3"/>
      <c r="H74" s="3"/>
      <c r="I74" s="3"/>
      <c r="J74" s="3"/>
      <c r="K74" s="3"/>
      <c r="L74" s="3"/>
      <c r="M74" s="3"/>
      <c r="N74" s="3"/>
      <c r="O74" s="3"/>
    </row>
    <row r="75" spans="1:15" ht="19.5" x14ac:dyDescent="0.25">
      <c r="A75" s="6">
        <v>0.7</v>
      </c>
      <c r="B75" s="4">
        <f t="shared" si="4"/>
        <v>0.85555866215804011</v>
      </c>
      <c r="C75" s="25">
        <v>86.763270151303189</v>
      </c>
      <c r="D75" s="5">
        <f t="shared" si="5"/>
        <v>928.8922617715865</v>
      </c>
      <c r="E75" s="5">
        <f t="shared" si="6"/>
        <v>365.91805586629982</v>
      </c>
      <c r="F75" s="26">
        <f t="shared" si="7"/>
        <v>-4.8316906031686813E-13</v>
      </c>
      <c r="G75" s="3"/>
      <c r="H75" s="3"/>
      <c r="I75" s="3"/>
      <c r="J75" s="3"/>
      <c r="K75" s="3"/>
      <c r="L75" s="3"/>
      <c r="M75" s="3"/>
      <c r="N75" s="3"/>
      <c r="O75" s="3"/>
    </row>
    <row r="76" spans="1:15" ht="19.5" x14ac:dyDescent="0.25">
      <c r="A76" s="6">
        <v>0.71</v>
      </c>
      <c r="B76" s="4">
        <f t="shared" si="4"/>
        <v>0.86150441125292765</v>
      </c>
      <c r="C76" s="25">
        <v>86.517147353996521</v>
      </c>
      <c r="D76" s="5">
        <f t="shared" si="5"/>
        <v>922.17373598904942</v>
      </c>
      <c r="E76" s="5">
        <f t="shared" si="6"/>
        <v>362.95395671646816</v>
      </c>
      <c r="F76" s="26">
        <f t="shared" si="7"/>
        <v>-7.9580786405131221E-13</v>
      </c>
      <c r="G76" s="3"/>
      <c r="H76" s="3"/>
      <c r="I76" s="3"/>
      <c r="J76" s="3"/>
      <c r="K76" s="3"/>
      <c r="L76" s="3"/>
      <c r="M76" s="3"/>
      <c r="N76" s="3"/>
      <c r="O76" s="3"/>
    </row>
    <row r="77" spans="1:15" ht="19.5" x14ac:dyDescent="0.25">
      <c r="A77" s="6">
        <v>0.72</v>
      </c>
      <c r="B77" s="4">
        <f t="shared" si="4"/>
        <v>0.86735688824375956</v>
      </c>
      <c r="C77" s="25">
        <v>86.272881523431607</v>
      </c>
      <c r="D77" s="5">
        <f t="shared" si="5"/>
        <v>915.5433820350795</v>
      </c>
      <c r="E77" s="5">
        <f t="shared" si="6"/>
        <v>360.03130333836407</v>
      </c>
      <c r="F77" s="26">
        <f t="shared" si="7"/>
        <v>7.815970093361102E-13</v>
      </c>
      <c r="G77" s="3"/>
      <c r="H77" s="3"/>
      <c r="I77" s="3"/>
      <c r="J77" s="3"/>
      <c r="K77" s="3"/>
      <c r="L77" s="3"/>
      <c r="M77" s="3"/>
      <c r="N77" s="3"/>
      <c r="O77" s="3"/>
    </row>
    <row r="78" spans="1:15" ht="19.5" x14ac:dyDescent="0.25">
      <c r="A78" s="6">
        <v>0.73</v>
      </c>
      <c r="B78" s="4">
        <f t="shared" si="4"/>
        <v>0.8731180134117128</v>
      </c>
      <c r="C78" s="25">
        <v>86.030449153123683</v>
      </c>
      <c r="D78" s="5">
        <f t="shared" si="5"/>
        <v>908.99957560671476</v>
      </c>
      <c r="E78" s="5">
        <f t="shared" si="6"/>
        <v>357.14929558184531</v>
      </c>
      <c r="F78" s="26">
        <f t="shared" si="7"/>
        <v>0</v>
      </c>
      <c r="G78" s="3"/>
      <c r="H78" s="3"/>
      <c r="I78" s="3"/>
      <c r="J78" s="3"/>
      <c r="K78" s="3"/>
      <c r="L78" s="3"/>
      <c r="M78" s="3"/>
      <c r="N78" s="3"/>
      <c r="O78" s="3"/>
    </row>
    <row r="79" spans="1:15" ht="19.5" x14ac:dyDescent="0.25">
      <c r="A79" s="6">
        <v>0.74</v>
      </c>
      <c r="B79" s="4">
        <f t="shared" si="4"/>
        <v>0.87878965830701361</v>
      </c>
      <c r="C79" s="25">
        <v>85.78982713537215</v>
      </c>
      <c r="D79" s="5">
        <f t="shared" si="5"/>
        <v>902.54073015314918</v>
      </c>
      <c r="E79" s="5">
        <f t="shared" si="6"/>
        <v>354.30715264103719</v>
      </c>
      <c r="F79" s="26">
        <f t="shared" si="7"/>
        <v>0</v>
      </c>
      <c r="G79" s="3"/>
      <c r="H79" s="3"/>
      <c r="I79" s="3"/>
      <c r="J79" s="3"/>
      <c r="K79" s="3"/>
      <c r="L79" s="3"/>
      <c r="M79" s="3"/>
      <c r="N79" s="3"/>
      <c r="O79" s="3"/>
    </row>
    <row r="80" spans="1:15" ht="19.5" x14ac:dyDescent="0.25">
      <c r="A80" s="6">
        <v>0.75</v>
      </c>
      <c r="B80" s="4">
        <f t="shared" si="4"/>
        <v>0.88437364720376199</v>
      </c>
      <c r="C80" s="25">
        <v>85.550992753110961</v>
      </c>
      <c r="D80" s="5">
        <f t="shared" si="5"/>
        <v>896.16529583314536</v>
      </c>
      <c r="E80" s="5">
        <f t="shared" si="6"/>
        <v>351.50411250056231</v>
      </c>
      <c r="F80" s="26">
        <f t="shared" si="7"/>
        <v>3.4106051316484809E-13</v>
      </c>
      <c r="G80" s="3"/>
      <c r="H80" s="3"/>
      <c r="I80" s="3"/>
      <c r="J80" s="3"/>
      <c r="K80" s="3"/>
      <c r="L80" s="3"/>
      <c r="M80" s="3"/>
      <c r="N80" s="3"/>
      <c r="O80" s="3"/>
    </row>
    <row r="81" spans="1:15" ht="19.5" x14ac:dyDescent="0.25">
      <c r="A81" s="6">
        <v>0.76</v>
      </c>
      <c r="B81" s="4">
        <f t="shared" si="4"/>
        <v>0.88987175850530653</v>
      </c>
      <c r="C81" s="25">
        <v>85.31392367194475</v>
      </c>
      <c r="D81" s="5">
        <f t="shared" si="5"/>
        <v>889.8717585053065</v>
      </c>
      <c r="E81" s="5">
        <f t="shared" si="6"/>
        <v>348.73943139986375</v>
      </c>
      <c r="F81" s="26">
        <f t="shared" si="7"/>
        <v>-2.8421709430404007E-13</v>
      </c>
      <c r="G81" s="3"/>
      <c r="H81" s="3"/>
      <c r="I81" s="3"/>
      <c r="J81" s="3"/>
      <c r="K81" s="3"/>
      <c r="L81" s="3"/>
      <c r="M81" s="3"/>
      <c r="N81" s="3"/>
      <c r="O81" s="3"/>
    </row>
    <row r="82" spans="1:15" ht="19.5" x14ac:dyDescent="0.25">
      <c r="A82" s="6">
        <v>0.77</v>
      </c>
      <c r="B82" s="4">
        <f t="shared" si="4"/>
        <v>0.8952857261020577</v>
      </c>
      <c r="C82" s="25">
        <v>85.078597932366108</v>
      </c>
      <c r="D82" s="5">
        <f t="shared" si="5"/>
        <v>883.6586387500829</v>
      </c>
      <c r="E82" s="5">
        <f t="shared" si="6"/>
        <v>346.01238331493664</v>
      </c>
      <c r="F82" s="26">
        <f t="shared" si="7"/>
        <v>6.8212102632969618E-13</v>
      </c>
      <c r="G82" s="3"/>
      <c r="H82" s="3"/>
      <c r="I82" s="3"/>
      <c r="J82" s="3"/>
      <c r="K82" s="3"/>
      <c r="L82" s="3"/>
      <c r="M82" s="3"/>
      <c r="N82" s="3"/>
      <c r="O82" s="3"/>
    </row>
    <row r="83" spans="1:15" ht="19.5" x14ac:dyDescent="0.25">
      <c r="A83" s="6">
        <v>0.78</v>
      </c>
      <c r="B83" s="4">
        <f t="shared" si="4"/>
        <v>0.90061724068353533</v>
      </c>
      <c r="C83" s="25">
        <v>84.844993942150936</v>
      </c>
      <c r="D83" s="5">
        <f t="shared" si="5"/>
        <v>877.52449092241909</v>
      </c>
      <c r="E83" s="5">
        <f t="shared" si="6"/>
        <v>343.32225945687759</v>
      </c>
      <c r="F83" s="26">
        <f t="shared" si="7"/>
        <v>0</v>
      </c>
      <c r="G83" s="3"/>
      <c r="H83" s="3"/>
      <c r="I83" s="3"/>
      <c r="J83" s="3"/>
      <c r="K83" s="3"/>
      <c r="L83" s="3"/>
      <c r="M83" s="3"/>
      <c r="N83" s="3"/>
      <c r="O83" s="3"/>
    </row>
    <row r="84" spans="1:15" ht="19.5" x14ac:dyDescent="0.25">
      <c r="A84" s="6">
        <v>0.79</v>
      </c>
      <c r="B84" s="4">
        <f t="shared" si="4"/>
        <v>0.90586795100632544</v>
      </c>
      <c r="C84" s="25">
        <v>84.6130904689266</v>
      </c>
      <c r="D84" s="5">
        <f t="shared" si="5"/>
        <v>871.46790223393327</v>
      </c>
      <c r="E84" s="5">
        <f t="shared" si="6"/>
        <v>340.66836778662855</v>
      </c>
      <c r="F84" s="26">
        <f t="shared" si="7"/>
        <v>6.9633188104489818E-13</v>
      </c>
      <c r="G84" s="3"/>
      <c r="H84" s="3"/>
      <c r="I84" s="3"/>
      <c r="J84" s="3"/>
      <c r="K84" s="3"/>
      <c r="L84" s="3"/>
      <c r="M84" s="3"/>
      <c r="N84" s="3"/>
      <c r="O84" s="3"/>
    </row>
    <row r="85" spans="1:15" ht="19.5" x14ac:dyDescent="0.25">
      <c r="A85" s="6">
        <v>0.8</v>
      </c>
      <c r="B85" s="4">
        <f t="shared" si="4"/>
        <v>0.91103946511965239</v>
      </c>
      <c r="C85" s="25">
        <v>84.382866632909426</v>
      </c>
      <c r="D85" s="5">
        <f t="shared" si="5"/>
        <v>865.48749186366967</v>
      </c>
      <c r="E85" s="5">
        <f t="shared" si="6"/>
        <v>338.05003254532045</v>
      </c>
      <c r="F85" s="26">
        <f t="shared" si="7"/>
        <v>1.1368683772161603E-13</v>
      </c>
      <c r="G85" s="3"/>
      <c r="H85" s="3"/>
      <c r="I85" s="3"/>
      <c r="J85" s="3"/>
      <c r="K85" s="3"/>
      <c r="L85" s="3"/>
      <c r="M85" s="3"/>
      <c r="N85" s="3"/>
      <c r="O85" s="3"/>
    </row>
    <row r="86" spans="1:15" ht="19.5" x14ac:dyDescent="0.25">
      <c r="A86" s="6">
        <v>0.81</v>
      </c>
      <c r="B86" s="4">
        <f t="shared" si="4"/>
        <v>0.91613335155007714</v>
      </c>
      <c r="C86" s="25">
        <v>84.154301899806924</v>
      </c>
      <c r="D86" s="5">
        <f t="shared" si="5"/>
        <v>859.58191009636857</v>
      </c>
      <c r="E86" s="5">
        <f t="shared" si="6"/>
        <v>335.46659379969236</v>
      </c>
      <c r="F86" s="26">
        <f t="shared" si="7"/>
        <v>-1.2789769243681803E-13</v>
      </c>
      <c r="G86" s="3"/>
      <c r="H86" s="3"/>
      <c r="I86" s="3"/>
      <c r="J86" s="3"/>
      <c r="K86" s="3"/>
      <c r="L86" s="3"/>
      <c r="M86" s="3"/>
      <c r="N86" s="3"/>
      <c r="O86" s="3"/>
    </row>
    <row r="87" spans="1:15" ht="19.5" x14ac:dyDescent="0.25">
      <c r="A87" s="6">
        <v>0.82</v>
      </c>
      <c r="B87" s="4">
        <f t="shared" si="4"/>
        <v>0.92115114044689195</v>
      </c>
      <c r="C87" s="25">
        <v>83.927376073881646</v>
      </c>
      <c r="D87" s="5">
        <f t="shared" si="5"/>
        <v>853.74983748736327</v>
      </c>
      <c r="E87" s="5">
        <f t="shared" si="6"/>
        <v>332.91740700201234</v>
      </c>
      <c r="F87" s="26">
        <f t="shared" si="7"/>
        <v>-9.2370555648813024E-14</v>
      </c>
      <c r="G87" s="3"/>
      <c r="H87" s="3"/>
      <c r="I87" s="3"/>
      <c r="J87" s="3"/>
      <c r="K87" s="3"/>
      <c r="L87" s="3"/>
      <c r="M87" s="3"/>
      <c r="N87" s="3"/>
      <c r="O87" s="3"/>
    </row>
    <row r="88" spans="1:15" ht="19.5" x14ac:dyDescent="0.25">
      <c r="A88" s="6">
        <v>0.83</v>
      </c>
      <c r="B88" s="4">
        <f t="shared" si="4"/>
        <v>0.92609432468962838</v>
      </c>
      <c r="C88" s="25">
        <v>83.702069291171995</v>
      </c>
      <c r="D88" s="5">
        <f t="shared" si="5"/>
        <v>847.98998405315376</v>
      </c>
      <c r="E88" s="5">
        <f t="shared" si="6"/>
        <v>330.4018425640121</v>
      </c>
      <c r="F88" s="26">
        <f t="shared" si="7"/>
        <v>3.979039320256561E-13</v>
      </c>
      <c r="G88" s="3"/>
      <c r="H88" s="3"/>
      <c r="I88" s="3"/>
      <c r="J88" s="3"/>
      <c r="K88" s="3"/>
      <c r="L88" s="3"/>
      <c r="M88" s="3"/>
      <c r="N88" s="3"/>
      <c r="O88" s="3"/>
    </row>
    <row r="89" spans="1:15" ht="19.5" x14ac:dyDescent="0.25">
      <c r="A89" s="6">
        <v>0.84</v>
      </c>
      <c r="B89" s="4">
        <f t="shared" si="4"/>
        <v>0.93096436095909008</v>
      </c>
      <c r="C89" s="25">
        <v>83.478362012866626</v>
      </c>
      <c r="D89" s="5">
        <f t="shared" si="5"/>
        <v>842.30108848679583</v>
      </c>
      <c r="E89" s="5">
        <f t="shared" si="6"/>
        <v>327.91928544431863</v>
      </c>
      <c r="F89" s="26">
        <f t="shared" si="7"/>
        <v>5.8975047068088315E-13</v>
      </c>
      <c r="G89" s="3"/>
      <c r="H89" s="3"/>
      <c r="I89" s="3"/>
      <c r="J89" s="3"/>
      <c r="K89" s="3"/>
      <c r="L89" s="3"/>
      <c r="M89" s="3"/>
      <c r="N89" s="3"/>
      <c r="O89" s="3"/>
    </row>
    <row r="90" spans="1:15" ht="19.5" x14ac:dyDescent="0.25">
      <c r="A90" s="6">
        <v>0.85</v>
      </c>
      <c r="B90" s="4">
        <f t="shared" si="4"/>
        <v>0.93576267077323938</v>
      </c>
      <c r="C90" s="25">
        <v>83.256235018829088</v>
      </c>
      <c r="D90" s="5">
        <f t="shared" si="5"/>
        <v>836.68191739724944</v>
      </c>
      <c r="E90" s="5">
        <f t="shared" si="6"/>
        <v>325.46913474892625</v>
      </c>
      <c r="F90" s="26">
        <f t="shared" si="7"/>
        <v>-8.9528384705772623E-13</v>
      </c>
      <c r="G90" s="3"/>
      <c r="H90" s="3"/>
      <c r="I90" s="3"/>
      <c r="J90" s="3"/>
      <c r="K90" s="3"/>
      <c r="L90" s="3"/>
      <c r="M90" s="3"/>
      <c r="N90" s="3"/>
      <c r="O90" s="3"/>
    </row>
    <row r="91" spans="1:15" ht="19.5" x14ac:dyDescent="0.25">
      <c r="A91" s="6">
        <v>0.86</v>
      </c>
      <c r="B91" s="4">
        <f t="shared" si="4"/>
        <v>0.94049064148922001</v>
      </c>
      <c r="C91" s="25">
        <v>83.035669401268308</v>
      </c>
      <c r="D91" s="5">
        <f t="shared" si="5"/>
        <v>831.13126457186888</v>
      </c>
      <c r="E91" s="5">
        <f t="shared" si="6"/>
        <v>323.0508033442315</v>
      </c>
      <c r="F91" s="26">
        <f t="shared" si="7"/>
        <v>3.694822225952521E-13</v>
      </c>
      <c r="G91" s="3"/>
      <c r="H91" s="3"/>
      <c r="I91" s="3"/>
      <c r="J91" s="3"/>
      <c r="K91" s="3"/>
      <c r="L91" s="3"/>
      <c r="M91" s="3"/>
      <c r="N91" s="3"/>
      <c r="O91" s="3"/>
    </row>
    <row r="92" spans="1:15" ht="19.5" x14ac:dyDescent="0.25">
      <c r="A92" s="6">
        <v>0.87</v>
      </c>
      <c r="B92" s="4">
        <f t="shared" si="4"/>
        <v>0.94514962727278173</v>
      </c>
      <c r="C92" s="25">
        <v>82.81664655855235</v>
      </c>
      <c r="D92" s="5">
        <f t="shared" si="5"/>
        <v>825.6479502612807</v>
      </c>
      <c r="E92" s="5">
        <f t="shared" si="6"/>
        <v>320.66371748219836</v>
      </c>
      <c r="F92" s="26">
        <f t="shared" si="7"/>
        <v>0</v>
      </c>
      <c r="G92" s="3"/>
      <c r="H92" s="3"/>
      <c r="I92" s="3"/>
      <c r="J92" s="3"/>
      <c r="K92" s="3"/>
      <c r="L92" s="3"/>
      <c r="M92" s="3"/>
      <c r="N92" s="3"/>
      <c r="O92" s="3"/>
    </row>
    <row r="93" spans="1:15" ht="19.5" x14ac:dyDescent="0.25">
      <c r="A93" s="6">
        <v>0.88</v>
      </c>
      <c r="B93" s="4">
        <f t="shared" si="4"/>
        <v>0.94974095003622638</v>
      </c>
      <c r="C93" s="25">
        <v>82.599148189160971</v>
      </c>
      <c r="D93" s="5">
        <f t="shared" si="5"/>
        <v>820.23082048583183</v>
      </c>
      <c r="E93" s="5">
        <f t="shared" si="6"/>
        <v>318.30731643723334</v>
      </c>
      <c r="F93" s="26">
        <f t="shared" si="7"/>
        <v>0</v>
      </c>
      <c r="G93" s="3"/>
      <c r="H93" s="3"/>
      <c r="I93" s="3"/>
      <c r="J93" s="3"/>
      <c r="K93" s="3"/>
      <c r="L93" s="3"/>
      <c r="M93" s="3"/>
      <c r="N93" s="3"/>
      <c r="O93" s="3"/>
    </row>
    <row r="94" spans="1:15" ht="19.5" x14ac:dyDescent="0.25">
      <c r="A94" s="6">
        <v>0.89</v>
      </c>
      <c r="B94" s="4">
        <f t="shared" si="4"/>
        <v>0.95426590034607872</v>
      </c>
      <c r="C94" s="25">
        <v>82.383156285774788</v>
      </c>
      <c r="D94" s="5">
        <f t="shared" si="5"/>
        <v>814.87874636294362</v>
      </c>
      <c r="E94" s="5">
        <f t="shared" si="6"/>
        <v>315.98105215435851</v>
      </c>
      <c r="F94" s="26">
        <f t="shared" si="7"/>
        <v>7.460698725481052E-13</v>
      </c>
      <c r="G94" s="3"/>
      <c r="H94" s="3"/>
      <c r="I94" s="3"/>
      <c r="J94" s="3"/>
      <c r="K94" s="3"/>
      <c r="L94" s="3"/>
      <c r="M94" s="3"/>
      <c r="N94" s="3"/>
      <c r="O94" s="3"/>
    </row>
    <row r="95" spans="1:15" ht="19.5" x14ac:dyDescent="0.25">
      <c r="A95" s="6">
        <v>0.9</v>
      </c>
      <c r="B95" s="4">
        <f t="shared" si="4"/>
        <v>0.95872573830154151</v>
      </c>
      <c r="C95" s="25">
        <v>82.16865312949696</v>
      </c>
      <c r="D95" s="5">
        <f t="shared" si="5"/>
        <v>809.59062345463508</v>
      </c>
      <c r="E95" s="5">
        <f t="shared" si="6"/>
        <v>313.68438890828298</v>
      </c>
      <c r="F95" s="26">
        <f t="shared" si="7"/>
        <v>1.3855583347321954E-13</v>
      </c>
      <c r="G95" s="3"/>
      <c r="H95" s="3"/>
      <c r="I95" s="3"/>
      <c r="J95" s="3"/>
      <c r="K95" s="3"/>
      <c r="L95" s="3"/>
      <c r="M95" s="3"/>
      <c r="N95" s="3"/>
      <c r="O95" s="3"/>
    </row>
    <row r="96" spans="1:15" ht="19.5" x14ac:dyDescent="0.25">
      <c r="A96" s="6">
        <v>0.91</v>
      </c>
      <c r="B96" s="4">
        <f t="shared" si="4"/>
        <v>0.96312169438477568</v>
      </c>
      <c r="C96" s="25">
        <v>81.955621284204156</v>
      </c>
      <c r="D96" s="5">
        <f t="shared" si="5"/>
        <v>804.3653711345379</v>
      </c>
      <c r="E96" s="5">
        <f t="shared" si="6"/>
        <v>311.41680297300917</v>
      </c>
      <c r="F96" s="26">
        <f t="shared" si="7"/>
        <v>-3.1619151741324458E-13</v>
      </c>
      <c r="G96" s="3"/>
      <c r="H96" s="3"/>
      <c r="I96" s="3"/>
      <c r="J96" s="3"/>
      <c r="K96" s="3"/>
      <c r="L96" s="3"/>
      <c r="M96" s="3"/>
      <c r="N96" s="3"/>
      <c r="O96" s="3"/>
    </row>
    <row r="97" spans="1:15" ht="19.5" x14ac:dyDescent="0.25">
      <c r="A97" s="6">
        <v>0.92</v>
      </c>
      <c r="B97" s="4">
        <f t="shared" si="4"/>
        <v>0.96745497028404137</v>
      </c>
      <c r="C97" s="25">
        <v>81.744043591024521</v>
      </c>
      <c r="D97" s="5">
        <f t="shared" si="5"/>
        <v>799.20193197377318</v>
      </c>
      <c r="E97" s="5">
        <f t="shared" si="6"/>
        <v>309.17778230160405</v>
      </c>
      <c r="F97" s="26">
        <f t="shared" si="7"/>
        <v>2.7711166694643907E-13</v>
      </c>
      <c r="G97" s="3"/>
      <c r="H97" s="3"/>
      <c r="I97" s="3"/>
      <c r="J97" s="3"/>
      <c r="K97" s="3"/>
      <c r="L97" s="3"/>
      <c r="M97" s="3"/>
      <c r="N97" s="3"/>
      <c r="O97" s="3"/>
    </row>
    <row r="98" spans="1:15" ht="19.5" x14ac:dyDescent="0.25">
      <c r="A98" s="6">
        <v>0.93</v>
      </c>
      <c r="B98" s="4">
        <f t="shared" si="4"/>
        <v>0.97172673969065126</v>
      </c>
      <c r="C98" s="25">
        <v>81.533903162938515</v>
      </c>
      <c r="D98" s="5">
        <f t="shared" si="5"/>
        <v>794.09927114504831</v>
      </c>
      <c r="E98" s="5">
        <f t="shared" si="6"/>
        <v>306.96682621577872</v>
      </c>
      <c r="F98" s="26">
        <f t="shared" si="7"/>
        <v>5.5067062021407764E-13</v>
      </c>
      <c r="G98" s="3"/>
      <c r="H98" s="3"/>
      <c r="I98" s="3"/>
      <c r="J98" s="3"/>
      <c r="K98" s="3"/>
      <c r="L98" s="3"/>
      <c r="M98" s="3"/>
      <c r="N98" s="3"/>
      <c r="O98" s="3"/>
    </row>
    <row r="99" spans="1:15" ht="19.5" x14ac:dyDescent="0.25">
      <c r="A99" s="6">
        <v>0.94</v>
      </c>
      <c r="B99" s="4">
        <f t="shared" si="4"/>
        <v>0.97593814907066112</v>
      </c>
      <c r="C99" s="25">
        <v>81.325183379500743</v>
      </c>
      <c r="D99" s="5">
        <f t="shared" si="5"/>
        <v>789.05637584436431</v>
      </c>
      <c r="E99" s="5">
        <f t="shared" si="6"/>
        <v>304.78344510495725</v>
      </c>
      <c r="F99" s="26">
        <f t="shared" si="7"/>
        <v>1.2434497875801753E-13</v>
      </c>
      <c r="G99" s="3"/>
      <c r="H99" s="3"/>
      <c r="I99" s="3"/>
      <c r="J99" s="3"/>
      <c r="K99" s="3"/>
      <c r="L99" s="3"/>
      <c r="M99" s="3"/>
      <c r="N99" s="3"/>
      <c r="O99" s="3"/>
    </row>
    <row r="100" spans="1:15" ht="19.5" x14ac:dyDescent="0.25">
      <c r="A100" s="6">
        <v>0.95</v>
      </c>
      <c r="B100" s="4">
        <f t="shared" si="4"/>
        <v>0.98009031841220495</v>
      </c>
      <c r="C100" s="25">
        <v>81.117867881678436</v>
      </c>
      <c r="D100" s="5">
        <f t="shared" si="5"/>
        <v>784.07225472976404</v>
      </c>
      <c r="E100" s="5">
        <f t="shared" si="6"/>
        <v>302.62716013448579</v>
      </c>
      <c r="F100" s="26">
        <f t="shared" si="7"/>
        <v>-9.0594198809412774E-14</v>
      </c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9.5" x14ac:dyDescent="0.25">
      <c r="A101" s="6">
        <v>0.96</v>
      </c>
      <c r="B101" s="4">
        <f t="shared" si="4"/>
        <v>0.98418434194933235</v>
      </c>
      <c r="C101" s="25">
        <v>80.91194056680591</v>
      </c>
      <c r="D101" s="5">
        <f t="shared" si="5"/>
        <v>779.1459373765548</v>
      </c>
      <c r="E101" s="5">
        <f t="shared" si="6"/>
        <v>300.49750296270543</v>
      </c>
      <c r="F101" s="26">
        <f t="shared" si="7"/>
        <v>-8.3311135767871747E-13</v>
      </c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9.5" x14ac:dyDescent="0.25">
      <c r="A102" s="6">
        <v>0.97</v>
      </c>
      <c r="B102" s="4">
        <f t="shared" si="4"/>
        <v>0.98822128886316141</v>
      </c>
      <c r="C102" s="25">
        <v>80.707385583649497</v>
      </c>
      <c r="D102" s="5">
        <f t="shared" si="5"/>
        <v>774.2764737484564</v>
      </c>
      <c r="E102" s="5">
        <f t="shared" si="6"/>
        <v>298.39401546654534</v>
      </c>
      <c r="F102" s="26">
        <f t="shared" si="7"/>
        <v>9.9653618690354051E-13</v>
      </c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9.5" x14ac:dyDescent="0.25">
      <c r="A103" s="6">
        <v>0.98</v>
      </c>
      <c r="B103" s="4">
        <f t="shared" si="4"/>
        <v>0.99220220396117387</v>
      </c>
      <c r="C103" s="25">
        <v>80.504187327583153</v>
      </c>
      <c r="D103" s="5">
        <f t="shared" si="5"/>
        <v>769.46293368417571</v>
      </c>
      <c r="E103" s="5">
        <f t="shared" si="6"/>
        <v>296.31624947539063</v>
      </c>
      <c r="F103" s="26">
        <f t="shared" si="7"/>
        <v>4.3520742565306136E-14</v>
      </c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9.5" x14ac:dyDescent="0.25">
      <c r="A104" s="6">
        <v>0.99</v>
      </c>
      <c r="B104" s="4">
        <f t="shared" si="4"/>
        <v>0.99612810833535725</v>
      </c>
      <c r="C104" s="25">
        <v>80.302330435869266</v>
      </c>
      <c r="D104" s="5">
        <f t="shared" si="5"/>
        <v>764.7044063988601</v>
      </c>
      <c r="E104" s="5">
        <f t="shared" si="6"/>
        <v>294.26376651291059</v>
      </c>
      <c r="F104" s="26">
        <f t="shared" si="7"/>
        <v>-6.3593574850528967E-13</v>
      </c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9.5" x14ac:dyDescent="0.25">
      <c r="A105" s="6">
        <v>1</v>
      </c>
      <c r="B105" s="4">
        <f t="shared" si="4"/>
        <v>1.0000000000000011</v>
      </c>
      <c r="C105" s="25">
        <v>80.101799783044825</v>
      </c>
      <c r="D105" s="5">
        <f t="shared" si="5"/>
        <v>760.0000000000008</v>
      </c>
      <c r="E105" s="5">
        <f t="shared" si="6"/>
        <v>292.23613754660755</v>
      </c>
      <c r="F105" s="26">
        <f t="shared" si="7"/>
        <v>-7.9580786405131221E-13</v>
      </c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9.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9.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9.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9.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9.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9.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9.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9.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9.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9.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9.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9.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9.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9.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</sheetData>
  <phoneticPr fontId="1" type="noConversion"/>
  <pageMargins left="0.75" right="0.75" top="1" bottom="1" header="0.5" footer="0.5"/>
  <pageSetup scale="22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7</vt:i4>
      </vt:variant>
    </vt:vector>
  </HeadingPairs>
  <TitlesOfParts>
    <vt:vector size="9" baseType="lpstr">
      <vt:lpstr>10-Tray</vt:lpstr>
      <vt:lpstr>VLE</vt:lpstr>
      <vt:lpstr>Stream Compositions</vt:lpstr>
      <vt:lpstr>TOL and BOL</vt:lpstr>
      <vt:lpstr>Stair Steps</vt:lpstr>
      <vt:lpstr>Flow</vt:lpstr>
      <vt:lpstr>Temp</vt:lpstr>
      <vt:lpstr>Mole</vt:lpstr>
      <vt:lpstr>XY 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Clark</dc:creator>
  <cp:lastModifiedBy>Alan Lane</cp:lastModifiedBy>
  <cp:lastPrinted>2019-03-13T01:21:07Z</cp:lastPrinted>
  <dcterms:created xsi:type="dcterms:W3CDTF">2012-01-13T18:02:02Z</dcterms:created>
  <dcterms:modified xsi:type="dcterms:W3CDTF">2026-09-30T18:42:43Z</dcterms:modified>
</cp:coreProperties>
</file>