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liver.alfonso/Downloads/"/>
    </mc:Choice>
  </mc:AlternateContent>
  <xr:revisionPtr revIDLastSave="0" documentId="13_ncr:1_{440F2EBC-90AA-984F-AE8B-DAB0D7634C0A}" xr6:coauthVersionLast="38" xr6:coauthVersionMax="38" xr10:uidLastSave="{00000000-0000-0000-0000-000000000000}"/>
  <bookViews>
    <workbookView xWindow="0" yWindow="0" windowWidth="28800" windowHeight="18000" tabRatio="881" xr2:uid="{00000000-000D-0000-FFFF-FFFF00000000}"/>
  </bookViews>
  <sheets>
    <sheet name="Graph" sheetId="13" r:id="rId1"/>
    <sheet name="Spiritual" sheetId="1" r:id="rId2"/>
    <sheet name="Family-Immediate" sheetId="4" r:id="rId3"/>
    <sheet name="Family - Extended" sheetId="5" r:id="rId4"/>
    <sheet name="Friends" sheetId="6" r:id="rId5"/>
    <sheet name="Health" sheetId="7" r:id="rId6"/>
    <sheet name="Civic" sheetId="8" r:id="rId7"/>
    <sheet name="Recreation &amp; Entertainment" sheetId="9" r:id="rId8"/>
    <sheet name="Primary Vocation" sheetId="12" r:id="rId9"/>
    <sheet name="Education" sheetId="10" r:id="rId10"/>
    <sheet name="Personal Finance" sheetId="11" r:id="rId11"/>
    <sheet name="Add'l Income Sources" sheetId="15" r:id="rId12"/>
  </sheets>
  <definedNames>
    <definedName name="_xlnm.Print_Area" localSheetId="11">'Add''l Income Sources'!$A$1:$H$26</definedName>
    <definedName name="_xlnm.Print_Area" localSheetId="6">Civic!$A$1:$H$24</definedName>
    <definedName name="_xlnm.Print_Area" localSheetId="9">Education!$A$1:$H$22</definedName>
    <definedName name="_xlnm.Print_Area" localSheetId="3">'Family - Extended'!$A$1:$H$32</definedName>
    <definedName name="_xlnm.Print_Area" localSheetId="2">'Family-Immediate'!$A$1:$H$33</definedName>
    <definedName name="_xlnm.Print_Area" localSheetId="4">Friends!$A$1:$H$29</definedName>
    <definedName name="_xlnm.Print_Area" localSheetId="0">Graph!$A$1:$F$45</definedName>
    <definedName name="_xlnm.Print_Area" localSheetId="5">Health!$A$1:$H$28</definedName>
    <definedName name="_xlnm.Print_Area" localSheetId="10">'Personal Finance'!$A$1:$H$27</definedName>
    <definedName name="_xlnm.Print_Area" localSheetId="8">'Primary Vocation'!$A$1:$H$30</definedName>
    <definedName name="_xlnm.Print_Area" localSheetId="7">'Recreation &amp; Entertainment'!$A$1:$H$32</definedName>
    <definedName name="_xlnm.Print_Area" localSheetId="1">Spiritual!$A$1:$H$28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2" l="1"/>
  <c r="F8" i="12"/>
  <c r="F8" i="5"/>
  <c r="F7" i="1"/>
  <c r="F17" i="12"/>
  <c r="F15" i="15"/>
  <c r="F11" i="12"/>
  <c r="F12" i="12"/>
  <c r="F10" i="12"/>
  <c r="H26" i="15"/>
  <c r="H25" i="15"/>
  <c r="F6" i="15"/>
  <c r="F5" i="15"/>
  <c r="F3" i="5"/>
  <c r="F9" i="4"/>
  <c r="F8" i="4"/>
  <c r="F15" i="12"/>
  <c r="F21" i="15"/>
  <c r="F20" i="15"/>
  <c r="G21" i="15" s="1"/>
  <c r="F13" i="15"/>
  <c r="F12" i="15"/>
  <c r="G15" i="15" s="1"/>
  <c r="F14" i="15"/>
  <c r="F7" i="15"/>
  <c r="F5" i="8"/>
  <c r="H30" i="12"/>
  <c r="F14" i="12"/>
  <c r="F9" i="12"/>
  <c r="F13" i="12"/>
  <c r="F8" i="15"/>
  <c r="F26" i="15" s="1"/>
  <c r="D12" i="13" s="1"/>
  <c r="F4" i="15"/>
  <c r="F11" i="11"/>
  <c r="F14" i="9"/>
  <c r="F8" i="8"/>
  <c r="F4" i="8"/>
  <c r="F4" i="1"/>
  <c r="F11" i="4"/>
  <c r="F5" i="4"/>
  <c r="F16" i="9"/>
  <c r="F3" i="9"/>
  <c r="F10" i="8"/>
  <c r="F10" i="11"/>
  <c r="F5" i="10"/>
  <c r="F10" i="9"/>
  <c r="F5" i="9"/>
  <c r="F4" i="9"/>
  <c r="F13" i="11"/>
  <c r="F14" i="11"/>
  <c r="F15" i="11"/>
  <c r="F8" i="11"/>
  <c r="F15" i="5"/>
  <c r="F6" i="4"/>
  <c r="F6" i="1"/>
  <c r="F19" i="9"/>
  <c r="F18" i="9"/>
  <c r="F15" i="9"/>
  <c r="F13" i="9"/>
  <c r="F12" i="9"/>
  <c r="F11" i="9"/>
  <c r="F9" i="9"/>
  <c r="F8" i="9"/>
  <c r="F7" i="9"/>
  <c r="F6" i="9"/>
  <c r="F7" i="11"/>
  <c r="F6" i="11"/>
  <c r="F5" i="11"/>
  <c r="F4" i="11"/>
  <c r="F7" i="10"/>
  <c r="F6" i="10"/>
  <c r="F3" i="10"/>
  <c r="F22" i="10" s="1"/>
  <c r="D9" i="13" s="1"/>
  <c r="F11" i="8"/>
  <c r="F7" i="8"/>
  <c r="F14" i="7"/>
  <c r="F13" i="7"/>
  <c r="F12" i="7"/>
  <c r="F11" i="7"/>
  <c r="F10" i="7"/>
  <c r="F9" i="7"/>
  <c r="F8" i="7"/>
  <c r="F7" i="7"/>
  <c r="F6" i="7"/>
  <c r="F5" i="7"/>
  <c r="F4" i="7"/>
  <c r="F3" i="7"/>
  <c r="F12" i="6"/>
  <c r="F10" i="6"/>
  <c r="F11" i="6"/>
  <c r="F9" i="6"/>
  <c r="F8" i="6"/>
  <c r="F7" i="6"/>
  <c r="F5" i="6"/>
  <c r="F4" i="6"/>
  <c r="F3" i="6"/>
  <c r="F14" i="5"/>
  <c r="F13" i="5"/>
  <c r="F12" i="5"/>
  <c r="F11" i="5"/>
  <c r="F9" i="5"/>
  <c r="F7" i="5"/>
  <c r="F5" i="5"/>
  <c r="F4" i="5"/>
  <c r="F15" i="4"/>
  <c r="F16" i="4"/>
  <c r="F17" i="4"/>
  <c r="F18" i="4"/>
  <c r="F14" i="4"/>
  <c r="F10" i="4"/>
  <c r="F7" i="4"/>
  <c r="F4" i="4"/>
  <c r="F3" i="4"/>
  <c r="F5" i="1"/>
  <c r="F3" i="1"/>
  <c r="F27" i="11" l="1"/>
  <c r="D10" i="13" s="1"/>
  <c r="F30" i="12"/>
  <c r="D13" i="13" s="1"/>
  <c r="F32" i="9"/>
  <c r="D8" i="13" s="1"/>
  <c r="F28" i="7"/>
  <c r="D7" i="13" s="1"/>
  <c r="F29" i="6"/>
  <c r="D6" i="13" s="1"/>
  <c r="F32" i="5"/>
  <c r="D5" i="13" s="1"/>
  <c r="F33" i="4"/>
  <c r="D4" i="13" s="1"/>
  <c r="F28" i="1"/>
  <c r="D3" i="13" s="1"/>
  <c r="F24" i="8"/>
  <c r="D11" i="13" s="1"/>
  <c r="G8" i="15"/>
  <c r="D15" i="13" l="1"/>
  <c r="D16" i="13" l="1"/>
  <c r="D17" i="13" s="1"/>
  <c r="E9" i="13" l="1"/>
  <c r="E3" i="13"/>
  <c r="E5" i="13"/>
  <c r="E6" i="13"/>
  <c r="E12" i="13"/>
  <c r="E10" i="13"/>
  <c r="E7" i="13"/>
  <c r="E8" i="13"/>
  <c r="E13" i="13"/>
  <c r="E4" i="13"/>
  <c r="E11" i="13"/>
  <c r="E16" i="13"/>
  <c r="E15" i="13" l="1"/>
  <c r="E17" i="13" s="1"/>
</calcChain>
</file>

<file path=xl/sharedStrings.xml><?xml version="1.0" encoding="utf-8"?>
<sst xmlns="http://schemas.openxmlformats.org/spreadsheetml/2006/main" count="357" uniqueCount="193">
  <si>
    <t>Spiritual</t>
  </si>
  <si>
    <t>Daily Prayers</t>
  </si>
  <si>
    <t>Activity</t>
  </si>
  <si>
    <t>Desired Frequency</t>
  </si>
  <si>
    <t>Time Required</t>
  </si>
  <si>
    <t>Annual Time</t>
  </si>
  <si>
    <t>Performance</t>
  </si>
  <si>
    <t>Scheduled?</t>
  </si>
  <si>
    <t>Family - Immediate</t>
  </si>
  <si>
    <t>Family vacations</t>
  </si>
  <si>
    <t>Family - Extended</t>
  </si>
  <si>
    <t>Special Events</t>
  </si>
  <si>
    <t>Mother's Day</t>
  </si>
  <si>
    <t>Father's Day</t>
  </si>
  <si>
    <t>Special Celebrations</t>
  </si>
  <si>
    <t>Visits to parents</t>
  </si>
  <si>
    <t>Family Reunions</t>
  </si>
  <si>
    <t>Friends</t>
  </si>
  <si>
    <t>Mixed Business-Social</t>
  </si>
  <si>
    <t>Community Friends</t>
  </si>
  <si>
    <t>Out-of-town Friends</t>
  </si>
  <si>
    <t>Health</t>
  </si>
  <si>
    <t>Aerobic training</t>
  </si>
  <si>
    <t>Strength training</t>
  </si>
  <si>
    <t>Medications</t>
  </si>
  <si>
    <t>Supplements</t>
  </si>
  <si>
    <t>Brushing/Flossing</t>
  </si>
  <si>
    <t>Dental visits</t>
  </si>
  <si>
    <t>90-day lab checkups</t>
  </si>
  <si>
    <t>Physical exam</t>
  </si>
  <si>
    <t>Haircut</t>
  </si>
  <si>
    <t>Recreation &amp; Entertainment</t>
  </si>
  <si>
    <t>Series TV/DVD</t>
  </si>
  <si>
    <t>Movies at home</t>
  </si>
  <si>
    <t>Movies out</t>
  </si>
  <si>
    <t>Concerts</t>
  </si>
  <si>
    <t>Attend sporting/special events</t>
  </si>
  <si>
    <t>Shopping</t>
  </si>
  <si>
    <t>Mellow vacations</t>
  </si>
  <si>
    <t>Active vacations</t>
  </si>
  <si>
    <t>Education</t>
  </si>
  <si>
    <t>TV newscasts</t>
  </si>
  <si>
    <t>Financial newscasts</t>
  </si>
  <si>
    <t>Reading books</t>
  </si>
  <si>
    <t>Reading novels</t>
  </si>
  <si>
    <t>Budgeting</t>
  </si>
  <si>
    <t>Annual Financial Planning Meetings</t>
  </si>
  <si>
    <t>Tax preparation</t>
  </si>
  <si>
    <t>Taxes</t>
  </si>
  <si>
    <t>Tax strategy development</t>
  </si>
  <si>
    <t>Tax filing</t>
  </si>
  <si>
    <t>2x month</t>
  </si>
  <si>
    <t>1x month</t>
  </si>
  <si>
    <t>Daily</t>
  </si>
  <si>
    <t>2x week</t>
  </si>
  <si>
    <t>1x week</t>
  </si>
  <si>
    <t>5x week</t>
  </si>
  <si>
    <t>4x week</t>
  </si>
  <si>
    <t>8x year</t>
  </si>
  <si>
    <t>1x year</t>
  </si>
  <si>
    <t>4x year</t>
  </si>
  <si>
    <t>2x year</t>
  </si>
  <si>
    <t>3x year</t>
  </si>
  <si>
    <t>varies</t>
  </si>
  <si>
    <t>5x year</t>
  </si>
  <si>
    <t>12x year</t>
  </si>
  <si>
    <t>24x year</t>
  </si>
  <si>
    <t>12 year</t>
  </si>
  <si>
    <t>Duplicate</t>
  </si>
  <si>
    <t>Sleep (avg)</t>
  </si>
  <si>
    <t>3x week</t>
  </si>
  <si>
    <t>18x year</t>
  </si>
  <si>
    <t>Do while exercising</t>
  </si>
  <si>
    <t>5x weekly</t>
  </si>
  <si>
    <t>3x month</t>
  </si>
  <si>
    <t>5x month</t>
  </si>
  <si>
    <t>15x year</t>
  </si>
  <si>
    <t>10x year</t>
  </si>
  <si>
    <t>Listening to music/commuting</t>
  </si>
  <si>
    <t>Percent of Total</t>
  </si>
  <si>
    <t>Total</t>
  </si>
  <si>
    <t>Health/Sleep</t>
  </si>
  <si>
    <t>Free Time</t>
  </si>
  <si>
    <t>Subtotal</t>
  </si>
  <si>
    <t>Personal Finance/Investments</t>
  </si>
  <si>
    <t>25x year</t>
  </si>
  <si>
    <t>Practicing/composing/performing music</t>
  </si>
  <si>
    <t>3x weekly</t>
  </si>
  <si>
    <t xml:space="preserve"> </t>
  </si>
  <si>
    <t>Income</t>
  </si>
  <si>
    <t>46x year</t>
  </si>
  <si>
    <t>Time Distribution Graph</t>
  </si>
  <si>
    <t>1x yr (each)</t>
  </si>
  <si>
    <t xml:space="preserve">Routine Hygeine </t>
  </si>
  <si>
    <t>Property  Management</t>
  </si>
  <si>
    <t>Financial Impact</t>
  </si>
  <si>
    <t>Category Subtotal</t>
  </si>
  <si>
    <t>92x year</t>
  </si>
  <si>
    <t>Dedicated Business Travel</t>
  </si>
  <si>
    <t>20x year</t>
  </si>
  <si>
    <t>Cash In</t>
  </si>
  <si>
    <t>32x year</t>
  </si>
  <si>
    <t>Total Comp</t>
  </si>
  <si>
    <t>Visits to Allegra (in SFO)</t>
  </si>
  <si>
    <t>30x year</t>
  </si>
  <si>
    <t>High School/College Graduations</t>
  </si>
  <si>
    <t>26x year</t>
  </si>
  <si>
    <t>Personal Finance</t>
  </si>
  <si>
    <t>Primary Vocation</t>
  </si>
  <si>
    <t xml:space="preserve">Additional Income Sources </t>
  </si>
  <si>
    <t xml:space="preserve">Community/Civic </t>
  </si>
  <si>
    <t>Total Hours</t>
  </si>
  <si>
    <t>Religious Services</t>
  </si>
  <si>
    <t>Religious Holidays</t>
  </si>
  <si>
    <t>Reflective Reading</t>
  </si>
  <si>
    <t>Text Readings</t>
  </si>
  <si>
    <t>Daily breakfasts with family</t>
  </si>
  <si>
    <t>Walks and free time with family</t>
  </si>
  <si>
    <t>Phone calls with parents</t>
  </si>
  <si>
    <t>Phone calls with children</t>
  </si>
  <si>
    <t>Visits with parents</t>
  </si>
  <si>
    <t>Visits with children</t>
  </si>
  <si>
    <t>Birthdays</t>
  </si>
  <si>
    <t>Anniversaries</t>
  </si>
  <si>
    <t>Holiday celebrations</t>
  </si>
  <si>
    <t>Daily dinners with family</t>
  </si>
  <si>
    <t>Phone calls to Siblings</t>
  </si>
  <si>
    <t>Phone calls to Aunts and Uncles</t>
  </si>
  <si>
    <t>Phone calls to Cousins</t>
  </si>
  <si>
    <t>Holiday 1</t>
  </si>
  <si>
    <t>Holiday 2</t>
  </si>
  <si>
    <t>Holidays with Extended Family</t>
  </si>
  <si>
    <t>Holiday 3</t>
  </si>
  <si>
    <t>Visits to siblings</t>
  </si>
  <si>
    <t>Neighborhood Friends</t>
  </si>
  <si>
    <t>Friend 1</t>
  </si>
  <si>
    <t>Friend 2</t>
  </si>
  <si>
    <t>Friend 3</t>
  </si>
  <si>
    <t>Friend 4</t>
  </si>
  <si>
    <t>Friend 5</t>
  </si>
  <si>
    <t>Friend 6</t>
  </si>
  <si>
    <t>City 1</t>
  </si>
  <si>
    <t>City 2</t>
  </si>
  <si>
    <t>City 3</t>
  </si>
  <si>
    <t>City 4</t>
  </si>
  <si>
    <t>City 5</t>
  </si>
  <si>
    <t>City 6</t>
  </si>
  <si>
    <t>Shower or Bathing</t>
  </si>
  <si>
    <t>Community/Civic</t>
  </si>
  <si>
    <t xml:space="preserve">Church/Synagogue/Mosque </t>
  </si>
  <si>
    <t>Committee 1</t>
  </si>
  <si>
    <t>Committee 2</t>
  </si>
  <si>
    <t>Local University</t>
  </si>
  <si>
    <t>Other Not-For-Profit</t>
  </si>
  <si>
    <t>Alumni Association</t>
  </si>
  <si>
    <t>Plays and musicals</t>
  </si>
  <si>
    <t>Watch sporting events</t>
  </si>
  <si>
    <t>Sport 1</t>
  </si>
  <si>
    <t>Sport 2</t>
  </si>
  <si>
    <t>Sport 3</t>
  </si>
  <si>
    <t>Dining out</t>
  </si>
  <si>
    <t>Base Income</t>
  </si>
  <si>
    <t>Bonus/OT</t>
  </si>
  <si>
    <t>Enter Job Title</t>
  </si>
  <si>
    <t xml:space="preserve">Duty 1 </t>
  </si>
  <si>
    <t>Job Duties</t>
  </si>
  <si>
    <t>Duty 2</t>
  </si>
  <si>
    <t>Duty 3</t>
  </si>
  <si>
    <t>Duty 4</t>
  </si>
  <si>
    <t>Duty 5</t>
  </si>
  <si>
    <t>Duty 6</t>
  </si>
  <si>
    <t>Duty 7</t>
  </si>
  <si>
    <t>Duty 8</t>
  </si>
  <si>
    <t>Duty 9</t>
  </si>
  <si>
    <t>48x year</t>
  </si>
  <si>
    <t>Talk to people with other viewpoints</t>
  </si>
  <si>
    <t>Property 1</t>
  </si>
  <si>
    <t>Property 2</t>
  </si>
  <si>
    <t>Investment Reviews (e.g., 401K)</t>
  </si>
  <si>
    <t>Self</t>
  </si>
  <si>
    <t>Children</t>
  </si>
  <si>
    <t>Parents</t>
  </si>
  <si>
    <t>Watch/Listen to educational shows and podcasts</t>
  </si>
  <si>
    <t>Additional Income Sources</t>
  </si>
  <si>
    <t>Income Source 1</t>
  </si>
  <si>
    <t>Income Source 2</t>
  </si>
  <si>
    <t>Income Source 3</t>
  </si>
  <si>
    <t>Activity 1</t>
  </si>
  <si>
    <t>Activity 2</t>
  </si>
  <si>
    <t>Activity 3</t>
  </si>
  <si>
    <t>Activity 4</t>
  </si>
  <si>
    <t>Activity 5</t>
  </si>
  <si>
    <t>Quiet nights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</si>
</sst>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3" xfId="0" applyBorder="1"/>
    <xf numFmtId="10" fontId="0" fillId="0" borderId="3" xfId="0" applyNumberFormat="1" applyBorder="1"/>
    <xf numFmtId="0" fontId="5" fillId="0" borderId="3" xfId="0" applyFont="1" applyBorder="1"/>
    <xf numFmtId="0" fontId="6" fillId="0" borderId="3" xfId="0" applyFont="1" applyBorder="1"/>
    <xf numFmtId="6" fontId="0" fillId="0" borderId="3" xfId="0" applyNumberFormat="1" applyBorder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6" fillId="0" borderId="0" xfId="0" applyFont="1"/>
    <xf numFmtId="43" fontId="0" fillId="0" borderId="0" xfId="1" applyFont="1"/>
    <xf numFmtId="165" fontId="0" fillId="0" borderId="3" xfId="1" applyNumberFormat="1" applyFont="1" applyBorder="1"/>
    <xf numFmtId="0" fontId="7" fillId="2" borderId="2" xfId="0" applyFont="1" applyFill="1" applyBorder="1" applyAlignment="1">
      <alignment horizontal="center" wrapText="1"/>
    </xf>
    <xf numFmtId="0" fontId="0" fillId="0" borderId="3" xfId="2" applyNumberFormat="1" applyFont="1" applyBorder="1"/>
    <xf numFmtId="0" fontId="0" fillId="0" borderId="3" xfId="0" applyNumberFormat="1" applyBorder="1"/>
    <xf numFmtId="164" fontId="0" fillId="0" borderId="3" xfId="2" applyNumberFormat="1" applyFont="1" applyBorder="1"/>
    <xf numFmtId="0" fontId="8" fillId="0" borderId="3" xfId="0" applyFont="1" applyBorder="1"/>
    <xf numFmtId="0" fontId="0" fillId="3" borderId="3" xfId="0" applyFill="1" applyBorder="1"/>
    <xf numFmtId="164" fontId="0" fillId="0" borderId="3" xfId="0" applyNumberFormat="1" applyBorder="1"/>
    <xf numFmtId="0" fontId="9" fillId="0" borderId="3" xfId="0" applyNumberFormat="1" applyFont="1" applyBorder="1"/>
    <xf numFmtId="0" fontId="10" fillId="0" borderId="3" xfId="0" applyNumberFormat="1" applyFont="1" applyBorder="1" applyAlignment="1">
      <alignment horizontal="right"/>
    </xf>
    <xf numFmtId="0" fontId="9" fillId="0" borderId="0" xfId="0" applyNumberFormat="1" applyFont="1" applyBorder="1"/>
    <xf numFmtId="165" fontId="0" fillId="4" borderId="3" xfId="1" applyNumberFormat="1" applyFont="1" applyFill="1" applyBorder="1"/>
    <xf numFmtId="10" fontId="0" fillId="4" borderId="3" xfId="0" applyNumberForma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Time Distribution</a:t>
            </a:r>
          </a:p>
        </c:rich>
      </c:tx>
      <c:layout>
        <c:manualLayout>
          <c:xMode val="edge"/>
          <c:yMode val="edge"/>
          <c:x val="0.33540443808160342"/>
          <c:y val="3.1460666040598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329247802729933"/>
          <c:y val="0.29887673244023488"/>
          <c:w val="0.45548746337883222"/>
          <c:h val="0.49438256493873434"/>
        </c:manualLayout>
      </c:layout>
      <c:pieChart>
        <c:varyColors val="1"/>
        <c:ser>
          <c:idx val="0"/>
          <c:order val="0"/>
          <c:tx>
            <c:v>Annual Time Distribution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22-4B45-8E3E-AF2EA7B940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22-4B45-8E3E-AF2EA7B940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22-4B45-8E3E-AF2EA7B940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22-4B45-8E3E-AF2EA7B940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22-4B45-8E3E-AF2EA7B940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22-4B45-8E3E-AF2EA7B940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22-4B45-8E3E-AF2EA7B9407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22-4B45-8E3E-AF2EA7B9407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022-4B45-8E3E-AF2EA7B9407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22-4B45-8E3E-AF2EA7B94070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022-4B45-8E3E-AF2EA7B940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Graph!$B$3:$B$13</c:f>
              <c:strCache>
                <c:ptCount val="11"/>
                <c:pt idx="0">
                  <c:v>Spiritual</c:v>
                </c:pt>
                <c:pt idx="1">
                  <c:v>Family - Immediate</c:v>
                </c:pt>
                <c:pt idx="2">
                  <c:v>Family - Extended</c:v>
                </c:pt>
                <c:pt idx="3">
                  <c:v>Friends</c:v>
                </c:pt>
                <c:pt idx="4">
                  <c:v>Health/Sleep</c:v>
                </c:pt>
                <c:pt idx="5">
                  <c:v>Recreation &amp; Entertainment</c:v>
                </c:pt>
                <c:pt idx="6">
                  <c:v>Education</c:v>
                </c:pt>
                <c:pt idx="7">
                  <c:v>Personal Finance</c:v>
                </c:pt>
                <c:pt idx="8">
                  <c:v>Community/Civic </c:v>
                </c:pt>
                <c:pt idx="9">
                  <c:v>Primary Vocation</c:v>
                </c:pt>
                <c:pt idx="10">
                  <c:v>Additional Income Sources </c:v>
                </c:pt>
              </c:strCache>
            </c:strRef>
          </c:cat>
          <c:val>
            <c:numRef>
              <c:f>Graph!$D$3:$D$13</c:f>
              <c:numCache>
                <c:formatCode>_(* #,##0_);_(* \(#,##0\);_(* "-"??_);_(@_)</c:formatCode>
                <c:ptCount val="11"/>
                <c:pt idx="0">
                  <c:v>212.75</c:v>
                </c:pt>
                <c:pt idx="1">
                  <c:v>776</c:v>
                </c:pt>
                <c:pt idx="2">
                  <c:v>147.92000000000002</c:v>
                </c:pt>
                <c:pt idx="3">
                  <c:v>135</c:v>
                </c:pt>
                <c:pt idx="4">
                  <c:v>3254.5</c:v>
                </c:pt>
                <c:pt idx="5">
                  <c:v>997.5</c:v>
                </c:pt>
                <c:pt idx="6">
                  <c:v>286</c:v>
                </c:pt>
                <c:pt idx="7">
                  <c:v>148</c:v>
                </c:pt>
                <c:pt idx="8">
                  <c:v>72</c:v>
                </c:pt>
                <c:pt idx="9">
                  <c:v>248</c:v>
                </c:pt>
                <c:pt idx="10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22-4B45-8E3E-AF2EA7B94070}"/>
            </c:ext>
          </c:extLst>
        </c:ser>
        <c:ser>
          <c:idx val="1"/>
          <c:order val="1"/>
          <c:tx>
            <c:strRef>
              <c:f>Graph!$D$19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022-4B45-8E3E-AF2EA7B940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22-4B45-8E3E-AF2EA7B940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022-4B45-8E3E-AF2EA7B940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022-4B45-8E3E-AF2EA7B940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022-4B45-8E3E-AF2EA7B940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22-4B45-8E3E-AF2EA7B940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022-4B45-8E3E-AF2EA7B9407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022-4B45-8E3E-AF2EA7B9407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022-4B45-8E3E-AF2EA7B9407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022-4B45-8E3E-AF2EA7B94070}"/>
              </c:ext>
            </c:extLst>
          </c:dPt>
          <c:dPt>
            <c:idx val="1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022-4B45-8E3E-AF2EA7B940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Graph!$B$3:$B$13</c:f>
              <c:strCache>
                <c:ptCount val="11"/>
                <c:pt idx="0">
                  <c:v>Spiritual</c:v>
                </c:pt>
                <c:pt idx="1">
                  <c:v>Family - Immediate</c:v>
                </c:pt>
                <c:pt idx="2">
                  <c:v>Family - Extended</c:v>
                </c:pt>
                <c:pt idx="3">
                  <c:v>Friends</c:v>
                </c:pt>
                <c:pt idx="4">
                  <c:v>Health/Sleep</c:v>
                </c:pt>
                <c:pt idx="5">
                  <c:v>Recreation &amp; Entertainment</c:v>
                </c:pt>
                <c:pt idx="6">
                  <c:v>Education</c:v>
                </c:pt>
                <c:pt idx="7">
                  <c:v>Personal Finance</c:v>
                </c:pt>
                <c:pt idx="8">
                  <c:v>Community/Civic </c:v>
                </c:pt>
                <c:pt idx="9">
                  <c:v>Primary Vocation</c:v>
                </c:pt>
                <c:pt idx="10">
                  <c:v>Additional Income Sources </c:v>
                </c:pt>
              </c:strCache>
            </c:strRef>
          </c:cat>
          <c:val>
            <c:numRef>
              <c:f>Graph!$D$20:$D$38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17-2022-4B45-8E3E-AF2EA7B94070}"/>
            </c:ext>
          </c:extLst>
        </c:ser>
        <c:ser>
          <c:idx val="2"/>
          <c:order val="2"/>
          <c:tx>
            <c:strRef>
              <c:f>Graph!$E$19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022-4B45-8E3E-AF2EA7B940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022-4B45-8E3E-AF2EA7B940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022-4B45-8E3E-AF2EA7B940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22-4B45-8E3E-AF2EA7B940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022-4B45-8E3E-AF2EA7B940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022-4B45-8E3E-AF2EA7B940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022-4B45-8E3E-AF2EA7B9407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022-4B45-8E3E-AF2EA7B9407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022-4B45-8E3E-AF2EA7B9407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022-4B45-8E3E-AF2EA7B94070}"/>
              </c:ext>
            </c:extLst>
          </c:dPt>
          <c:dPt>
            <c:idx val="1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022-4B45-8E3E-AF2EA7B940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Graph!$B$3:$B$13</c:f>
              <c:strCache>
                <c:ptCount val="11"/>
                <c:pt idx="0">
                  <c:v>Spiritual</c:v>
                </c:pt>
                <c:pt idx="1">
                  <c:v>Family - Immediate</c:v>
                </c:pt>
                <c:pt idx="2">
                  <c:v>Family - Extended</c:v>
                </c:pt>
                <c:pt idx="3">
                  <c:v>Friends</c:v>
                </c:pt>
                <c:pt idx="4">
                  <c:v>Health/Sleep</c:v>
                </c:pt>
                <c:pt idx="5">
                  <c:v>Recreation &amp; Entertainment</c:v>
                </c:pt>
                <c:pt idx="6">
                  <c:v>Education</c:v>
                </c:pt>
                <c:pt idx="7">
                  <c:v>Personal Finance</c:v>
                </c:pt>
                <c:pt idx="8">
                  <c:v>Community/Civic </c:v>
                </c:pt>
                <c:pt idx="9">
                  <c:v>Primary Vocation</c:v>
                </c:pt>
                <c:pt idx="10">
                  <c:v>Additional Income Sources </c:v>
                </c:pt>
              </c:strCache>
            </c:strRef>
          </c:cat>
          <c:val>
            <c:numRef>
              <c:f>Graph!$E$20:$E$38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23-2022-4B45-8E3E-AF2EA7B94070}"/>
            </c:ext>
          </c:extLst>
        </c:ser>
        <c:ser>
          <c:idx val="3"/>
          <c:order val="3"/>
          <c:tx>
            <c:strRef>
              <c:f>Graph!$F$19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022-4B45-8E3E-AF2EA7B940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022-4B45-8E3E-AF2EA7B940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022-4B45-8E3E-AF2EA7B940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022-4B45-8E3E-AF2EA7B940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022-4B45-8E3E-AF2EA7B940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022-4B45-8E3E-AF2EA7B940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2022-4B45-8E3E-AF2EA7B9407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2022-4B45-8E3E-AF2EA7B9407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2022-4B45-8E3E-AF2EA7B9407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2022-4B45-8E3E-AF2EA7B94070}"/>
              </c:ext>
            </c:extLst>
          </c:dPt>
          <c:dPt>
            <c:idx val="1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2022-4B45-8E3E-AF2EA7B940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Graph!$B$3:$B$13</c:f>
              <c:strCache>
                <c:ptCount val="11"/>
                <c:pt idx="0">
                  <c:v>Spiritual</c:v>
                </c:pt>
                <c:pt idx="1">
                  <c:v>Family - Immediate</c:v>
                </c:pt>
                <c:pt idx="2">
                  <c:v>Family - Extended</c:v>
                </c:pt>
                <c:pt idx="3">
                  <c:v>Friends</c:v>
                </c:pt>
                <c:pt idx="4">
                  <c:v>Health/Sleep</c:v>
                </c:pt>
                <c:pt idx="5">
                  <c:v>Recreation &amp; Entertainment</c:v>
                </c:pt>
                <c:pt idx="6">
                  <c:v>Education</c:v>
                </c:pt>
                <c:pt idx="7">
                  <c:v>Personal Finance</c:v>
                </c:pt>
                <c:pt idx="8">
                  <c:v>Community/Civic </c:v>
                </c:pt>
                <c:pt idx="9">
                  <c:v>Primary Vocation</c:v>
                </c:pt>
                <c:pt idx="10">
                  <c:v>Additional Income Sources </c:v>
                </c:pt>
              </c:strCache>
            </c:strRef>
          </c:cat>
          <c:val>
            <c:numRef>
              <c:f>Graph!$F$20:$F$38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2F-2022-4B45-8E3E-AF2EA7B94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120650</xdr:rowOff>
    </xdr:from>
    <xdr:to>
      <xdr:col>6</xdr:col>
      <xdr:colOff>0</xdr:colOff>
      <xdr:row>44</xdr:row>
      <xdr:rowOff>12700</xdr:rowOff>
    </xdr:to>
    <xdr:graphicFrame macro="">
      <xdr:nvGraphicFramePr>
        <xdr:cNvPr id="1109" name="Chart 2">
          <a:extLst>
            <a:ext uri="{FF2B5EF4-FFF2-40B4-BE49-F238E27FC236}">
              <a16:creationId xmlns:a16="http://schemas.microsoft.com/office/drawing/2014/main" id="{E0F33037-05AA-4CEB-B662-57283BE81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="180" zoomScaleNormal="180" workbookViewId="0">
      <selection activeCell="H17" sqref="H17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31.5" customWidth="1"/>
    <col min="4" max="4" width="10" customWidth="1"/>
    <col min="5" max="5" width="10.83203125" customWidth="1"/>
    <col min="6" max="6" width="12.83203125" customWidth="1"/>
  </cols>
  <sheetData>
    <row r="1" spans="1:9" ht="18" x14ac:dyDescent="0.2">
      <c r="A1" s="1" t="s">
        <v>91</v>
      </c>
    </row>
    <row r="2" spans="1:9" ht="29" x14ac:dyDescent="0.2">
      <c r="A2" s="1"/>
      <c r="B2" s="29" t="s">
        <v>2</v>
      </c>
      <c r="C2" s="30"/>
      <c r="D2" s="2" t="s">
        <v>5</v>
      </c>
      <c r="E2" s="2" t="s">
        <v>79</v>
      </c>
      <c r="F2" s="3" t="s">
        <v>6</v>
      </c>
    </row>
    <row r="3" spans="1:9" x14ac:dyDescent="0.15">
      <c r="B3" s="5" t="s">
        <v>0</v>
      </c>
      <c r="C3" s="5"/>
      <c r="D3" s="16">
        <f>Spiritual!F28</f>
        <v>212.75</v>
      </c>
      <c r="E3" s="6">
        <f t="shared" ref="E3:E13" si="0">D3/$D$17</f>
        <v>2.4286529680365296E-2</v>
      </c>
      <c r="F3" s="5"/>
    </row>
    <row r="4" spans="1:9" x14ac:dyDescent="0.15">
      <c r="B4" s="5" t="s">
        <v>8</v>
      </c>
      <c r="C4" s="5"/>
      <c r="D4" s="16">
        <f>'Family-Immediate'!F33</f>
        <v>776</v>
      </c>
      <c r="E4" s="6">
        <f t="shared" si="0"/>
        <v>8.8584474885844755E-2</v>
      </c>
      <c r="F4" s="5"/>
    </row>
    <row r="5" spans="1:9" x14ac:dyDescent="0.15">
      <c r="B5" s="5" t="s">
        <v>10</v>
      </c>
      <c r="C5" s="5"/>
      <c r="D5" s="16">
        <f>'Family - Extended'!F32</f>
        <v>147.92000000000002</v>
      </c>
      <c r="E5" s="6">
        <f t="shared" si="0"/>
        <v>1.6885844748858448E-2</v>
      </c>
      <c r="F5" s="5"/>
    </row>
    <row r="6" spans="1:9" x14ac:dyDescent="0.15">
      <c r="B6" s="5" t="s">
        <v>17</v>
      </c>
      <c r="C6" s="5"/>
      <c r="D6" s="16">
        <f>Friends!F29</f>
        <v>135</v>
      </c>
      <c r="E6" s="6">
        <f t="shared" si="0"/>
        <v>1.5410958904109588E-2</v>
      </c>
      <c r="F6" s="5"/>
    </row>
    <row r="7" spans="1:9" x14ac:dyDescent="0.15">
      <c r="B7" s="5" t="s">
        <v>81</v>
      </c>
      <c r="C7" s="5"/>
      <c r="D7" s="16">
        <f>Health!F28</f>
        <v>3254.5</v>
      </c>
      <c r="E7" s="6">
        <f t="shared" si="0"/>
        <v>0.37151826484018263</v>
      </c>
      <c r="F7" s="5"/>
    </row>
    <row r="8" spans="1:9" x14ac:dyDescent="0.15">
      <c r="B8" s="5" t="s">
        <v>31</v>
      </c>
      <c r="C8" s="5"/>
      <c r="D8" s="16">
        <f>'Recreation &amp; Entertainment'!F32</f>
        <v>997.5</v>
      </c>
      <c r="E8" s="6">
        <f t="shared" si="0"/>
        <v>0.11386986301369863</v>
      </c>
      <c r="F8" s="5"/>
    </row>
    <row r="9" spans="1:9" x14ac:dyDescent="0.15">
      <c r="B9" s="5" t="s">
        <v>40</v>
      </c>
      <c r="C9" s="5"/>
      <c r="D9" s="16">
        <f>Education!F22</f>
        <v>286</v>
      </c>
      <c r="E9" s="6">
        <f t="shared" si="0"/>
        <v>3.2648401826484021E-2</v>
      </c>
      <c r="F9" s="5"/>
    </row>
    <row r="10" spans="1:9" x14ac:dyDescent="0.15">
      <c r="B10" s="8" t="s">
        <v>107</v>
      </c>
      <c r="C10" s="5"/>
      <c r="D10" s="16">
        <f>'Personal Finance'!F27</f>
        <v>148</v>
      </c>
      <c r="E10" s="6">
        <f t="shared" si="0"/>
        <v>1.6894977168949773E-2</v>
      </c>
      <c r="F10" s="5"/>
    </row>
    <row r="11" spans="1:9" x14ac:dyDescent="0.15">
      <c r="B11" s="5" t="s">
        <v>110</v>
      </c>
      <c r="C11" s="5"/>
      <c r="D11" s="16">
        <f>Civic!F24</f>
        <v>72</v>
      </c>
      <c r="E11" s="6">
        <f t="shared" si="0"/>
        <v>8.21917808219178E-3</v>
      </c>
      <c r="F11" s="5"/>
      <c r="I11" s="15"/>
    </row>
    <row r="12" spans="1:9" x14ac:dyDescent="0.15">
      <c r="B12" s="8" t="s">
        <v>108</v>
      </c>
      <c r="C12" s="5"/>
      <c r="D12" s="16">
        <f>'Add''l Income Sources'!F26</f>
        <v>248</v>
      </c>
      <c r="E12" s="6">
        <f t="shared" si="0"/>
        <v>2.8310502283105023E-2</v>
      </c>
      <c r="F12" s="5"/>
    </row>
    <row r="13" spans="1:9" x14ac:dyDescent="0.15">
      <c r="B13" s="8" t="s">
        <v>109</v>
      </c>
      <c r="C13" s="5"/>
      <c r="D13" s="16">
        <f>'Primary Vocation'!F30</f>
        <v>1788</v>
      </c>
      <c r="E13" s="6">
        <f t="shared" si="0"/>
        <v>0.20410958904109588</v>
      </c>
      <c r="F13" s="5"/>
    </row>
    <row r="14" spans="1:9" x14ac:dyDescent="0.15">
      <c r="B14" s="5"/>
      <c r="C14" s="5"/>
      <c r="D14" s="16"/>
      <c r="E14" s="6"/>
      <c r="F14" s="5"/>
    </row>
    <row r="15" spans="1:9" x14ac:dyDescent="0.15">
      <c r="B15" s="5"/>
      <c r="C15" s="7" t="s">
        <v>83</v>
      </c>
      <c r="D15" s="16">
        <f>SUM(D3:D14)</f>
        <v>8065.67</v>
      </c>
      <c r="E15" s="6">
        <f>SUM(E3:E14)</f>
        <v>0.92073858447488577</v>
      </c>
      <c r="F15" s="5"/>
    </row>
    <row r="16" spans="1:9" x14ac:dyDescent="0.15">
      <c r="B16" s="5"/>
      <c r="C16" s="7" t="s">
        <v>82</v>
      </c>
      <c r="D16" s="27">
        <f>8760-D15</f>
        <v>694.32999999999993</v>
      </c>
      <c r="E16" s="28">
        <f>D16/$D$17</f>
        <v>7.9261415525114148E-2</v>
      </c>
      <c r="F16" s="5"/>
    </row>
    <row r="17" spans="2:6" x14ac:dyDescent="0.15">
      <c r="B17" s="5"/>
      <c r="C17" s="7" t="s">
        <v>80</v>
      </c>
      <c r="D17" s="16">
        <f>D15+D16</f>
        <v>8760</v>
      </c>
      <c r="E17" s="6">
        <f>E15+E16</f>
        <v>0.99999999999999989</v>
      </c>
      <c r="F17" s="5"/>
    </row>
    <row r="18" spans="2:6" x14ac:dyDescent="0.15">
      <c r="B18" s="4"/>
      <c r="C18" s="4"/>
      <c r="D18" s="4"/>
      <c r="E18" s="4"/>
      <c r="F18" s="4"/>
    </row>
    <row r="19" spans="2:6" x14ac:dyDescent="0.15">
      <c r="B19" s="4"/>
      <c r="C19" s="4"/>
      <c r="D19" s="4"/>
      <c r="E19" s="4"/>
      <c r="F19" s="4"/>
    </row>
    <row r="20" spans="2:6" x14ac:dyDescent="0.15">
      <c r="B20" s="4"/>
      <c r="C20" s="4"/>
      <c r="D20" s="4"/>
      <c r="E20" s="4"/>
      <c r="F20" s="4"/>
    </row>
    <row r="21" spans="2:6" x14ac:dyDescent="0.15">
      <c r="B21" s="4"/>
      <c r="C21" s="4"/>
      <c r="D21" s="4"/>
      <c r="E21" s="4"/>
      <c r="F21" s="4"/>
    </row>
    <row r="22" spans="2:6" x14ac:dyDescent="0.15">
      <c r="B22" s="4"/>
      <c r="C22" s="4"/>
      <c r="D22" s="4"/>
      <c r="E22" s="4"/>
      <c r="F22" s="4"/>
    </row>
    <row r="23" spans="2:6" x14ac:dyDescent="0.15">
      <c r="B23" s="4"/>
      <c r="C23" s="4"/>
      <c r="D23" s="4"/>
      <c r="E23" s="4"/>
      <c r="F23" s="4"/>
    </row>
    <row r="24" spans="2:6" x14ac:dyDescent="0.15">
      <c r="B24" s="4"/>
      <c r="C24" s="4"/>
      <c r="D24" s="4"/>
      <c r="E24" s="4"/>
      <c r="F24" s="4"/>
    </row>
    <row r="25" spans="2:6" x14ac:dyDescent="0.15">
      <c r="B25" s="4"/>
      <c r="C25" s="4"/>
      <c r="D25" s="4"/>
      <c r="E25" s="4"/>
      <c r="F25" s="4"/>
    </row>
    <row r="26" spans="2:6" x14ac:dyDescent="0.15">
      <c r="B26" s="4"/>
      <c r="C26" s="4"/>
      <c r="D26" s="4"/>
      <c r="E26" s="4"/>
      <c r="F26" s="4"/>
    </row>
    <row r="27" spans="2:6" x14ac:dyDescent="0.15">
      <c r="B27" s="4"/>
      <c r="C27" s="4"/>
      <c r="D27" s="4"/>
      <c r="E27" s="4"/>
      <c r="F27" s="4"/>
    </row>
    <row r="28" spans="2:6" x14ac:dyDescent="0.15">
      <c r="B28" s="4"/>
      <c r="C28" s="4"/>
      <c r="D28" s="4"/>
      <c r="E28" s="4"/>
      <c r="F28" s="4"/>
    </row>
    <row r="29" spans="2:6" x14ac:dyDescent="0.15">
      <c r="B29" s="4"/>
      <c r="C29" s="4"/>
      <c r="D29" s="4"/>
      <c r="E29" s="4"/>
      <c r="F29" s="4"/>
    </row>
    <row r="30" spans="2:6" x14ac:dyDescent="0.15">
      <c r="B30" s="4"/>
      <c r="C30" s="4"/>
      <c r="D30" s="4"/>
      <c r="E30" s="4"/>
      <c r="F30" s="4"/>
    </row>
    <row r="31" spans="2:6" x14ac:dyDescent="0.15">
      <c r="B31" s="4"/>
      <c r="C31" s="4"/>
      <c r="D31" s="4"/>
      <c r="E31" s="4"/>
      <c r="F31" s="4"/>
    </row>
    <row r="32" spans="2:6" x14ac:dyDescent="0.15">
      <c r="B32" s="4"/>
      <c r="C32" s="4"/>
      <c r="D32" s="4"/>
      <c r="E32" s="4"/>
      <c r="F32" s="4"/>
    </row>
    <row r="33" spans="2:6" x14ac:dyDescent="0.15">
      <c r="B33" s="4"/>
      <c r="C33" s="4"/>
      <c r="D33" s="4"/>
      <c r="E33" s="4"/>
      <c r="F33" s="4"/>
    </row>
    <row r="34" spans="2:6" x14ac:dyDescent="0.15">
      <c r="B34" s="4"/>
      <c r="C34" s="4"/>
      <c r="D34" s="4"/>
      <c r="E34" s="4"/>
      <c r="F34" s="4"/>
    </row>
    <row r="35" spans="2:6" x14ac:dyDescent="0.15">
      <c r="B35" s="4"/>
      <c r="C35" s="4"/>
      <c r="D35" s="4"/>
      <c r="E35" s="4"/>
      <c r="F35" s="4"/>
    </row>
    <row r="36" spans="2:6" x14ac:dyDescent="0.15">
      <c r="B36" s="4"/>
      <c r="C36" s="4"/>
      <c r="D36" s="4"/>
      <c r="E36" s="4"/>
      <c r="F36" s="4"/>
    </row>
    <row r="37" spans="2:6" x14ac:dyDescent="0.15">
      <c r="B37" s="4"/>
      <c r="C37" s="4"/>
      <c r="D37" s="4"/>
      <c r="E37" s="4"/>
      <c r="F37" s="4"/>
    </row>
    <row r="38" spans="2:6" x14ac:dyDescent="0.15">
      <c r="B38" s="4"/>
      <c r="C38" s="4"/>
      <c r="D38" s="4"/>
      <c r="E38" s="4"/>
      <c r="F38" s="4"/>
    </row>
    <row r="39" spans="2:6" x14ac:dyDescent="0.15">
      <c r="B39" s="4"/>
      <c r="C39" s="4"/>
      <c r="D39" s="4"/>
      <c r="E39" s="4"/>
      <c r="F39" s="4"/>
    </row>
    <row r="40" spans="2:6" x14ac:dyDescent="0.15">
      <c r="B40" s="4"/>
      <c r="C40" s="4"/>
      <c r="D40" s="4"/>
      <c r="E40" s="4"/>
      <c r="F40" s="4"/>
    </row>
    <row r="41" spans="2:6" x14ac:dyDescent="0.15">
      <c r="B41" s="4"/>
      <c r="C41" s="4"/>
      <c r="D41" s="4"/>
      <c r="E41" s="4"/>
      <c r="F41" s="4"/>
    </row>
    <row r="42" spans="2:6" x14ac:dyDescent="0.15">
      <c r="B42" s="4"/>
      <c r="C42" s="4"/>
      <c r="D42" s="4"/>
      <c r="E42" s="4"/>
      <c r="F42" s="4"/>
    </row>
    <row r="43" spans="2:6" x14ac:dyDescent="0.15">
      <c r="B43" s="4"/>
      <c r="C43" s="4"/>
      <c r="D43" s="4"/>
      <c r="E43" s="4"/>
      <c r="F43" s="4"/>
    </row>
    <row r="44" spans="2:6" x14ac:dyDescent="0.15">
      <c r="B44" s="4"/>
      <c r="C44" s="4"/>
      <c r="D44" s="4"/>
      <c r="E44" s="4"/>
      <c r="F44" s="4"/>
    </row>
    <row r="45" spans="2:6" x14ac:dyDescent="0.15">
      <c r="B45" s="4"/>
      <c r="C45" s="4"/>
      <c r="D45" s="4"/>
      <c r="E45" s="4"/>
      <c r="F45" s="4"/>
    </row>
    <row r="46" spans="2:6" x14ac:dyDescent="0.15">
      <c r="B46" s="4"/>
      <c r="C46" s="4"/>
      <c r="D46" s="4"/>
      <c r="E46" s="4"/>
      <c r="F46" s="4"/>
    </row>
    <row r="47" spans="2:6" x14ac:dyDescent="0.15">
      <c r="B47" s="4"/>
      <c r="C47" s="4"/>
      <c r="D47" s="4"/>
      <c r="E47" s="4"/>
      <c r="F47" s="4"/>
    </row>
    <row r="48" spans="2:6" x14ac:dyDescent="0.15">
      <c r="B48" s="4"/>
      <c r="C48" s="4"/>
      <c r="D48" s="4"/>
      <c r="E48" s="4"/>
      <c r="F48" s="4"/>
    </row>
    <row r="49" spans="2:6" x14ac:dyDescent="0.15">
      <c r="B49" s="4"/>
      <c r="C49" s="4"/>
      <c r="D49" s="4"/>
      <c r="E49" s="4"/>
      <c r="F49" s="4"/>
    </row>
    <row r="50" spans="2:6" x14ac:dyDescent="0.15">
      <c r="B50" s="4"/>
      <c r="C50" s="4"/>
      <c r="D50" s="4"/>
      <c r="E50" s="4"/>
      <c r="F50" s="4"/>
    </row>
    <row r="51" spans="2:6" x14ac:dyDescent="0.15">
      <c r="B51" s="4"/>
      <c r="C51" s="4"/>
      <c r="D51" s="4"/>
      <c r="E51" s="4"/>
      <c r="F51" s="4"/>
    </row>
    <row r="52" spans="2:6" x14ac:dyDescent="0.15">
      <c r="B52" s="4"/>
      <c r="C52" s="4"/>
      <c r="D52" s="4"/>
      <c r="E52" s="4"/>
      <c r="F52" s="4"/>
    </row>
    <row r="53" spans="2:6" x14ac:dyDescent="0.15">
      <c r="B53" s="4"/>
      <c r="C53" s="4"/>
      <c r="D53" s="4"/>
      <c r="E53" s="4"/>
      <c r="F53" s="4"/>
    </row>
    <row r="54" spans="2:6" x14ac:dyDescent="0.15">
      <c r="B54" s="4"/>
      <c r="C54" s="4"/>
      <c r="D54" s="4"/>
      <c r="E54" s="4"/>
      <c r="F54" s="4"/>
    </row>
    <row r="55" spans="2:6" x14ac:dyDescent="0.15">
      <c r="B55" s="4"/>
      <c r="C55" s="4"/>
      <c r="D55" s="4"/>
      <c r="E55" s="4"/>
      <c r="F55" s="4"/>
    </row>
    <row r="56" spans="2:6" x14ac:dyDescent="0.15">
      <c r="B56" s="4"/>
      <c r="C56" s="4"/>
      <c r="D56" s="4"/>
      <c r="E56" s="4"/>
      <c r="F56" s="4"/>
    </row>
    <row r="57" spans="2:6" x14ac:dyDescent="0.15">
      <c r="B57" s="4"/>
      <c r="C57" s="4"/>
      <c r="D57" s="4"/>
      <c r="E57" s="4"/>
      <c r="F57" s="4"/>
    </row>
    <row r="58" spans="2:6" x14ac:dyDescent="0.15">
      <c r="B58" s="4"/>
      <c r="C58" s="4"/>
      <c r="D58" s="4"/>
      <c r="E58" s="4"/>
      <c r="F58" s="4"/>
    </row>
    <row r="59" spans="2:6" x14ac:dyDescent="0.15">
      <c r="B59" s="4"/>
      <c r="C59" s="4"/>
      <c r="D59" s="4"/>
      <c r="E59" s="4"/>
      <c r="F59" s="4"/>
    </row>
    <row r="60" spans="2:6" x14ac:dyDescent="0.15">
      <c r="B60" s="4"/>
      <c r="C60" s="4"/>
      <c r="D60" s="4"/>
      <c r="E60" s="4"/>
      <c r="F60" s="4"/>
    </row>
    <row r="61" spans="2:6" x14ac:dyDescent="0.15">
      <c r="B61" s="4"/>
      <c r="C61" s="4"/>
      <c r="D61" s="4"/>
      <c r="E61" s="4"/>
      <c r="F61" s="4"/>
    </row>
    <row r="62" spans="2:6" x14ac:dyDescent="0.15">
      <c r="B62" s="4"/>
      <c r="C62" s="4"/>
      <c r="D62" s="4"/>
      <c r="E62" s="4"/>
      <c r="F62" s="4"/>
    </row>
    <row r="63" spans="2:6" x14ac:dyDescent="0.15">
      <c r="B63" s="4"/>
      <c r="C63" s="4"/>
      <c r="D63" s="4"/>
      <c r="E63" s="4"/>
      <c r="F63" s="4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workbookViewId="0">
      <selection activeCell="F10" sqref="F10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29.164062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0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5" t="s">
        <v>112</v>
      </c>
      <c r="C3" s="5"/>
      <c r="D3" s="5">
        <v>1.5</v>
      </c>
      <c r="E3" s="5" t="s">
        <v>51</v>
      </c>
      <c r="F3" s="5">
        <f>24*D3</f>
        <v>36</v>
      </c>
      <c r="G3" s="5"/>
      <c r="H3" s="5"/>
    </row>
    <row r="4" spans="1:8" x14ac:dyDescent="0.15">
      <c r="B4" s="5" t="s">
        <v>113</v>
      </c>
      <c r="C4" s="5"/>
      <c r="D4" s="5">
        <v>1.5</v>
      </c>
      <c r="E4" s="8" t="s">
        <v>61</v>
      </c>
      <c r="F4" s="5">
        <f>12*D4</f>
        <v>18</v>
      </c>
      <c r="G4" s="5"/>
      <c r="H4" s="5"/>
    </row>
    <row r="5" spans="1:8" x14ac:dyDescent="0.15">
      <c r="B5" s="5" t="s">
        <v>1</v>
      </c>
      <c r="C5" s="5"/>
      <c r="D5" s="5">
        <v>0.15</v>
      </c>
      <c r="E5" s="5" t="s">
        <v>53</v>
      </c>
      <c r="F5" s="5">
        <f>365*D5</f>
        <v>54.75</v>
      </c>
      <c r="G5" s="5"/>
      <c r="H5" s="5"/>
    </row>
    <row r="6" spans="1:8" x14ac:dyDescent="0.15">
      <c r="B6" s="5" t="s">
        <v>114</v>
      </c>
      <c r="C6" s="5"/>
      <c r="D6" s="5">
        <v>0.5</v>
      </c>
      <c r="E6" s="5" t="s">
        <v>55</v>
      </c>
      <c r="F6" s="5">
        <f>52*D6</f>
        <v>26</v>
      </c>
      <c r="G6" s="5"/>
      <c r="H6" s="5"/>
    </row>
    <row r="7" spans="1:8" x14ac:dyDescent="0.15">
      <c r="B7" s="5" t="s">
        <v>115</v>
      </c>
      <c r="C7" s="5"/>
      <c r="D7" s="5">
        <v>1.5</v>
      </c>
      <c r="E7" s="5" t="s">
        <v>55</v>
      </c>
      <c r="F7" s="5">
        <f>52*D7</f>
        <v>78</v>
      </c>
      <c r="G7" s="5"/>
      <c r="H7" s="5"/>
    </row>
    <row r="8" spans="1:8" x14ac:dyDescent="0.15">
      <c r="B8" s="5"/>
      <c r="C8" s="5"/>
      <c r="D8" s="5"/>
      <c r="E8" s="5"/>
      <c r="F8" s="5"/>
      <c r="G8" s="5"/>
      <c r="H8" s="5"/>
    </row>
    <row r="9" spans="1:8" x14ac:dyDescent="0.15">
      <c r="B9" s="5"/>
      <c r="C9" s="5"/>
      <c r="D9" s="5"/>
      <c r="E9" s="5"/>
      <c r="F9" s="5"/>
      <c r="G9" s="5"/>
      <c r="H9" s="5"/>
    </row>
    <row r="10" spans="1:8" x14ac:dyDescent="0.15">
      <c r="B10" s="5"/>
      <c r="C10" s="5"/>
      <c r="D10" s="5"/>
      <c r="E10" s="5"/>
      <c r="F10" s="5"/>
      <c r="G10" s="5"/>
      <c r="H10" s="5"/>
    </row>
    <row r="11" spans="1:8" x14ac:dyDescent="0.15">
      <c r="B11" s="5"/>
      <c r="C11" s="5"/>
      <c r="D11" s="5"/>
      <c r="E11" s="5"/>
      <c r="F11" s="5"/>
      <c r="G11" s="5"/>
      <c r="H11" s="5"/>
    </row>
    <row r="12" spans="1:8" x14ac:dyDescent="0.15">
      <c r="B12" s="5"/>
      <c r="C12" s="5"/>
      <c r="D12" s="5"/>
      <c r="E12" s="5"/>
      <c r="F12" s="5"/>
      <c r="G12" s="5"/>
      <c r="H12" s="5"/>
    </row>
    <row r="13" spans="1:8" x14ac:dyDescent="0.15">
      <c r="B13" s="5"/>
      <c r="C13" s="5"/>
      <c r="D13" s="5"/>
      <c r="E13" s="5"/>
      <c r="F13" s="5"/>
      <c r="G13" s="5"/>
      <c r="H13" s="5"/>
    </row>
    <row r="14" spans="1:8" x14ac:dyDescent="0.15">
      <c r="B14" s="5"/>
      <c r="C14" s="5"/>
      <c r="D14" s="5"/>
      <c r="E14" s="5"/>
      <c r="F14" s="5"/>
      <c r="G14" s="5"/>
      <c r="H14" s="5"/>
    </row>
    <row r="15" spans="1:8" x14ac:dyDescent="0.15">
      <c r="B15" s="5"/>
      <c r="C15" s="5"/>
      <c r="D15" s="5"/>
      <c r="E15" s="5"/>
      <c r="F15" s="5"/>
      <c r="G15" s="5"/>
      <c r="H15" s="5"/>
    </row>
    <row r="16" spans="1:8" x14ac:dyDescent="0.15">
      <c r="B16" s="5"/>
      <c r="C16" s="5"/>
      <c r="D16" s="5"/>
      <c r="E16" s="5"/>
      <c r="F16" s="5"/>
      <c r="G16" s="5"/>
      <c r="H16" s="5"/>
    </row>
    <row r="17" spans="2:8" x14ac:dyDescent="0.15">
      <c r="B17" s="5"/>
      <c r="C17" s="5"/>
      <c r="D17" s="5"/>
      <c r="E17" s="5"/>
      <c r="F17" s="5"/>
      <c r="G17" s="5"/>
      <c r="H17" s="5"/>
    </row>
    <row r="18" spans="2:8" x14ac:dyDescent="0.15">
      <c r="B18" s="5"/>
      <c r="C18" s="5"/>
      <c r="D18" s="5"/>
      <c r="E18" s="5"/>
      <c r="F18" s="5"/>
      <c r="G18" s="5"/>
      <c r="H18" s="5"/>
    </row>
    <row r="19" spans="2:8" x14ac:dyDescent="0.15">
      <c r="B19" s="5"/>
      <c r="C19" s="5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x14ac:dyDescent="0.15">
      <c r="B24" s="5"/>
      <c r="C24" s="5"/>
      <c r="D24" s="5"/>
      <c r="E24" s="5"/>
      <c r="F24" s="5"/>
      <c r="G24" s="5"/>
      <c r="H24" s="5"/>
    </row>
    <row r="25" spans="2:8" x14ac:dyDescent="0.15">
      <c r="B25" s="5"/>
      <c r="C25" s="5"/>
      <c r="D25" s="5"/>
      <c r="E25" s="5"/>
      <c r="F25" s="5"/>
      <c r="G25" s="5"/>
      <c r="H25" s="5"/>
    </row>
    <row r="26" spans="2:8" x14ac:dyDescent="0.15">
      <c r="B26" s="5"/>
      <c r="C26" s="5"/>
      <c r="D26" s="5"/>
      <c r="E26" s="5"/>
      <c r="F26" s="5"/>
      <c r="G26" s="5"/>
      <c r="H26" s="5"/>
    </row>
    <row r="27" spans="2:8" x14ac:dyDescent="0.15">
      <c r="B27" s="5"/>
      <c r="C27" s="5"/>
      <c r="D27" s="5"/>
      <c r="E27" s="5"/>
      <c r="F27" s="5"/>
      <c r="G27" s="5"/>
      <c r="H27" s="5"/>
    </row>
    <row r="28" spans="2:8" x14ac:dyDescent="0.15">
      <c r="B28" s="5"/>
      <c r="C28" s="5" t="s">
        <v>111</v>
      </c>
      <c r="D28" s="5"/>
      <c r="E28" s="5"/>
      <c r="F28" s="5">
        <f>SUM(F3:F27)</f>
        <v>212.75</v>
      </c>
      <c r="G28" s="5"/>
      <c r="H28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workbookViewId="0">
      <selection activeCell="C15" sqref="C15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31.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8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5" t="s">
        <v>116</v>
      </c>
      <c r="C3" s="5"/>
      <c r="D3" s="5">
        <v>0.3</v>
      </c>
      <c r="E3" s="5" t="s">
        <v>56</v>
      </c>
      <c r="F3" s="5">
        <f>52*5*D3</f>
        <v>78</v>
      </c>
      <c r="G3" s="5"/>
      <c r="H3" s="5"/>
    </row>
    <row r="4" spans="1:8" x14ac:dyDescent="0.15">
      <c r="B4" s="5" t="s">
        <v>125</v>
      </c>
      <c r="C4" s="5"/>
      <c r="D4" s="5">
        <v>0.75</v>
      </c>
      <c r="E4" s="5" t="s">
        <v>57</v>
      </c>
      <c r="F4" s="5">
        <f>4*52*D4</f>
        <v>156</v>
      </c>
      <c r="G4" s="5"/>
      <c r="H4" s="5"/>
    </row>
    <row r="5" spans="1:8" x14ac:dyDescent="0.15">
      <c r="B5" s="8" t="s">
        <v>117</v>
      </c>
      <c r="C5" s="5"/>
      <c r="D5" s="5">
        <v>1</v>
      </c>
      <c r="E5" s="8" t="s">
        <v>54</v>
      </c>
      <c r="F5" s="5">
        <f>52*2*D5</f>
        <v>104</v>
      </c>
      <c r="G5" s="5"/>
      <c r="H5" s="5"/>
    </row>
    <row r="6" spans="1:8" x14ac:dyDescent="0.15">
      <c r="B6" s="8" t="s">
        <v>118</v>
      </c>
      <c r="C6" s="5"/>
      <c r="D6" s="5">
        <v>0.25</v>
      </c>
      <c r="E6" s="8" t="s">
        <v>54</v>
      </c>
      <c r="F6" s="5">
        <f>104*D6</f>
        <v>26</v>
      </c>
      <c r="G6" s="5"/>
      <c r="H6" s="5"/>
    </row>
    <row r="7" spans="1:8" x14ac:dyDescent="0.15">
      <c r="B7" s="5" t="s">
        <v>119</v>
      </c>
      <c r="C7" s="5"/>
      <c r="D7" s="5">
        <v>0.25</v>
      </c>
      <c r="E7" s="5" t="s">
        <v>54</v>
      </c>
      <c r="F7" s="5">
        <f>104*D7</f>
        <v>26</v>
      </c>
      <c r="G7" s="5"/>
      <c r="H7" s="5"/>
    </row>
    <row r="8" spans="1:8" x14ac:dyDescent="0.15">
      <c r="B8" s="5" t="s">
        <v>120</v>
      </c>
      <c r="C8" s="5"/>
      <c r="D8" s="5">
        <v>2</v>
      </c>
      <c r="E8" s="5" t="s">
        <v>66</v>
      </c>
      <c r="F8" s="5">
        <f>24*D8</f>
        <v>48</v>
      </c>
      <c r="G8" s="5"/>
      <c r="H8" s="5"/>
    </row>
    <row r="9" spans="1:8" x14ac:dyDescent="0.15">
      <c r="B9" s="8" t="s">
        <v>103</v>
      </c>
      <c r="C9" s="5" t="s">
        <v>121</v>
      </c>
      <c r="D9" s="5">
        <v>16</v>
      </c>
      <c r="E9" s="5" t="s">
        <v>62</v>
      </c>
      <c r="F9" s="5">
        <f>3*D9</f>
        <v>48</v>
      </c>
      <c r="G9" s="5"/>
      <c r="H9" s="5"/>
    </row>
    <row r="10" spans="1:8" x14ac:dyDescent="0.15">
      <c r="B10" s="5" t="s">
        <v>9</v>
      </c>
      <c r="C10" s="5"/>
      <c r="D10" s="5">
        <v>120</v>
      </c>
      <c r="E10" s="5" t="s">
        <v>59</v>
      </c>
      <c r="F10" s="5">
        <f>1*D10</f>
        <v>120</v>
      </c>
      <c r="G10" s="5"/>
      <c r="H10" s="5"/>
    </row>
    <row r="11" spans="1:8" x14ac:dyDescent="0.15">
      <c r="B11" s="5" t="s">
        <v>192</v>
      </c>
      <c r="C11" s="5"/>
      <c r="D11" s="5">
        <v>1.5</v>
      </c>
      <c r="E11" s="8" t="s">
        <v>54</v>
      </c>
      <c r="F11" s="5">
        <f>52*2*D11</f>
        <v>156</v>
      </c>
      <c r="G11" s="5"/>
      <c r="H11" s="5"/>
    </row>
    <row r="12" spans="1:8" x14ac:dyDescent="0.15">
      <c r="B12" s="5"/>
      <c r="C12" s="5"/>
      <c r="D12" s="5"/>
      <c r="E12" s="5"/>
      <c r="F12" s="5"/>
      <c r="G12" s="5"/>
      <c r="H12" s="5"/>
    </row>
    <row r="13" spans="1:8" x14ac:dyDescent="0.15">
      <c r="B13" s="5" t="s">
        <v>11</v>
      </c>
      <c r="C13" s="5"/>
      <c r="D13" s="5"/>
      <c r="E13" s="5"/>
      <c r="F13" s="5"/>
      <c r="G13" s="5"/>
      <c r="H13" s="5"/>
    </row>
    <row r="14" spans="1:8" x14ac:dyDescent="0.15">
      <c r="B14" s="5"/>
      <c r="C14" s="5" t="s">
        <v>122</v>
      </c>
      <c r="D14" s="5">
        <v>2.5</v>
      </c>
      <c r="E14" s="5" t="s">
        <v>59</v>
      </c>
      <c r="F14" s="5">
        <f>1*D14</f>
        <v>2.5</v>
      </c>
      <c r="G14" s="5"/>
      <c r="H14" s="5"/>
    </row>
    <row r="15" spans="1:8" x14ac:dyDescent="0.15">
      <c r="B15" s="5"/>
      <c r="C15" s="5" t="s">
        <v>123</v>
      </c>
      <c r="D15" s="5">
        <v>2.5</v>
      </c>
      <c r="E15" s="5" t="s">
        <v>59</v>
      </c>
      <c r="F15" s="5">
        <f t="shared" ref="F15:F18" si="0">1*D15</f>
        <v>2.5</v>
      </c>
      <c r="G15" s="5"/>
      <c r="H15" s="5"/>
    </row>
    <row r="16" spans="1:8" x14ac:dyDescent="0.15">
      <c r="B16" s="5"/>
      <c r="C16" s="5" t="s">
        <v>12</v>
      </c>
      <c r="D16" s="5">
        <v>2.5</v>
      </c>
      <c r="E16" s="5" t="s">
        <v>59</v>
      </c>
      <c r="F16" s="5">
        <f t="shared" si="0"/>
        <v>2.5</v>
      </c>
      <c r="G16" s="5"/>
      <c r="H16" s="5"/>
    </row>
    <row r="17" spans="2:8" x14ac:dyDescent="0.15">
      <c r="B17" s="5"/>
      <c r="C17" s="5" t="s">
        <v>13</v>
      </c>
      <c r="D17" s="5">
        <v>2.5</v>
      </c>
      <c r="E17" s="5" t="s">
        <v>59</v>
      </c>
      <c r="F17" s="5">
        <f t="shared" si="0"/>
        <v>2.5</v>
      </c>
      <c r="G17" s="5"/>
      <c r="H17" s="5"/>
    </row>
    <row r="18" spans="2:8" x14ac:dyDescent="0.15">
      <c r="B18" s="5"/>
      <c r="C18" s="5" t="s">
        <v>124</v>
      </c>
      <c r="D18" s="5">
        <v>4</v>
      </c>
      <c r="E18" s="5" t="s">
        <v>59</v>
      </c>
      <c r="F18" s="5">
        <f t="shared" si="0"/>
        <v>4</v>
      </c>
      <c r="G18" s="5"/>
      <c r="H18" s="5"/>
    </row>
    <row r="19" spans="2:8" x14ac:dyDescent="0.15">
      <c r="B19" s="5"/>
      <c r="C19" s="5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x14ac:dyDescent="0.15">
      <c r="B24" s="5"/>
      <c r="C24" s="5"/>
      <c r="D24" s="5"/>
      <c r="E24" s="5"/>
      <c r="F24" s="5"/>
      <c r="G24" s="5"/>
      <c r="H24" s="5"/>
    </row>
    <row r="25" spans="2:8" x14ac:dyDescent="0.15">
      <c r="B25" s="5"/>
      <c r="C25" s="5"/>
      <c r="D25" s="5"/>
      <c r="E25" s="5"/>
      <c r="F25" s="5"/>
      <c r="G25" s="5"/>
      <c r="H25" s="5"/>
    </row>
    <row r="26" spans="2:8" x14ac:dyDescent="0.15">
      <c r="B26" s="5"/>
      <c r="C26" s="5"/>
      <c r="D26" s="5"/>
      <c r="E26" s="5"/>
      <c r="F26" s="5"/>
      <c r="G26" s="5"/>
      <c r="H26" s="5"/>
    </row>
    <row r="27" spans="2:8" x14ac:dyDescent="0.15">
      <c r="B27" s="5"/>
      <c r="C27" s="5"/>
      <c r="D27" s="5"/>
      <c r="E27" s="5"/>
      <c r="F27" s="5"/>
      <c r="G27" s="5"/>
      <c r="H27" s="5"/>
    </row>
    <row r="28" spans="2:8" x14ac:dyDescent="0.15">
      <c r="B28" s="5"/>
      <c r="C28" s="5"/>
      <c r="D28" s="5"/>
      <c r="E28" s="5"/>
      <c r="F28" s="5"/>
      <c r="G28" s="5"/>
      <c r="H28" s="5"/>
    </row>
    <row r="29" spans="2:8" x14ac:dyDescent="0.15">
      <c r="B29" s="5"/>
      <c r="C29" s="5"/>
      <c r="D29" s="5"/>
      <c r="E29" s="5"/>
      <c r="F29" s="5"/>
      <c r="G29" s="5"/>
      <c r="H29" s="5"/>
    </row>
    <row r="30" spans="2:8" x14ac:dyDescent="0.15">
      <c r="B30" s="5"/>
      <c r="C30" s="5"/>
      <c r="D30" s="5"/>
      <c r="E30" s="5"/>
      <c r="F30" s="5"/>
      <c r="G30" s="5"/>
      <c r="H30" s="5"/>
    </row>
    <row r="31" spans="2:8" x14ac:dyDescent="0.15">
      <c r="B31" s="5"/>
      <c r="C31" s="5"/>
      <c r="D31" s="5"/>
      <c r="E31" s="5"/>
      <c r="F31" s="5"/>
      <c r="G31" s="5"/>
      <c r="H31" s="5"/>
    </row>
    <row r="32" spans="2:8" x14ac:dyDescent="0.15">
      <c r="B32" s="5"/>
      <c r="C32" s="5"/>
      <c r="D32" s="5"/>
      <c r="E32" s="5"/>
      <c r="F32" s="5"/>
      <c r="G32" s="5"/>
      <c r="H32" s="5"/>
    </row>
    <row r="33" spans="2:8" x14ac:dyDescent="0.15">
      <c r="B33" s="5"/>
      <c r="C33" s="5" t="s">
        <v>111</v>
      </c>
      <c r="D33" s="5"/>
      <c r="E33" s="5"/>
      <c r="F33" s="5">
        <f>SUM(F3:F32)</f>
        <v>776</v>
      </c>
      <c r="G33" s="5"/>
      <c r="H33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2" workbookViewId="0">
      <selection activeCell="C38" sqref="C38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29.164062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10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5" t="s">
        <v>126</v>
      </c>
      <c r="C3" s="5"/>
      <c r="D3" s="5">
        <v>0.5</v>
      </c>
      <c r="E3" s="5" t="s">
        <v>55</v>
      </c>
      <c r="F3" s="5">
        <f>52*D3</f>
        <v>26</v>
      </c>
      <c r="G3" s="5"/>
      <c r="H3" s="5"/>
    </row>
    <row r="4" spans="1:8" x14ac:dyDescent="0.15">
      <c r="B4" s="5" t="s">
        <v>127</v>
      </c>
      <c r="C4" s="5"/>
      <c r="D4" s="5">
        <v>0.25</v>
      </c>
      <c r="E4" s="5" t="s">
        <v>51</v>
      </c>
      <c r="F4" s="5">
        <f>24*D4</f>
        <v>6</v>
      </c>
      <c r="G4" s="5"/>
      <c r="H4" s="5"/>
    </row>
    <row r="5" spans="1:8" x14ac:dyDescent="0.15">
      <c r="B5" s="5" t="s">
        <v>128</v>
      </c>
      <c r="C5" s="5"/>
      <c r="D5" s="5">
        <v>0.33</v>
      </c>
      <c r="E5" s="5" t="s">
        <v>51</v>
      </c>
      <c r="F5" s="5">
        <f>24*D5</f>
        <v>7.92</v>
      </c>
      <c r="G5" s="5"/>
      <c r="H5" s="5"/>
    </row>
    <row r="6" spans="1:8" x14ac:dyDescent="0.15">
      <c r="B6" s="5" t="s">
        <v>131</v>
      </c>
      <c r="C6" s="5"/>
      <c r="D6" s="5"/>
      <c r="E6" s="5"/>
      <c r="F6" s="5"/>
      <c r="G6" s="5"/>
      <c r="H6" s="5"/>
    </row>
    <row r="7" spans="1:8" x14ac:dyDescent="0.15">
      <c r="B7" s="5"/>
      <c r="C7" s="5" t="s">
        <v>129</v>
      </c>
      <c r="D7" s="5">
        <v>4</v>
      </c>
      <c r="E7" s="5" t="s">
        <v>59</v>
      </c>
      <c r="F7" s="5">
        <f>1*D7</f>
        <v>4</v>
      </c>
      <c r="G7" s="5"/>
      <c r="H7" s="5"/>
    </row>
    <row r="8" spans="1:8" x14ac:dyDescent="0.15">
      <c r="B8" s="5"/>
      <c r="C8" s="5" t="s">
        <v>130</v>
      </c>
      <c r="D8" s="5">
        <v>6</v>
      </c>
      <c r="E8" s="5" t="s">
        <v>59</v>
      </c>
      <c r="F8" s="5">
        <f>1*D8</f>
        <v>6</v>
      </c>
      <c r="G8" s="5"/>
      <c r="H8" s="5"/>
    </row>
    <row r="9" spans="1:8" x14ac:dyDescent="0.15">
      <c r="B9" s="5"/>
      <c r="C9" s="5" t="s">
        <v>132</v>
      </c>
      <c r="D9" s="5">
        <v>6</v>
      </c>
      <c r="E9" s="5" t="s">
        <v>59</v>
      </c>
      <c r="F9" s="5">
        <f>1*D9</f>
        <v>6</v>
      </c>
      <c r="G9" s="5"/>
      <c r="H9" s="5"/>
    </row>
    <row r="10" spans="1:8" x14ac:dyDescent="0.15">
      <c r="B10" s="5" t="s">
        <v>14</v>
      </c>
      <c r="C10" s="5"/>
      <c r="D10" s="5"/>
      <c r="E10" s="5"/>
      <c r="F10" s="5"/>
      <c r="G10" s="5"/>
      <c r="H10" s="5"/>
    </row>
    <row r="11" spans="1:8" x14ac:dyDescent="0.15">
      <c r="B11" s="5"/>
      <c r="C11" s="5" t="s">
        <v>122</v>
      </c>
      <c r="D11" s="5">
        <v>6</v>
      </c>
      <c r="E11" s="5" t="s">
        <v>59</v>
      </c>
      <c r="F11" s="5">
        <f t="shared" ref="F11:F12" si="0">1*D11</f>
        <v>6</v>
      </c>
      <c r="G11" s="5"/>
      <c r="H11" s="5"/>
    </row>
    <row r="12" spans="1:8" x14ac:dyDescent="0.15">
      <c r="B12" s="5"/>
      <c r="C12" s="5" t="s">
        <v>105</v>
      </c>
      <c r="D12" s="5">
        <v>2</v>
      </c>
      <c r="E12" s="5" t="s">
        <v>59</v>
      </c>
      <c r="F12" s="5">
        <f t="shared" si="0"/>
        <v>2</v>
      </c>
      <c r="G12" s="5"/>
      <c r="H12" s="5"/>
    </row>
    <row r="13" spans="1:8" x14ac:dyDescent="0.15">
      <c r="B13" s="5" t="s">
        <v>15</v>
      </c>
      <c r="C13" s="5"/>
      <c r="D13" s="5">
        <v>16</v>
      </c>
      <c r="E13" s="5" t="s">
        <v>61</v>
      </c>
      <c r="F13" s="5">
        <f>2*D13</f>
        <v>32</v>
      </c>
      <c r="G13" s="5"/>
      <c r="H13" s="5"/>
    </row>
    <row r="14" spans="1:8" x14ac:dyDescent="0.15">
      <c r="B14" s="5" t="s">
        <v>133</v>
      </c>
      <c r="C14" s="5"/>
      <c r="D14" s="5">
        <v>12</v>
      </c>
      <c r="E14" s="5" t="s">
        <v>92</v>
      </c>
      <c r="F14" s="5">
        <f>3*D14</f>
        <v>36</v>
      </c>
      <c r="G14" s="5"/>
      <c r="H14" s="5"/>
    </row>
    <row r="15" spans="1:8" x14ac:dyDescent="0.15">
      <c r="B15" s="5" t="s">
        <v>16</v>
      </c>
      <c r="C15" s="5"/>
      <c r="D15" s="5">
        <v>16</v>
      </c>
      <c r="E15" s="5" t="s">
        <v>63</v>
      </c>
      <c r="F15" s="5">
        <f>D15</f>
        <v>16</v>
      </c>
      <c r="G15" s="5"/>
      <c r="H15" s="5"/>
    </row>
    <row r="16" spans="1:8" x14ac:dyDescent="0.15">
      <c r="B16" s="5"/>
      <c r="C16" s="5"/>
      <c r="D16" s="5"/>
      <c r="E16" s="5"/>
      <c r="F16" s="5"/>
      <c r="G16" s="5"/>
      <c r="H16" s="5"/>
    </row>
    <row r="17" spans="2:8" x14ac:dyDescent="0.15">
      <c r="B17" s="5"/>
      <c r="C17" s="5"/>
      <c r="D17" s="5"/>
      <c r="E17" s="5"/>
      <c r="F17" s="5"/>
      <c r="G17" s="5"/>
      <c r="H17" s="5"/>
    </row>
    <row r="18" spans="2:8" x14ac:dyDescent="0.15">
      <c r="B18" s="5"/>
      <c r="C18" s="5"/>
      <c r="D18" s="5"/>
      <c r="E18" s="5"/>
      <c r="F18" s="5"/>
      <c r="G18" s="5"/>
      <c r="H18" s="5"/>
    </row>
    <row r="19" spans="2:8" x14ac:dyDescent="0.15">
      <c r="B19" s="5"/>
      <c r="C19" s="5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ht="12.5" customHeight="1" x14ac:dyDescent="0.15">
      <c r="B24" s="5"/>
      <c r="C24" s="5"/>
      <c r="D24" s="5"/>
      <c r="E24" s="5"/>
      <c r="F24" s="5"/>
      <c r="G24" s="5"/>
      <c r="H24" s="5"/>
    </row>
    <row r="25" spans="2:8" ht="12.5" customHeight="1" x14ac:dyDescent="0.15">
      <c r="B25" s="5"/>
      <c r="C25" s="5"/>
      <c r="D25" s="5"/>
      <c r="E25" s="5"/>
      <c r="F25" s="5"/>
      <c r="G25" s="5"/>
      <c r="H25" s="5"/>
    </row>
    <row r="26" spans="2:8" ht="12.5" customHeight="1" x14ac:dyDescent="0.15">
      <c r="B26" s="5"/>
      <c r="C26" s="5"/>
      <c r="D26" s="5"/>
      <c r="E26" s="5"/>
      <c r="F26" s="5"/>
      <c r="G26" s="5"/>
      <c r="H26" s="5"/>
    </row>
    <row r="27" spans="2:8" ht="12.5" customHeight="1" x14ac:dyDescent="0.15">
      <c r="B27" s="5"/>
      <c r="C27" s="5"/>
      <c r="D27" s="5"/>
      <c r="E27" s="5"/>
      <c r="F27" s="5"/>
      <c r="G27" s="5"/>
      <c r="H27" s="5"/>
    </row>
    <row r="28" spans="2:8" ht="12.5" customHeight="1" x14ac:dyDescent="0.15">
      <c r="B28" s="5"/>
      <c r="C28" s="5"/>
      <c r="D28" s="5"/>
      <c r="E28" s="5"/>
      <c r="F28" s="5"/>
      <c r="G28" s="5"/>
      <c r="H28" s="5"/>
    </row>
    <row r="29" spans="2:8" ht="12.5" customHeight="1" x14ac:dyDescent="0.15">
      <c r="B29" s="5"/>
      <c r="C29" s="5"/>
      <c r="D29" s="5"/>
      <c r="E29" s="5"/>
      <c r="F29" s="5"/>
      <c r="G29" s="5"/>
      <c r="H29" s="5"/>
    </row>
    <row r="30" spans="2:8" ht="12.5" customHeight="1" x14ac:dyDescent="0.15">
      <c r="B30" s="5"/>
      <c r="C30" s="5"/>
      <c r="D30" s="5"/>
      <c r="E30" s="5"/>
      <c r="F30" s="5"/>
      <c r="G30" s="5"/>
      <c r="H30" s="5"/>
    </row>
    <row r="31" spans="2:8" ht="12.5" customHeight="1" x14ac:dyDescent="0.15">
      <c r="B31" s="5"/>
      <c r="C31" s="5"/>
      <c r="D31" s="5"/>
      <c r="E31" s="5"/>
      <c r="F31" s="5"/>
      <c r="G31" s="5"/>
      <c r="H31" s="5"/>
    </row>
    <row r="32" spans="2:8" ht="12.5" customHeight="1" x14ac:dyDescent="0.15">
      <c r="B32" s="5"/>
      <c r="C32" s="5" t="s">
        <v>111</v>
      </c>
      <c r="D32" s="5"/>
      <c r="E32" s="5"/>
      <c r="F32" s="5">
        <f>SUM(F3:F31)</f>
        <v>147.92000000000002</v>
      </c>
      <c r="G32" s="5"/>
      <c r="H32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9"/>
  <sheetViews>
    <sheetView workbookViewId="0">
      <selection activeCell="C31" sqref="C31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29.164062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17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5" t="s">
        <v>18</v>
      </c>
      <c r="C3" s="5"/>
      <c r="D3" s="5">
        <v>3</v>
      </c>
      <c r="E3" s="5" t="s">
        <v>65</v>
      </c>
      <c r="F3" s="5">
        <f>12*D3</f>
        <v>36</v>
      </c>
      <c r="G3" s="5"/>
      <c r="H3" s="5"/>
    </row>
    <row r="4" spans="1:8" x14ac:dyDescent="0.15">
      <c r="B4" s="5" t="s">
        <v>134</v>
      </c>
      <c r="C4" s="5"/>
      <c r="D4" s="5">
        <v>3</v>
      </c>
      <c r="E4" s="5" t="s">
        <v>65</v>
      </c>
      <c r="F4" s="5">
        <f>12*D4</f>
        <v>36</v>
      </c>
      <c r="G4" s="5"/>
      <c r="H4" s="5"/>
    </row>
    <row r="5" spans="1:8" x14ac:dyDescent="0.15">
      <c r="B5" s="5" t="s">
        <v>19</v>
      </c>
      <c r="C5" s="5"/>
      <c r="D5" s="5">
        <v>3</v>
      </c>
      <c r="E5" s="5" t="s">
        <v>67</v>
      </c>
      <c r="F5" s="5">
        <f>12*D5</f>
        <v>36</v>
      </c>
      <c r="G5" s="5"/>
      <c r="H5" s="5"/>
    </row>
    <row r="6" spans="1:8" x14ac:dyDescent="0.15">
      <c r="B6" s="5" t="s">
        <v>20</v>
      </c>
      <c r="C6" s="5"/>
      <c r="D6" s="5"/>
      <c r="E6" s="5"/>
      <c r="F6" s="5"/>
      <c r="G6" s="5"/>
      <c r="H6" s="5"/>
    </row>
    <row r="7" spans="1:8" x14ac:dyDescent="0.15">
      <c r="B7" s="5"/>
      <c r="C7" s="5" t="s">
        <v>135</v>
      </c>
      <c r="D7" s="5">
        <v>3</v>
      </c>
      <c r="E7" s="5" t="s">
        <v>61</v>
      </c>
      <c r="F7" s="5">
        <f>2*D7</f>
        <v>6</v>
      </c>
      <c r="G7" s="5" t="s">
        <v>141</v>
      </c>
      <c r="H7" s="5"/>
    </row>
    <row r="8" spans="1:8" x14ac:dyDescent="0.15">
      <c r="B8" s="5"/>
      <c r="C8" s="5" t="s">
        <v>136</v>
      </c>
      <c r="D8" s="5">
        <v>3</v>
      </c>
      <c r="E8" s="5" t="s">
        <v>61</v>
      </c>
      <c r="F8" s="5">
        <f>2*D8</f>
        <v>6</v>
      </c>
      <c r="G8" s="5" t="s">
        <v>142</v>
      </c>
      <c r="H8" s="5"/>
    </row>
    <row r="9" spans="1:8" x14ac:dyDescent="0.15">
      <c r="B9" s="5"/>
      <c r="C9" s="5" t="s">
        <v>137</v>
      </c>
      <c r="D9" s="5">
        <v>3</v>
      </c>
      <c r="E9" s="5" t="s">
        <v>59</v>
      </c>
      <c r="F9" s="5">
        <f>1*D9</f>
        <v>3</v>
      </c>
      <c r="G9" s="5" t="s">
        <v>143</v>
      </c>
      <c r="H9" s="5"/>
    </row>
    <row r="10" spans="1:8" x14ac:dyDescent="0.15">
      <c r="B10" s="5"/>
      <c r="C10" s="5" t="s">
        <v>138</v>
      </c>
      <c r="D10" s="5">
        <v>3</v>
      </c>
      <c r="E10" s="5" t="s">
        <v>59</v>
      </c>
      <c r="F10" s="5">
        <f t="shared" ref="F10:F11" si="0">1*D10</f>
        <v>3</v>
      </c>
      <c r="G10" s="5" t="s">
        <v>144</v>
      </c>
      <c r="H10" s="5"/>
    </row>
    <row r="11" spans="1:8" x14ac:dyDescent="0.15">
      <c r="B11" s="5"/>
      <c r="C11" s="5" t="s">
        <v>139</v>
      </c>
      <c r="D11" s="5">
        <v>3</v>
      </c>
      <c r="E11" s="5" t="s">
        <v>59</v>
      </c>
      <c r="F11" s="5">
        <f t="shared" si="0"/>
        <v>3</v>
      </c>
      <c r="G11" s="5" t="s">
        <v>145</v>
      </c>
      <c r="H11" s="5"/>
    </row>
    <row r="12" spans="1:8" x14ac:dyDescent="0.15">
      <c r="B12" s="5"/>
      <c r="C12" s="5" t="s">
        <v>140</v>
      </c>
      <c r="D12" s="5">
        <v>3</v>
      </c>
      <c r="E12" s="5" t="s">
        <v>61</v>
      </c>
      <c r="F12" s="5">
        <f>2*D12</f>
        <v>6</v>
      </c>
      <c r="G12" s="5" t="s">
        <v>146</v>
      </c>
      <c r="H12" s="5"/>
    </row>
    <row r="13" spans="1:8" x14ac:dyDescent="0.15">
      <c r="B13" s="5"/>
      <c r="C13" s="5"/>
      <c r="D13" s="5"/>
      <c r="E13" s="5"/>
      <c r="F13" s="5"/>
      <c r="G13" s="5"/>
      <c r="H13" s="5"/>
    </row>
    <row r="14" spans="1:8" x14ac:dyDescent="0.15">
      <c r="B14" s="5"/>
      <c r="C14" s="5"/>
      <c r="D14" s="5"/>
      <c r="E14" s="5"/>
      <c r="F14" s="5"/>
      <c r="G14" s="5"/>
      <c r="H14" s="5"/>
    </row>
    <row r="15" spans="1:8" x14ac:dyDescent="0.15">
      <c r="B15" s="5"/>
      <c r="C15" s="5"/>
      <c r="D15" s="5"/>
      <c r="E15" s="5"/>
      <c r="F15" s="5"/>
      <c r="G15" s="5"/>
      <c r="H15" s="5"/>
    </row>
    <row r="16" spans="1:8" x14ac:dyDescent="0.15">
      <c r="B16" s="5"/>
      <c r="C16" s="5"/>
      <c r="D16" s="5"/>
      <c r="E16" s="5"/>
      <c r="F16" s="5"/>
      <c r="G16" s="5"/>
      <c r="H16" s="5"/>
    </row>
    <row r="17" spans="2:8" x14ac:dyDescent="0.15">
      <c r="B17" s="5"/>
      <c r="C17" s="5"/>
      <c r="D17" s="5"/>
      <c r="E17" s="5"/>
      <c r="F17" s="5"/>
      <c r="G17" s="5"/>
      <c r="H17" s="5"/>
    </row>
    <row r="18" spans="2:8" x14ac:dyDescent="0.15">
      <c r="B18" s="5"/>
      <c r="C18" s="5"/>
      <c r="D18" s="5"/>
      <c r="E18" s="5"/>
      <c r="F18" s="5"/>
      <c r="G18" s="5"/>
      <c r="H18" s="5"/>
    </row>
    <row r="19" spans="2:8" x14ac:dyDescent="0.15">
      <c r="B19" s="5"/>
      <c r="C19" s="5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x14ac:dyDescent="0.15">
      <c r="B24" s="5"/>
      <c r="C24" s="5"/>
      <c r="D24" s="5"/>
      <c r="E24" s="5"/>
      <c r="F24" s="5"/>
      <c r="G24" s="5"/>
      <c r="H24" s="5"/>
    </row>
    <row r="25" spans="2:8" x14ac:dyDescent="0.15">
      <c r="B25" s="5"/>
      <c r="C25" s="5"/>
      <c r="D25" s="5"/>
      <c r="E25" s="5"/>
      <c r="F25" s="5"/>
      <c r="G25" s="5"/>
      <c r="H25" s="5"/>
    </row>
    <row r="26" spans="2:8" x14ac:dyDescent="0.15">
      <c r="B26" s="5"/>
      <c r="C26" s="5"/>
      <c r="D26" s="5"/>
      <c r="E26" s="5"/>
      <c r="F26" s="5"/>
      <c r="G26" s="5"/>
      <c r="H26" s="5"/>
    </row>
    <row r="27" spans="2:8" x14ac:dyDescent="0.15">
      <c r="B27" s="5"/>
      <c r="C27" s="5"/>
      <c r="D27" s="5"/>
      <c r="E27" s="5"/>
      <c r="F27" s="5"/>
      <c r="G27" s="5"/>
      <c r="H27" s="5"/>
    </row>
    <row r="28" spans="2:8" x14ac:dyDescent="0.15">
      <c r="B28" s="5"/>
      <c r="C28" s="5"/>
      <c r="D28" s="5"/>
      <c r="E28" s="5"/>
      <c r="F28" s="5"/>
      <c r="G28" s="5"/>
      <c r="H28" s="5"/>
    </row>
    <row r="29" spans="2:8" x14ac:dyDescent="0.15">
      <c r="B29" s="5"/>
      <c r="C29" s="5" t="s">
        <v>111</v>
      </c>
      <c r="D29" s="5"/>
      <c r="E29" s="5"/>
      <c r="F29" s="5">
        <f>SUM(F3:F28)</f>
        <v>135</v>
      </c>
      <c r="G29" s="5"/>
      <c r="H29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8"/>
  <sheetViews>
    <sheetView workbookViewId="0">
      <selection activeCell="F14" sqref="F14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29.164062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21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5" t="s">
        <v>22</v>
      </c>
      <c r="C3" s="5"/>
      <c r="D3" s="5">
        <v>0.75</v>
      </c>
      <c r="E3" s="5" t="s">
        <v>70</v>
      </c>
      <c r="F3" s="5">
        <f>3*52*D3</f>
        <v>117</v>
      </c>
      <c r="G3" s="5"/>
      <c r="H3" s="5"/>
    </row>
    <row r="4" spans="1:8" x14ac:dyDescent="0.15">
      <c r="B4" s="5" t="s">
        <v>23</v>
      </c>
      <c r="C4" s="5"/>
      <c r="D4" s="5">
        <v>0.75</v>
      </c>
      <c r="E4" s="5" t="s">
        <v>70</v>
      </c>
      <c r="F4" s="5">
        <f>3*52*D4</f>
        <v>117</v>
      </c>
      <c r="G4" s="5"/>
      <c r="H4" s="5"/>
    </row>
    <row r="5" spans="1:8" x14ac:dyDescent="0.15">
      <c r="B5" s="5" t="s">
        <v>24</v>
      </c>
      <c r="C5" s="5"/>
      <c r="D5" s="5">
        <v>2.5000000000000001E-2</v>
      </c>
      <c r="E5" s="5" t="s">
        <v>53</v>
      </c>
      <c r="F5" s="5">
        <f>365*D5</f>
        <v>9.125</v>
      </c>
      <c r="G5" s="5"/>
      <c r="H5" s="5"/>
    </row>
    <row r="6" spans="1:8" x14ac:dyDescent="0.15">
      <c r="B6" s="5" t="s">
        <v>25</v>
      </c>
      <c r="C6" s="5"/>
      <c r="D6" s="5">
        <v>2.5000000000000001E-2</v>
      </c>
      <c r="E6" s="5" t="s">
        <v>53</v>
      </c>
      <c r="F6" s="5">
        <f>365*D6</f>
        <v>9.125</v>
      </c>
      <c r="G6" s="5"/>
      <c r="H6" s="5"/>
    </row>
    <row r="7" spans="1:8" x14ac:dyDescent="0.15">
      <c r="B7" s="5" t="s">
        <v>93</v>
      </c>
      <c r="C7" s="5"/>
      <c r="D7" s="5">
        <v>0.05</v>
      </c>
      <c r="E7" s="5" t="s">
        <v>53</v>
      </c>
      <c r="F7" s="5">
        <f>365*D7</f>
        <v>18.25</v>
      </c>
      <c r="G7" s="5"/>
      <c r="H7" s="5"/>
    </row>
    <row r="8" spans="1:8" x14ac:dyDescent="0.15">
      <c r="B8" s="5" t="s">
        <v>26</v>
      </c>
      <c r="C8" s="5"/>
      <c r="D8" s="5">
        <v>0.1</v>
      </c>
      <c r="E8" s="5" t="s">
        <v>53</v>
      </c>
      <c r="F8" s="5">
        <f>365*D8</f>
        <v>36.5</v>
      </c>
      <c r="G8" s="5"/>
      <c r="H8" s="5"/>
    </row>
    <row r="9" spans="1:8" x14ac:dyDescent="0.15">
      <c r="B9" s="5" t="s">
        <v>147</v>
      </c>
      <c r="C9" s="5"/>
      <c r="D9" s="5">
        <v>0.5</v>
      </c>
      <c r="E9" s="5" t="s">
        <v>53</v>
      </c>
      <c r="F9" s="5">
        <f>365*D9</f>
        <v>182.5</v>
      </c>
      <c r="G9" s="5"/>
      <c r="H9" s="5"/>
    </row>
    <row r="10" spans="1:8" x14ac:dyDescent="0.15">
      <c r="B10" s="5" t="s">
        <v>27</v>
      </c>
      <c r="C10" s="5"/>
      <c r="D10" s="5">
        <v>1</v>
      </c>
      <c r="E10" s="5" t="s">
        <v>61</v>
      </c>
      <c r="F10" s="5">
        <f>2*D10</f>
        <v>2</v>
      </c>
      <c r="G10" s="5"/>
      <c r="H10" s="5"/>
    </row>
    <row r="11" spans="1:8" x14ac:dyDescent="0.15">
      <c r="B11" s="5" t="s">
        <v>28</v>
      </c>
      <c r="C11" s="5"/>
      <c r="D11" s="5">
        <v>1</v>
      </c>
      <c r="E11" s="5" t="s">
        <v>60</v>
      </c>
      <c r="F11" s="5">
        <f>4*D11</f>
        <v>4</v>
      </c>
      <c r="G11" s="5"/>
      <c r="H11" s="5"/>
    </row>
    <row r="12" spans="1:8" x14ac:dyDescent="0.15">
      <c r="B12" s="5" t="s">
        <v>29</v>
      </c>
      <c r="C12" s="5"/>
      <c r="D12" s="5">
        <v>8</v>
      </c>
      <c r="E12" s="5" t="s">
        <v>59</v>
      </c>
      <c r="F12" s="5">
        <f>1*D12</f>
        <v>8</v>
      </c>
      <c r="G12" s="5"/>
      <c r="H12" s="5"/>
    </row>
    <row r="13" spans="1:8" x14ac:dyDescent="0.15">
      <c r="B13" s="5" t="s">
        <v>30</v>
      </c>
      <c r="C13" s="5"/>
      <c r="D13" s="5">
        <v>0.75</v>
      </c>
      <c r="E13" s="5" t="s">
        <v>71</v>
      </c>
      <c r="F13" s="5">
        <f>18*D13</f>
        <v>13.5</v>
      </c>
      <c r="G13" s="5"/>
      <c r="H13" s="5"/>
    </row>
    <row r="14" spans="1:8" x14ac:dyDescent="0.15">
      <c r="B14" s="5" t="s">
        <v>69</v>
      </c>
      <c r="C14" s="5"/>
      <c r="D14" s="5">
        <v>7.5</v>
      </c>
      <c r="E14" s="5" t="s">
        <v>53</v>
      </c>
      <c r="F14" s="5">
        <f>365*D14</f>
        <v>2737.5</v>
      </c>
      <c r="G14" s="5"/>
      <c r="H14" s="5"/>
    </row>
    <row r="15" spans="1:8" x14ac:dyDescent="0.15">
      <c r="B15" s="5"/>
      <c r="C15" s="5"/>
      <c r="D15" s="5"/>
      <c r="E15" s="5"/>
      <c r="F15" s="5"/>
      <c r="G15" s="5"/>
      <c r="H15" s="5"/>
    </row>
    <row r="16" spans="1:8" x14ac:dyDescent="0.15">
      <c r="B16" s="5"/>
      <c r="C16" s="5"/>
      <c r="D16" s="5"/>
      <c r="E16" s="5"/>
      <c r="F16" s="5"/>
      <c r="G16" s="5"/>
      <c r="H16" s="5"/>
    </row>
    <row r="17" spans="2:8" x14ac:dyDescent="0.15">
      <c r="B17" s="5"/>
      <c r="C17" s="5"/>
      <c r="D17" s="5"/>
      <c r="E17" s="5"/>
      <c r="F17" s="5"/>
      <c r="G17" s="5"/>
      <c r="H17" s="5"/>
    </row>
    <row r="18" spans="2:8" x14ac:dyDescent="0.15">
      <c r="B18" s="5"/>
      <c r="C18" s="5"/>
      <c r="D18" s="5"/>
      <c r="E18" s="5"/>
      <c r="F18" s="5"/>
      <c r="G18" s="5"/>
      <c r="H18" s="5"/>
    </row>
    <row r="19" spans="2:8" x14ac:dyDescent="0.15">
      <c r="B19" s="5"/>
      <c r="C19" s="5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x14ac:dyDescent="0.15">
      <c r="B24" s="5"/>
      <c r="C24" s="5"/>
      <c r="D24" s="5"/>
      <c r="E24" s="5"/>
      <c r="F24" s="5"/>
      <c r="G24" s="5"/>
      <c r="H24" s="5"/>
    </row>
    <row r="25" spans="2:8" x14ac:dyDescent="0.15">
      <c r="B25" s="5"/>
      <c r="C25" s="5"/>
      <c r="D25" s="5"/>
      <c r="E25" s="5"/>
      <c r="F25" s="5"/>
      <c r="G25" s="5"/>
      <c r="H25" s="5"/>
    </row>
    <row r="26" spans="2:8" x14ac:dyDescent="0.15">
      <c r="B26" s="5"/>
      <c r="C26" s="5"/>
      <c r="D26" s="5"/>
      <c r="E26" s="5"/>
      <c r="F26" s="5"/>
      <c r="G26" s="5"/>
      <c r="H26" s="5"/>
    </row>
    <row r="27" spans="2:8" x14ac:dyDescent="0.15">
      <c r="B27" s="5"/>
      <c r="C27" s="5"/>
      <c r="D27" s="5"/>
      <c r="E27" s="5"/>
      <c r="F27" s="5"/>
      <c r="G27" s="5"/>
      <c r="H27" s="5"/>
    </row>
    <row r="28" spans="2:8" x14ac:dyDescent="0.15">
      <c r="B28" s="5"/>
      <c r="C28" s="5"/>
      <c r="D28" s="5"/>
      <c r="E28" s="5"/>
      <c r="F28" s="5">
        <f>SUM(F3:F27)</f>
        <v>3254.5</v>
      </c>
      <c r="G28" s="5"/>
      <c r="H28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4"/>
  <sheetViews>
    <sheetView zoomScale="133" zoomScaleNormal="133" workbookViewId="0">
      <selection activeCell="B3" sqref="B3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29.164062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148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8" t="s">
        <v>149</v>
      </c>
      <c r="C3" s="5"/>
      <c r="D3" s="5"/>
      <c r="E3" s="5"/>
      <c r="F3" s="5"/>
      <c r="G3" s="5"/>
      <c r="H3" s="5"/>
    </row>
    <row r="4" spans="1:8" x14ac:dyDescent="0.15">
      <c r="B4" s="5"/>
      <c r="C4" s="5" t="s">
        <v>150</v>
      </c>
      <c r="D4" s="5">
        <v>2</v>
      </c>
      <c r="E4" s="8" t="s">
        <v>52</v>
      </c>
      <c r="F4" s="5">
        <f>(12*D4)</f>
        <v>24</v>
      </c>
      <c r="G4" s="5"/>
      <c r="H4" s="5"/>
    </row>
    <row r="5" spans="1:8" x14ac:dyDescent="0.15">
      <c r="B5" s="5"/>
      <c r="C5" s="5" t="s">
        <v>151</v>
      </c>
      <c r="D5" s="5">
        <v>2.5</v>
      </c>
      <c r="E5" s="8" t="s">
        <v>60</v>
      </c>
      <c r="F5" s="5">
        <f>D5*4</f>
        <v>10</v>
      </c>
      <c r="G5" s="5"/>
      <c r="H5" s="5"/>
    </row>
    <row r="6" spans="1:8" x14ac:dyDescent="0.15">
      <c r="B6" s="5" t="s">
        <v>152</v>
      </c>
      <c r="C6" s="5"/>
      <c r="D6" s="5"/>
      <c r="E6" s="5"/>
      <c r="F6" s="5"/>
      <c r="G6" s="5"/>
      <c r="H6" s="5"/>
    </row>
    <row r="7" spans="1:8" x14ac:dyDescent="0.15">
      <c r="B7" s="5"/>
      <c r="C7" s="5" t="s">
        <v>150</v>
      </c>
      <c r="D7" s="5">
        <v>1.5</v>
      </c>
      <c r="E7" s="5" t="s">
        <v>60</v>
      </c>
      <c r="F7" s="5">
        <f>4*D7</f>
        <v>6</v>
      </c>
      <c r="G7" s="5"/>
      <c r="H7" s="5"/>
    </row>
    <row r="8" spans="1:8" x14ac:dyDescent="0.15">
      <c r="B8" s="5"/>
      <c r="C8" s="5" t="s">
        <v>151</v>
      </c>
      <c r="D8" s="5">
        <v>4</v>
      </c>
      <c r="E8" s="5" t="s">
        <v>62</v>
      </c>
      <c r="F8" s="5">
        <f>D8*3</f>
        <v>12</v>
      </c>
      <c r="G8" s="5"/>
      <c r="H8" s="5"/>
    </row>
    <row r="9" spans="1:8" x14ac:dyDescent="0.15">
      <c r="B9" s="5" t="s">
        <v>154</v>
      </c>
      <c r="C9" s="5"/>
      <c r="D9" s="5"/>
      <c r="E9" s="5"/>
      <c r="F9" s="5"/>
      <c r="G9" s="5"/>
      <c r="H9" s="5"/>
    </row>
    <row r="10" spans="1:8" x14ac:dyDescent="0.15">
      <c r="B10" s="5"/>
      <c r="C10" s="5" t="s">
        <v>150</v>
      </c>
      <c r="D10" s="5">
        <v>8</v>
      </c>
      <c r="E10" s="5" t="s">
        <v>61</v>
      </c>
      <c r="F10" s="5">
        <f>2*D10</f>
        <v>16</v>
      </c>
      <c r="G10" s="5"/>
      <c r="H10" s="5"/>
    </row>
    <row r="11" spans="1:8" x14ac:dyDescent="0.15">
      <c r="B11" s="5"/>
      <c r="C11" s="5" t="s">
        <v>151</v>
      </c>
      <c r="D11" s="5">
        <v>4</v>
      </c>
      <c r="E11" s="5" t="s">
        <v>59</v>
      </c>
      <c r="F11" s="5">
        <f>1*D11</f>
        <v>4</v>
      </c>
      <c r="G11" s="5"/>
      <c r="H11" s="5"/>
    </row>
    <row r="12" spans="1:8" x14ac:dyDescent="0.15">
      <c r="B12" s="5" t="s">
        <v>153</v>
      </c>
      <c r="C12" s="5"/>
      <c r="D12" s="5"/>
      <c r="E12" s="5"/>
      <c r="F12" s="5"/>
      <c r="G12" s="5"/>
      <c r="H12" s="5"/>
    </row>
    <row r="13" spans="1:8" x14ac:dyDescent="0.15">
      <c r="B13" s="5"/>
      <c r="C13" s="5" t="s">
        <v>150</v>
      </c>
      <c r="D13" s="5">
        <v>6</v>
      </c>
      <c r="E13" s="5" t="s">
        <v>61</v>
      </c>
      <c r="F13" s="5">
        <v>0</v>
      </c>
      <c r="G13" s="5"/>
      <c r="H13" s="5"/>
    </row>
    <row r="14" spans="1:8" x14ac:dyDescent="0.15">
      <c r="B14" s="5"/>
      <c r="C14" s="8" t="s">
        <v>151</v>
      </c>
      <c r="D14" s="5">
        <v>12</v>
      </c>
      <c r="E14" s="8" t="s">
        <v>59</v>
      </c>
      <c r="F14" s="5">
        <v>0</v>
      </c>
      <c r="G14" s="5"/>
      <c r="H14" s="5"/>
    </row>
    <row r="15" spans="1:8" x14ac:dyDescent="0.15">
      <c r="B15" s="5"/>
      <c r="C15" s="5"/>
      <c r="D15" s="5"/>
      <c r="E15" s="5"/>
      <c r="F15" s="5"/>
      <c r="G15" s="5"/>
      <c r="H15" s="5"/>
    </row>
    <row r="16" spans="1:8" x14ac:dyDescent="0.15">
      <c r="B16" s="5"/>
      <c r="C16" s="5"/>
      <c r="D16" s="5"/>
      <c r="E16" s="5"/>
      <c r="F16" s="5"/>
      <c r="G16" s="5"/>
      <c r="H16" s="5"/>
    </row>
    <row r="17" spans="2:8" x14ac:dyDescent="0.15">
      <c r="B17" s="5"/>
      <c r="C17" s="5"/>
      <c r="D17" s="5"/>
      <c r="E17" s="5"/>
      <c r="F17" s="5"/>
      <c r="G17" s="5"/>
      <c r="H17" s="5"/>
    </row>
    <row r="18" spans="2:8" x14ac:dyDescent="0.15">
      <c r="B18" s="5"/>
      <c r="C18" s="5"/>
      <c r="D18" s="5"/>
      <c r="E18" s="5"/>
      <c r="F18" s="5"/>
      <c r="G18" s="5"/>
      <c r="H18" s="5"/>
    </row>
    <row r="19" spans="2:8" x14ac:dyDescent="0.15">
      <c r="B19" s="5"/>
      <c r="C19" s="5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14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x14ac:dyDescent="0.15">
      <c r="B24" s="5"/>
      <c r="C24" s="5" t="s">
        <v>111</v>
      </c>
      <c r="D24" s="5"/>
      <c r="E24" s="5"/>
      <c r="F24" s="5">
        <f>SUM(F4:F23)</f>
        <v>72</v>
      </c>
      <c r="G24" s="5"/>
      <c r="H24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2"/>
  <sheetViews>
    <sheetView workbookViewId="0">
      <selection activeCell="C24" sqref="C24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29.164062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31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5" t="s">
        <v>78</v>
      </c>
      <c r="C3" s="5"/>
      <c r="D3" s="5">
        <v>0.5</v>
      </c>
      <c r="E3" s="5" t="s">
        <v>53</v>
      </c>
      <c r="F3" s="5">
        <f>220*D3</f>
        <v>110</v>
      </c>
      <c r="G3" s="5"/>
      <c r="H3" s="5"/>
    </row>
    <row r="4" spans="1:8" x14ac:dyDescent="0.15">
      <c r="B4" s="5" t="s">
        <v>32</v>
      </c>
      <c r="C4" s="5"/>
      <c r="D4" s="5">
        <v>1</v>
      </c>
      <c r="E4" s="5" t="s">
        <v>70</v>
      </c>
      <c r="F4" s="5">
        <f>50*3*D4</f>
        <v>150</v>
      </c>
      <c r="G4" s="5"/>
      <c r="H4" s="5"/>
    </row>
    <row r="5" spans="1:8" x14ac:dyDescent="0.15">
      <c r="B5" s="5" t="s">
        <v>33</v>
      </c>
      <c r="C5" s="5"/>
      <c r="D5" s="5">
        <v>2</v>
      </c>
      <c r="E5" s="5" t="s">
        <v>74</v>
      </c>
      <c r="F5" s="5">
        <f>36*D5</f>
        <v>72</v>
      </c>
      <c r="G5" s="5"/>
      <c r="H5" s="5"/>
    </row>
    <row r="6" spans="1:8" x14ac:dyDescent="0.15">
      <c r="B6" s="5" t="s">
        <v>34</v>
      </c>
      <c r="C6" s="5"/>
      <c r="D6" s="5">
        <v>2.5</v>
      </c>
      <c r="E6" s="5" t="s">
        <v>52</v>
      </c>
      <c r="F6" s="5">
        <f>12*D6</f>
        <v>30</v>
      </c>
      <c r="G6" s="5"/>
      <c r="H6" s="5"/>
    </row>
    <row r="7" spans="1:8" x14ac:dyDescent="0.15">
      <c r="B7" s="5" t="s">
        <v>35</v>
      </c>
      <c r="C7" s="5"/>
      <c r="D7" s="5">
        <v>3</v>
      </c>
      <c r="E7" s="5" t="s">
        <v>52</v>
      </c>
      <c r="F7" s="5">
        <f>12*D7</f>
        <v>36</v>
      </c>
      <c r="G7" s="5"/>
      <c r="H7" s="5"/>
    </row>
    <row r="8" spans="1:8" x14ac:dyDescent="0.15">
      <c r="B8" s="5" t="s">
        <v>155</v>
      </c>
      <c r="C8" s="5"/>
      <c r="D8" s="5">
        <v>3</v>
      </c>
      <c r="E8" s="5" t="s">
        <v>52</v>
      </c>
      <c r="F8" s="5">
        <f>12*D8</f>
        <v>36</v>
      </c>
      <c r="G8" s="5"/>
      <c r="H8" s="5"/>
    </row>
    <row r="9" spans="1:8" x14ac:dyDescent="0.15">
      <c r="B9" s="5" t="s">
        <v>36</v>
      </c>
      <c r="C9" s="5"/>
      <c r="D9" s="5">
        <v>3</v>
      </c>
      <c r="E9" s="5" t="s">
        <v>60</v>
      </c>
      <c r="F9" s="5">
        <f>4*D9</f>
        <v>12</v>
      </c>
      <c r="G9" s="5"/>
      <c r="H9" s="5"/>
    </row>
    <row r="10" spans="1:8" x14ac:dyDescent="0.15">
      <c r="B10" s="5" t="s">
        <v>156</v>
      </c>
      <c r="C10" s="5"/>
      <c r="D10" s="5">
        <v>3</v>
      </c>
      <c r="E10" s="5" t="s">
        <v>85</v>
      </c>
      <c r="F10" s="5">
        <f>25*D10</f>
        <v>75</v>
      </c>
      <c r="G10" s="5"/>
      <c r="H10" s="5"/>
    </row>
    <row r="11" spans="1:8" x14ac:dyDescent="0.15">
      <c r="B11" s="5" t="s">
        <v>86</v>
      </c>
      <c r="C11" s="5"/>
      <c r="D11" s="5">
        <v>0.5</v>
      </c>
      <c r="E11" s="5" t="s">
        <v>54</v>
      </c>
      <c r="F11" s="5">
        <f>105*D11</f>
        <v>52.5</v>
      </c>
      <c r="G11" s="5"/>
      <c r="H11" s="5"/>
    </row>
    <row r="12" spans="1:8" x14ac:dyDescent="0.15">
      <c r="B12" s="5" t="s">
        <v>157</v>
      </c>
      <c r="C12" s="5"/>
      <c r="D12" s="5">
        <v>6</v>
      </c>
      <c r="E12" s="5" t="s">
        <v>76</v>
      </c>
      <c r="F12" s="5">
        <f>15*D12</f>
        <v>90</v>
      </c>
      <c r="G12" s="5"/>
      <c r="H12" s="5"/>
    </row>
    <row r="13" spans="1:8" x14ac:dyDescent="0.15">
      <c r="B13" s="5" t="s">
        <v>158</v>
      </c>
      <c r="C13" s="5"/>
      <c r="D13" s="5">
        <v>6</v>
      </c>
      <c r="E13" s="5" t="s">
        <v>77</v>
      </c>
      <c r="F13" s="5">
        <f>10*D13</f>
        <v>60</v>
      </c>
      <c r="G13" s="5"/>
      <c r="H13" s="5"/>
    </row>
    <row r="14" spans="1:8" x14ac:dyDescent="0.15">
      <c r="B14" s="5" t="s">
        <v>159</v>
      </c>
      <c r="C14" s="5"/>
      <c r="D14" s="5">
        <v>3</v>
      </c>
      <c r="E14" s="8" t="s">
        <v>76</v>
      </c>
      <c r="F14" s="5">
        <f>15*D14</f>
        <v>45</v>
      </c>
      <c r="G14" s="5"/>
      <c r="H14" s="5"/>
    </row>
    <row r="15" spans="1:8" x14ac:dyDescent="0.15">
      <c r="B15" s="5" t="s">
        <v>37</v>
      </c>
      <c r="C15" s="5"/>
      <c r="D15" s="5">
        <v>3</v>
      </c>
      <c r="E15" s="5" t="s">
        <v>58</v>
      </c>
      <c r="F15" s="5">
        <f>8*D15</f>
        <v>24</v>
      </c>
      <c r="G15" s="5"/>
      <c r="H15" s="5"/>
    </row>
    <row r="16" spans="1:8" x14ac:dyDescent="0.15">
      <c r="B16" s="5" t="s">
        <v>160</v>
      </c>
      <c r="C16" s="5"/>
      <c r="D16" s="5">
        <v>1.5</v>
      </c>
      <c r="E16" s="8" t="s">
        <v>90</v>
      </c>
      <c r="F16" s="5">
        <f>46*D16</f>
        <v>69</v>
      </c>
      <c r="G16" s="5"/>
      <c r="H16" s="5"/>
    </row>
    <row r="17" spans="2:8" x14ac:dyDescent="0.15">
      <c r="B17" s="5" t="s">
        <v>38</v>
      </c>
      <c r="C17" s="5"/>
      <c r="D17" s="5" t="s">
        <v>68</v>
      </c>
      <c r="E17" s="5" t="s">
        <v>59</v>
      </c>
      <c r="F17" s="5">
        <v>0</v>
      </c>
      <c r="G17" s="5"/>
      <c r="H17" s="5"/>
    </row>
    <row r="18" spans="2:8" x14ac:dyDescent="0.15">
      <c r="B18" s="5" t="s">
        <v>39</v>
      </c>
      <c r="C18" s="5"/>
      <c r="D18" s="5">
        <v>40</v>
      </c>
      <c r="E18" s="5" t="s">
        <v>59</v>
      </c>
      <c r="F18" s="5">
        <f>1*D18</f>
        <v>40</v>
      </c>
      <c r="G18" s="5"/>
      <c r="H18" s="5"/>
    </row>
    <row r="19" spans="2:8" x14ac:dyDescent="0.15">
      <c r="B19" s="5" t="s">
        <v>44</v>
      </c>
      <c r="C19" s="5"/>
      <c r="D19" s="5">
        <v>8</v>
      </c>
      <c r="E19" s="5" t="s">
        <v>65</v>
      </c>
      <c r="F19" s="5">
        <f>12*D19</f>
        <v>96</v>
      </c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x14ac:dyDescent="0.15">
      <c r="B24" s="5"/>
      <c r="C24" s="5"/>
      <c r="D24" s="5"/>
      <c r="E24" s="5"/>
      <c r="F24" s="5"/>
      <c r="G24" s="5"/>
      <c r="H24" s="5"/>
    </row>
    <row r="25" spans="2:8" x14ac:dyDescent="0.15">
      <c r="B25" s="5"/>
      <c r="C25" s="5"/>
      <c r="D25" s="5"/>
      <c r="E25" s="5"/>
      <c r="F25" s="5"/>
      <c r="G25" s="5"/>
      <c r="H25" s="5"/>
    </row>
    <row r="26" spans="2:8" x14ac:dyDescent="0.15">
      <c r="B26" s="5"/>
      <c r="C26" s="5"/>
      <c r="D26" s="5"/>
      <c r="E26" s="5"/>
      <c r="F26" s="5"/>
      <c r="G26" s="5"/>
      <c r="H26" s="5"/>
    </row>
    <row r="27" spans="2:8" x14ac:dyDescent="0.15">
      <c r="B27" s="5"/>
      <c r="C27" s="5"/>
      <c r="D27" s="5"/>
      <c r="E27" s="5"/>
      <c r="F27" s="5"/>
      <c r="G27" s="5"/>
      <c r="H27" s="5"/>
    </row>
    <row r="28" spans="2:8" x14ac:dyDescent="0.15">
      <c r="B28" s="5"/>
      <c r="C28" s="5"/>
      <c r="D28" s="5"/>
      <c r="E28" s="5"/>
      <c r="F28" s="5"/>
      <c r="G28" s="5"/>
      <c r="H28" s="5"/>
    </row>
    <row r="29" spans="2:8" x14ac:dyDescent="0.15">
      <c r="B29" s="5"/>
      <c r="C29" s="5"/>
      <c r="D29" s="5"/>
      <c r="E29" s="5"/>
      <c r="F29" s="5"/>
      <c r="G29" s="5"/>
      <c r="H29" s="5"/>
    </row>
    <row r="30" spans="2:8" x14ac:dyDescent="0.15">
      <c r="B30" s="5"/>
      <c r="C30" s="5"/>
      <c r="D30" s="5"/>
      <c r="E30" s="5"/>
      <c r="F30" s="5"/>
      <c r="G30" s="5"/>
      <c r="H30" s="5"/>
    </row>
    <row r="31" spans="2:8" x14ac:dyDescent="0.15">
      <c r="B31" s="5"/>
      <c r="C31" s="5"/>
      <c r="D31" s="5"/>
      <c r="E31" s="5"/>
      <c r="F31" s="5"/>
      <c r="G31" s="5"/>
      <c r="H31" s="5"/>
    </row>
    <row r="32" spans="2:8" x14ac:dyDescent="0.15">
      <c r="B32" s="5"/>
      <c r="C32" s="5" t="s">
        <v>111</v>
      </c>
      <c r="D32" s="5"/>
      <c r="E32" s="5"/>
      <c r="F32" s="5">
        <f>SUM(F3:F31)</f>
        <v>997.5</v>
      </c>
      <c r="G32" s="5"/>
      <c r="H32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0"/>
  <sheetViews>
    <sheetView topLeftCell="A7" zoomScale="133" zoomScaleNormal="133" workbookViewId="0">
      <selection activeCell="I23" sqref="I23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31.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108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96</v>
      </c>
      <c r="H2" s="3" t="s">
        <v>89</v>
      </c>
    </row>
    <row r="3" spans="1:8" ht="18" x14ac:dyDescent="0.2">
      <c r="A3" s="1"/>
      <c r="B3" s="10"/>
      <c r="C3" s="11"/>
      <c r="D3" s="12"/>
      <c r="E3" s="12"/>
      <c r="F3" s="12"/>
      <c r="G3" s="12"/>
      <c r="H3" s="13"/>
    </row>
    <row r="4" spans="1:8" x14ac:dyDescent="0.15">
      <c r="B4" s="8" t="s">
        <v>163</v>
      </c>
      <c r="C4" s="5"/>
      <c r="D4" s="5"/>
      <c r="E4" s="5"/>
      <c r="F4" s="5"/>
      <c r="G4" s="5" t="s">
        <v>161</v>
      </c>
      <c r="H4" s="9">
        <v>0</v>
      </c>
    </row>
    <row r="5" spans="1:8" x14ac:dyDescent="0.15">
      <c r="B5" s="8"/>
      <c r="C5" s="5"/>
      <c r="D5" s="5"/>
      <c r="E5" s="5"/>
      <c r="F5" s="5"/>
      <c r="G5" s="5" t="s">
        <v>162</v>
      </c>
      <c r="H5" s="9">
        <v>0</v>
      </c>
    </row>
    <row r="6" spans="1:8" x14ac:dyDescent="0.15">
      <c r="B6" s="8"/>
      <c r="C6" s="5"/>
      <c r="D6" s="5"/>
      <c r="E6" s="5"/>
      <c r="F6" s="5"/>
      <c r="G6" s="5"/>
      <c r="H6" s="9"/>
    </row>
    <row r="7" spans="1:8" x14ac:dyDescent="0.15">
      <c r="B7" s="8"/>
      <c r="C7" s="21" t="s">
        <v>165</v>
      </c>
      <c r="D7" s="5"/>
      <c r="E7" s="5"/>
      <c r="F7" s="5"/>
      <c r="G7" s="5"/>
      <c r="H7" s="9"/>
    </row>
    <row r="8" spans="1:8" x14ac:dyDescent="0.15">
      <c r="B8" s="5"/>
      <c r="C8" s="5" t="s">
        <v>164</v>
      </c>
      <c r="D8" s="5">
        <v>12</v>
      </c>
      <c r="E8" s="5" t="s">
        <v>174</v>
      </c>
      <c r="F8" s="5">
        <f>D8*48</f>
        <v>576</v>
      </c>
      <c r="G8" s="5" t="s">
        <v>88</v>
      </c>
      <c r="H8" s="5"/>
    </row>
    <row r="9" spans="1:8" x14ac:dyDescent="0.15">
      <c r="B9" s="5"/>
      <c r="C9" s="5" t="s">
        <v>166</v>
      </c>
      <c r="D9" s="5">
        <v>12</v>
      </c>
      <c r="E9" s="5" t="s">
        <v>58</v>
      </c>
      <c r="F9" s="5">
        <f>D9*8</f>
        <v>96</v>
      </c>
      <c r="G9" s="5"/>
      <c r="H9" s="5"/>
    </row>
    <row r="10" spans="1:8" x14ac:dyDescent="0.15">
      <c r="B10" s="5"/>
      <c r="C10" s="5" t="s">
        <v>167</v>
      </c>
      <c r="D10" s="5">
        <v>8</v>
      </c>
      <c r="E10" s="8" t="s">
        <v>60</v>
      </c>
      <c r="F10" s="5">
        <f>D10*4</f>
        <v>32</v>
      </c>
      <c r="G10" s="5"/>
      <c r="H10" s="5"/>
    </row>
    <row r="11" spans="1:8" x14ac:dyDescent="0.15">
      <c r="B11" s="5"/>
      <c r="C11" s="5" t="s">
        <v>168</v>
      </c>
      <c r="D11" s="5">
        <v>24</v>
      </c>
      <c r="E11" s="8" t="s">
        <v>60</v>
      </c>
      <c r="F11" s="5">
        <f>D11*4</f>
        <v>96</v>
      </c>
      <c r="G11" s="5"/>
      <c r="H11" s="5"/>
    </row>
    <row r="12" spans="1:8" x14ac:dyDescent="0.15">
      <c r="B12" s="5"/>
      <c r="C12" s="5" t="s">
        <v>169</v>
      </c>
      <c r="D12" s="5">
        <v>12</v>
      </c>
      <c r="E12" s="8" t="s">
        <v>60</v>
      </c>
      <c r="F12" s="5">
        <f>D12*4</f>
        <v>48</v>
      </c>
      <c r="G12" s="5"/>
      <c r="H12" s="5"/>
    </row>
    <row r="13" spans="1:8" x14ac:dyDescent="0.15">
      <c r="B13" s="5"/>
      <c r="C13" s="5" t="s">
        <v>170</v>
      </c>
      <c r="D13" s="5">
        <v>4</v>
      </c>
      <c r="E13" s="8" t="s">
        <v>97</v>
      </c>
      <c r="F13" s="5">
        <f>D13*92</f>
        <v>368</v>
      </c>
      <c r="G13" s="5"/>
      <c r="H13" s="5"/>
    </row>
    <row r="14" spans="1:8" x14ac:dyDescent="0.15">
      <c r="B14" s="5"/>
      <c r="C14" s="5" t="s">
        <v>171</v>
      </c>
      <c r="D14" s="5">
        <v>12</v>
      </c>
      <c r="E14" s="8" t="s">
        <v>61</v>
      </c>
      <c r="F14" s="5">
        <f>D14*2</f>
        <v>24</v>
      </c>
      <c r="G14" s="5"/>
      <c r="H14" s="5"/>
    </row>
    <row r="15" spans="1:8" x14ac:dyDescent="0.15">
      <c r="B15" s="5"/>
      <c r="C15" s="5" t="s">
        <v>172</v>
      </c>
      <c r="D15" s="5">
        <v>6</v>
      </c>
      <c r="E15" s="8" t="s">
        <v>104</v>
      </c>
      <c r="F15" s="5">
        <f>D15*30</f>
        <v>180</v>
      </c>
      <c r="G15" s="5"/>
      <c r="H15" s="5"/>
    </row>
    <row r="16" spans="1:8" x14ac:dyDescent="0.15">
      <c r="B16" s="5"/>
      <c r="C16" s="5" t="s">
        <v>173</v>
      </c>
      <c r="D16" s="5">
        <v>6</v>
      </c>
      <c r="E16" s="8" t="s">
        <v>174</v>
      </c>
      <c r="F16" s="5">
        <f>D16*48</f>
        <v>288</v>
      </c>
      <c r="G16" s="5"/>
      <c r="H16" s="5"/>
    </row>
    <row r="17" spans="2:8" x14ac:dyDescent="0.15">
      <c r="B17" s="5"/>
      <c r="C17" s="8" t="s">
        <v>98</v>
      </c>
      <c r="D17" s="5">
        <v>4</v>
      </c>
      <c r="E17" s="8" t="s">
        <v>99</v>
      </c>
      <c r="F17" s="22">
        <f>D17*20</f>
        <v>80</v>
      </c>
      <c r="G17" s="5"/>
      <c r="H17" s="5"/>
    </row>
    <row r="18" spans="2:8" x14ac:dyDescent="0.15">
      <c r="B18" s="5"/>
      <c r="C18" s="5"/>
      <c r="D18" s="5"/>
      <c r="E18" s="5"/>
      <c r="F18" s="5"/>
      <c r="G18" s="5"/>
      <c r="H18" s="5"/>
    </row>
    <row r="19" spans="2:8" x14ac:dyDescent="0.15">
      <c r="B19" s="5"/>
      <c r="C19" s="8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x14ac:dyDescent="0.15">
      <c r="B24" s="5"/>
      <c r="C24" s="5"/>
      <c r="D24" s="5"/>
      <c r="E24" s="5"/>
      <c r="F24" s="5"/>
      <c r="G24" s="5"/>
      <c r="H24" s="5"/>
    </row>
    <row r="25" spans="2:8" x14ac:dyDescent="0.15">
      <c r="B25" s="5"/>
      <c r="C25" s="5"/>
      <c r="D25" s="5"/>
      <c r="E25" s="5"/>
      <c r="F25" s="5"/>
      <c r="G25" s="5"/>
      <c r="H25" s="5"/>
    </row>
    <row r="26" spans="2:8" x14ac:dyDescent="0.15">
      <c r="B26" s="5"/>
      <c r="C26" s="5"/>
      <c r="D26" s="5"/>
      <c r="E26" s="5"/>
      <c r="F26" s="5"/>
      <c r="G26" s="5"/>
      <c r="H26" s="5"/>
    </row>
    <row r="27" spans="2:8" x14ac:dyDescent="0.15">
      <c r="B27" s="5"/>
      <c r="C27" s="5"/>
      <c r="D27" s="5"/>
      <c r="E27" s="5"/>
      <c r="F27" s="5"/>
      <c r="G27" s="5"/>
      <c r="H27" s="5"/>
    </row>
    <row r="28" spans="2:8" x14ac:dyDescent="0.15">
      <c r="B28" s="5"/>
      <c r="C28" s="5"/>
      <c r="D28" s="5"/>
      <c r="E28" s="5"/>
      <c r="F28" s="5"/>
      <c r="G28" s="5"/>
      <c r="H28" s="5"/>
    </row>
    <row r="29" spans="2:8" x14ac:dyDescent="0.15">
      <c r="B29" s="5"/>
      <c r="C29" s="5"/>
      <c r="D29" s="5"/>
      <c r="E29" s="5"/>
      <c r="F29" s="5"/>
      <c r="G29" s="5"/>
      <c r="H29" s="5"/>
    </row>
    <row r="30" spans="2:8" x14ac:dyDescent="0.15">
      <c r="B30" s="5"/>
      <c r="C30" s="5" t="s">
        <v>111</v>
      </c>
      <c r="D30" s="5"/>
      <c r="E30" s="5"/>
      <c r="F30" s="5">
        <f>SUM(F4:F29)</f>
        <v>1788</v>
      </c>
      <c r="G30" s="5"/>
      <c r="H30" s="9">
        <f>SUM(H4:H6)</f>
        <v>0</v>
      </c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2"/>
  <sheetViews>
    <sheetView topLeftCell="C1" workbookViewId="0">
      <selection activeCell="D14" sqref="D14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35.6640625" customWidth="1"/>
    <col min="4" max="4" width="17.1640625" customWidth="1"/>
    <col min="5" max="5" width="12.83203125" customWidth="1"/>
    <col min="7" max="7" width="11.5" customWidth="1"/>
    <col min="8" max="8" width="12.83203125" customWidth="1"/>
  </cols>
  <sheetData>
    <row r="1" spans="1:8" ht="18" x14ac:dyDescent="0.2">
      <c r="A1" s="1" t="s">
        <v>40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5" t="s">
        <v>41</v>
      </c>
      <c r="C3" s="5"/>
      <c r="D3" s="5">
        <v>0.5</v>
      </c>
      <c r="E3" s="5" t="s">
        <v>73</v>
      </c>
      <c r="F3" s="5">
        <f>52*5*D3</f>
        <v>130</v>
      </c>
      <c r="G3" s="5"/>
      <c r="H3" s="5"/>
    </row>
    <row r="4" spans="1:8" x14ac:dyDescent="0.15">
      <c r="B4" s="5" t="s">
        <v>42</v>
      </c>
      <c r="C4" s="5"/>
      <c r="D4" s="5" t="s">
        <v>72</v>
      </c>
      <c r="E4" s="5" t="s">
        <v>73</v>
      </c>
      <c r="F4" s="5">
        <v>0</v>
      </c>
      <c r="G4" s="5"/>
      <c r="H4" s="5"/>
    </row>
    <row r="5" spans="1:8" x14ac:dyDescent="0.15">
      <c r="B5" s="5" t="s">
        <v>43</v>
      </c>
      <c r="C5" s="5"/>
      <c r="D5" s="5">
        <v>0.5</v>
      </c>
      <c r="E5" s="5" t="s">
        <v>87</v>
      </c>
      <c r="F5" s="5">
        <f>52*3*D5</f>
        <v>78</v>
      </c>
      <c r="G5" s="5"/>
      <c r="H5" s="5"/>
    </row>
    <row r="6" spans="1:8" x14ac:dyDescent="0.15">
      <c r="B6" s="5" t="s">
        <v>182</v>
      </c>
      <c r="C6" s="5"/>
      <c r="D6" s="5">
        <v>1</v>
      </c>
      <c r="E6" s="5" t="s">
        <v>75</v>
      </c>
      <c r="F6" s="5">
        <f>60*D6</f>
        <v>60</v>
      </c>
      <c r="G6" s="5"/>
      <c r="H6" s="5"/>
    </row>
    <row r="7" spans="1:8" x14ac:dyDescent="0.15">
      <c r="B7" s="5" t="s">
        <v>175</v>
      </c>
      <c r="C7" s="5"/>
      <c r="D7" s="5">
        <v>0.5</v>
      </c>
      <c r="E7" s="5" t="s">
        <v>74</v>
      </c>
      <c r="F7" s="5">
        <f>36*D7</f>
        <v>18</v>
      </c>
      <c r="G7" s="5"/>
      <c r="H7" s="5"/>
    </row>
    <row r="8" spans="1:8" x14ac:dyDescent="0.15">
      <c r="B8" s="5"/>
      <c r="C8" s="5"/>
      <c r="D8" s="5"/>
      <c r="E8" s="5"/>
      <c r="F8" s="5"/>
      <c r="G8" s="5"/>
      <c r="H8" s="5"/>
    </row>
    <row r="9" spans="1:8" x14ac:dyDescent="0.15">
      <c r="B9" s="5"/>
      <c r="C9" s="5"/>
      <c r="D9" s="5"/>
      <c r="E9" s="5"/>
      <c r="F9" s="5"/>
      <c r="G9" s="5"/>
      <c r="H9" s="5"/>
    </row>
    <row r="10" spans="1:8" x14ac:dyDescent="0.15">
      <c r="B10" s="5"/>
      <c r="C10" s="5"/>
      <c r="D10" s="5"/>
      <c r="E10" s="5"/>
      <c r="F10" s="5"/>
      <c r="G10" s="5"/>
      <c r="H10" s="5"/>
    </row>
    <row r="11" spans="1:8" x14ac:dyDescent="0.15">
      <c r="B11" s="5"/>
      <c r="C11" s="5"/>
      <c r="D11" s="5"/>
      <c r="E11" s="5"/>
      <c r="F11" s="5"/>
      <c r="G11" s="5"/>
      <c r="H11" s="5"/>
    </row>
    <row r="12" spans="1:8" x14ac:dyDescent="0.15">
      <c r="B12" s="5"/>
      <c r="C12" s="5"/>
      <c r="D12" s="5"/>
      <c r="E12" s="5"/>
      <c r="F12" s="5"/>
      <c r="G12" s="5"/>
      <c r="H12" s="5"/>
    </row>
    <row r="13" spans="1:8" x14ac:dyDescent="0.15">
      <c r="B13" s="5"/>
      <c r="C13" s="5"/>
      <c r="D13" s="5"/>
      <c r="E13" s="5"/>
      <c r="F13" s="5"/>
      <c r="G13" s="5"/>
      <c r="H13" s="5"/>
    </row>
    <row r="14" spans="1:8" x14ac:dyDescent="0.15">
      <c r="B14" s="5"/>
      <c r="C14" s="5"/>
      <c r="D14" s="5"/>
      <c r="E14" s="5"/>
      <c r="F14" s="5"/>
      <c r="G14" s="5"/>
      <c r="H14" s="5"/>
    </row>
    <row r="15" spans="1:8" x14ac:dyDescent="0.15">
      <c r="B15" s="5"/>
      <c r="C15" s="5"/>
      <c r="D15" s="5"/>
      <c r="E15" s="5"/>
      <c r="F15" s="5"/>
      <c r="G15" s="5"/>
      <c r="H15" s="5"/>
    </row>
    <row r="16" spans="1:8" x14ac:dyDescent="0.15">
      <c r="B16" s="5"/>
      <c r="C16" s="5"/>
      <c r="D16" s="5"/>
      <c r="E16" s="5"/>
      <c r="F16" s="5"/>
      <c r="G16" s="5"/>
      <c r="H16" s="5"/>
    </row>
    <row r="17" spans="2:8" x14ac:dyDescent="0.15">
      <c r="B17" s="5"/>
      <c r="C17" s="5"/>
      <c r="D17" s="5"/>
      <c r="E17" s="5"/>
      <c r="F17" s="5"/>
      <c r="G17" s="5"/>
      <c r="H17" s="5"/>
    </row>
    <row r="18" spans="2:8" x14ac:dyDescent="0.15">
      <c r="B18" s="5"/>
      <c r="C18" s="5"/>
      <c r="D18" s="5"/>
      <c r="E18" s="5"/>
      <c r="F18" s="5"/>
      <c r="G18" s="5"/>
      <c r="H18" s="5"/>
    </row>
    <row r="19" spans="2:8" x14ac:dyDescent="0.15">
      <c r="B19" s="5"/>
      <c r="C19" s="5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>
        <f>SUM(F3:F21)</f>
        <v>286</v>
      </c>
      <c r="G22" s="5"/>
      <c r="H22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7"/>
  <sheetViews>
    <sheetView workbookViewId="0">
      <selection activeCell="E18" sqref="E18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31.5" customWidth="1"/>
    <col min="4" max="4" width="10" customWidth="1"/>
    <col min="5" max="5" width="10.83203125" customWidth="1"/>
    <col min="7" max="7" width="11.5" customWidth="1"/>
    <col min="8" max="8" width="12.83203125" customWidth="1"/>
  </cols>
  <sheetData>
    <row r="1" spans="1:8" ht="18" x14ac:dyDescent="0.2">
      <c r="A1" s="1" t="s">
        <v>84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7</v>
      </c>
      <c r="H2" s="3" t="s">
        <v>6</v>
      </c>
    </row>
    <row r="3" spans="1:8" x14ac:dyDescent="0.15">
      <c r="B3" s="5" t="s">
        <v>45</v>
      </c>
      <c r="C3" s="5"/>
      <c r="D3" s="5"/>
      <c r="E3" s="5"/>
      <c r="F3" s="5"/>
      <c r="G3" s="5"/>
      <c r="H3" s="5"/>
    </row>
    <row r="4" spans="1:8" x14ac:dyDescent="0.15">
      <c r="B4" s="5"/>
      <c r="C4" s="5" t="s">
        <v>179</v>
      </c>
      <c r="D4" s="5">
        <v>2</v>
      </c>
      <c r="E4" s="5" t="s">
        <v>65</v>
      </c>
      <c r="F4" s="5">
        <f>12*D4</f>
        <v>24</v>
      </c>
      <c r="G4" s="5"/>
      <c r="H4" s="5"/>
    </row>
    <row r="5" spans="1:8" x14ac:dyDescent="0.15">
      <c r="B5" s="5"/>
      <c r="C5" s="5" t="s">
        <v>180</v>
      </c>
      <c r="D5" s="5">
        <v>2</v>
      </c>
      <c r="E5" s="5" t="s">
        <v>60</v>
      </c>
      <c r="F5" s="5">
        <f>4*D5</f>
        <v>8</v>
      </c>
      <c r="G5" s="5"/>
      <c r="H5" s="5"/>
    </row>
    <row r="6" spans="1:8" x14ac:dyDescent="0.15">
      <c r="B6" s="5"/>
      <c r="C6" s="5" t="s">
        <v>181</v>
      </c>
      <c r="D6" s="5">
        <v>2</v>
      </c>
      <c r="E6" s="5" t="s">
        <v>60</v>
      </c>
      <c r="F6" s="5">
        <f>4*D6</f>
        <v>8</v>
      </c>
      <c r="G6" s="5"/>
      <c r="H6" s="5"/>
    </row>
    <row r="7" spans="1:8" x14ac:dyDescent="0.15">
      <c r="B7" s="5" t="s">
        <v>178</v>
      </c>
      <c r="C7" s="5"/>
      <c r="D7" s="5">
        <v>0.5</v>
      </c>
      <c r="E7" s="5" t="s">
        <v>66</v>
      </c>
      <c r="F7" s="5">
        <f>24*D7</f>
        <v>12</v>
      </c>
      <c r="G7" s="5"/>
      <c r="H7" s="5"/>
    </row>
    <row r="8" spans="1:8" x14ac:dyDescent="0.15">
      <c r="B8" s="5" t="s">
        <v>46</v>
      </c>
      <c r="C8" s="5"/>
      <c r="D8" s="5">
        <v>6</v>
      </c>
      <c r="E8" s="8" t="s">
        <v>61</v>
      </c>
      <c r="F8" s="5">
        <f>2*D8</f>
        <v>12</v>
      </c>
      <c r="G8" s="5"/>
      <c r="H8" s="5"/>
    </row>
    <row r="9" spans="1:8" x14ac:dyDescent="0.15">
      <c r="B9" s="8" t="s">
        <v>94</v>
      </c>
      <c r="C9" s="5"/>
      <c r="D9" s="5"/>
      <c r="E9" s="5"/>
      <c r="F9" s="5"/>
      <c r="G9" s="5"/>
      <c r="H9" s="5"/>
    </row>
    <row r="10" spans="1:8" x14ac:dyDescent="0.15">
      <c r="B10" s="5"/>
      <c r="C10" s="8" t="s">
        <v>176</v>
      </c>
      <c r="D10" s="5">
        <v>2</v>
      </c>
      <c r="E10" s="8" t="s">
        <v>52</v>
      </c>
      <c r="F10" s="5">
        <f>12*D10</f>
        <v>24</v>
      </c>
      <c r="G10" s="5"/>
      <c r="H10" s="5"/>
    </row>
    <row r="11" spans="1:8" x14ac:dyDescent="0.15">
      <c r="B11" s="5"/>
      <c r="C11" s="8" t="s">
        <v>177</v>
      </c>
      <c r="D11" s="5">
        <v>2.5</v>
      </c>
      <c r="E11" s="8" t="s">
        <v>52</v>
      </c>
      <c r="F11" s="5">
        <f>12*D11</f>
        <v>30</v>
      </c>
      <c r="G11" s="5"/>
      <c r="H11" s="5"/>
    </row>
    <row r="12" spans="1:8" x14ac:dyDescent="0.15">
      <c r="B12" s="5" t="s">
        <v>48</v>
      </c>
      <c r="C12" s="5"/>
      <c r="D12" s="5"/>
      <c r="E12" s="5"/>
      <c r="F12" s="5"/>
      <c r="G12" s="5"/>
      <c r="H12" s="5"/>
    </row>
    <row r="13" spans="1:8" x14ac:dyDescent="0.15">
      <c r="B13" s="5"/>
      <c r="C13" s="5" t="s">
        <v>49</v>
      </c>
      <c r="D13" s="5">
        <v>2</v>
      </c>
      <c r="E13" s="5" t="s">
        <v>61</v>
      </c>
      <c r="F13" s="5">
        <f>2*D13</f>
        <v>4</v>
      </c>
      <c r="G13" s="5"/>
      <c r="H13" s="5"/>
    </row>
    <row r="14" spans="1:8" x14ac:dyDescent="0.15">
      <c r="B14" s="5"/>
      <c r="C14" s="5" t="s">
        <v>47</v>
      </c>
      <c r="D14" s="5">
        <v>24</v>
      </c>
      <c r="E14" s="5" t="s">
        <v>59</v>
      </c>
      <c r="F14" s="5">
        <f>1*D14</f>
        <v>24</v>
      </c>
      <c r="G14" s="5"/>
      <c r="H14" s="5"/>
    </row>
    <row r="15" spans="1:8" x14ac:dyDescent="0.15">
      <c r="B15" s="5"/>
      <c r="C15" s="5" t="s">
        <v>50</v>
      </c>
      <c r="D15" s="5">
        <v>2</v>
      </c>
      <c r="E15" s="5" t="s">
        <v>59</v>
      </c>
      <c r="F15" s="5">
        <f>1*D15</f>
        <v>2</v>
      </c>
      <c r="G15" s="5"/>
      <c r="H15" s="5"/>
    </row>
    <row r="16" spans="1:8" x14ac:dyDescent="0.15">
      <c r="B16" s="5"/>
      <c r="C16" s="5"/>
      <c r="D16" s="5"/>
      <c r="E16" s="5"/>
      <c r="F16" s="5"/>
      <c r="G16" s="5"/>
      <c r="H16" s="5"/>
    </row>
    <row r="17" spans="2:8" x14ac:dyDescent="0.15">
      <c r="B17" s="5"/>
      <c r="C17" s="5"/>
      <c r="D17" s="5"/>
      <c r="E17" s="5"/>
      <c r="F17" s="5"/>
      <c r="G17" s="5"/>
      <c r="H17" s="5"/>
    </row>
    <row r="18" spans="2:8" x14ac:dyDescent="0.15">
      <c r="B18" s="5"/>
      <c r="C18" s="5"/>
      <c r="D18" s="5"/>
      <c r="E18" s="5"/>
      <c r="F18" s="5"/>
      <c r="G18" s="5"/>
      <c r="H18" s="5"/>
    </row>
    <row r="19" spans="2:8" x14ac:dyDescent="0.15">
      <c r="B19" s="5"/>
      <c r="C19" s="5"/>
      <c r="D19" s="5"/>
      <c r="E19" s="5"/>
      <c r="F19" s="5"/>
      <c r="G19" s="5"/>
      <c r="H19" s="5"/>
    </row>
    <row r="20" spans="2:8" x14ac:dyDescent="0.15">
      <c r="B20" s="5"/>
      <c r="C20" s="5"/>
      <c r="D20" s="5"/>
      <c r="E20" s="5"/>
      <c r="F20" s="5"/>
      <c r="G20" s="5"/>
      <c r="H20" s="5"/>
    </row>
    <row r="21" spans="2:8" x14ac:dyDescent="0.15">
      <c r="B21" s="5"/>
      <c r="C21" s="5"/>
      <c r="D21" s="5"/>
      <c r="E21" s="5"/>
      <c r="F21" s="5"/>
      <c r="G21" s="5"/>
      <c r="H21" s="5"/>
    </row>
    <row r="22" spans="2:8" x14ac:dyDescent="0.15">
      <c r="B22" s="5"/>
      <c r="C22" s="5"/>
      <c r="D22" s="5"/>
      <c r="E22" s="5"/>
      <c r="F22" s="5"/>
      <c r="G22" s="5"/>
      <c r="H22" s="5"/>
    </row>
    <row r="23" spans="2:8" x14ac:dyDescent="0.15">
      <c r="B23" s="5"/>
      <c r="C23" s="5"/>
      <c r="D23" s="5"/>
      <c r="E23" s="5"/>
      <c r="F23" s="5"/>
      <c r="G23" s="5"/>
      <c r="H23" s="5"/>
    </row>
    <row r="24" spans="2:8" x14ac:dyDescent="0.15">
      <c r="B24" s="5"/>
      <c r="C24" s="5"/>
      <c r="D24" s="5"/>
      <c r="E24" s="5"/>
      <c r="F24" s="5"/>
      <c r="G24" s="5"/>
      <c r="H24" s="5"/>
    </row>
    <row r="25" spans="2:8" x14ac:dyDescent="0.15">
      <c r="B25" s="5"/>
      <c r="C25" s="5"/>
      <c r="D25" s="5"/>
      <c r="E25" s="5"/>
      <c r="F25" s="5"/>
      <c r="G25" s="5"/>
      <c r="H25" s="5"/>
    </row>
    <row r="26" spans="2:8" x14ac:dyDescent="0.15">
      <c r="B26" s="5"/>
      <c r="C26" s="5"/>
      <c r="D26" s="5"/>
      <c r="E26" s="5"/>
      <c r="F26" s="5"/>
      <c r="G26" s="5"/>
      <c r="H26" s="5"/>
    </row>
    <row r="27" spans="2:8" x14ac:dyDescent="0.15">
      <c r="B27" s="5"/>
      <c r="C27" s="5"/>
      <c r="D27" s="5"/>
      <c r="E27" s="5"/>
      <c r="F27" s="5">
        <f>SUM(F4:F26)</f>
        <v>148</v>
      </c>
      <c r="G27" s="5"/>
      <c r="H27" s="5"/>
    </row>
  </sheetData>
  <mergeCells count="1">
    <mergeCell ref="B2:C2"/>
  </mergeCells>
  <phoneticPr fontId="3" type="noConversion"/>
  <printOptions horizontalCentered="1"/>
  <pageMargins left="0.75" right="0.75" top="1" bottom="1" header="0.5" footer="0.5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6"/>
  <sheetViews>
    <sheetView zoomScale="133" zoomScaleNormal="133" workbookViewId="0">
      <selection activeCell="B23" sqref="B23"/>
    </sheetView>
  </sheetViews>
  <sheetFormatPr baseColWidth="10" defaultColWidth="8.83203125" defaultRowHeight="13" x14ac:dyDescent="0.15"/>
  <cols>
    <col min="1" max="1" width="5.5" customWidth="1"/>
    <col min="2" max="2" width="3.83203125" customWidth="1"/>
    <col min="3" max="3" width="31.5" customWidth="1"/>
    <col min="4" max="4" width="10" customWidth="1"/>
    <col min="5" max="5" width="10.83203125" customWidth="1"/>
    <col min="7" max="7" width="14.5" customWidth="1"/>
    <col min="8" max="8" width="12.83203125" customWidth="1"/>
  </cols>
  <sheetData>
    <row r="1" spans="1:8" ht="18" x14ac:dyDescent="0.2">
      <c r="A1" s="1" t="s">
        <v>183</v>
      </c>
    </row>
    <row r="2" spans="1:8" ht="29" x14ac:dyDescent="0.2">
      <c r="A2" s="1"/>
      <c r="B2" s="29" t="s">
        <v>2</v>
      </c>
      <c r="C2" s="30"/>
      <c r="D2" s="2" t="s">
        <v>4</v>
      </c>
      <c r="E2" s="2" t="s">
        <v>3</v>
      </c>
      <c r="F2" s="2" t="s">
        <v>5</v>
      </c>
      <c r="G2" s="2" t="s">
        <v>96</v>
      </c>
      <c r="H2" s="17" t="s">
        <v>95</v>
      </c>
    </row>
    <row r="3" spans="1:8" x14ac:dyDescent="0.15">
      <c r="B3" s="8" t="s">
        <v>184</v>
      </c>
      <c r="C3" s="5"/>
      <c r="D3" s="5"/>
      <c r="E3" s="5"/>
      <c r="F3" s="5"/>
      <c r="G3" s="18"/>
      <c r="H3" s="20">
        <v>0</v>
      </c>
    </row>
    <row r="4" spans="1:8" x14ac:dyDescent="0.15">
      <c r="B4" s="5"/>
      <c r="C4" s="8" t="s">
        <v>187</v>
      </c>
      <c r="D4" s="5">
        <v>12</v>
      </c>
      <c r="E4" s="8" t="s">
        <v>64</v>
      </c>
      <c r="F4" s="5">
        <f>D4*5</f>
        <v>60</v>
      </c>
      <c r="G4" s="18"/>
      <c r="H4" s="5"/>
    </row>
    <row r="5" spans="1:8" x14ac:dyDescent="0.15">
      <c r="B5" s="5"/>
      <c r="C5" s="8" t="s">
        <v>188</v>
      </c>
      <c r="D5" s="5">
        <v>0.5</v>
      </c>
      <c r="E5" s="8" t="s">
        <v>106</v>
      </c>
      <c r="F5" s="5">
        <f>D5*26</f>
        <v>13</v>
      </c>
      <c r="G5" s="18"/>
      <c r="H5" s="5"/>
    </row>
    <row r="6" spans="1:8" x14ac:dyDescent="0.15">
      <c r="B6" s="5"/>
      <c r="C6" s="8" t="s">
        <v>189</v>
      </c>
      <c r="D6" s="5">
        <v>1</v>
      </c>
      <c r="E6" s="8" t="s">
        <v>65</v>
      </c>
      <c r="F6" s="5">
        <f>D6*12</f>
        <v>12</v>
      </c>
      <c r="G6" s="18"/>
      <c r="H6" s="5"/>
    </row>
    <row r="7" spans="1:8" x14ac:dyDescent="0.15">
      <c r="B7" s="5"/>
      <c r="C7" s="8" t="s">
        <v>190</v>
      </c>
      <c r="D7" s="5">
        <v>2</v>
      </c>
      <c r="E7" s="8" t="s">
        <v>58</v>
      </c>
      <c r="F7" s="5">
        <f>D7*8</f>
        <v>16</v>
      </c>
      <c r="G7" s="19"/>
      <c r="H7" s="5"/>
    </row>
    <row r="8" spans="1:8" x14ac:dyDescent="0.15">
      <c r="B8" s="5"/>
      <c r="C8" s="8" t="s">
        <v>191</v>
      </c>
      <c r="D8" s="5">
        <v>2</v>
      </c>
      <c r="E8" s="8" t="s">
        <v>65</v>
      </c>
      <c r="F8" s="5">
        <f>D8*12</f>
        <v>24</v>
      </c>
      <c r="G8" s="19">
        <f>SUM(F4:F8)</f>
        <v>125</v>
      </c>
      <c r="H8" s="20"/>
    </row>
    <row r="9" spans="1:8" x14ac:dyDescent="0.15">
      <c r="B9" s="5"/>
      <c r="C9" s="8"/>
      <c r="D9" s="5"/>
      <c r="E9" s="8"/>
      <c r="F9" s="5"/>
      <c r="G9" s="24"/>
      <c r="H9" s="20"/>
    </row>
    <row r="10" spans="1:8" x14ac:dyDescent="0.15">
      <c r="B10" s="5"/>
      <c r="C10" s="8"/>
      <c r="D10" s="5"/>
      <c r="E10" s="8"/>
      <c r="F10" s="5"/>
      <c r="G10" s="26"/>
      <c r="H10" s="20"/>
    </row>
    <row r="11" spans="1:8" x14ac:dyDescent="0.15">
      <c r="B11" s="8" t="s">
        <v>185</v>
      </c>
      <c r="C11" s="5"/>
      <c r="D11" s="5"/>
      <c r="E11" s="5"/>
      <c r="F11" s="5"/>
      <c r="H11" s="23">
        <v>0</v>
      </c>
    </row>
    <row r="12" spans="1:8" x14ac:dyDescent="0.15">
      <c r="B12" s="5"/>
      <c r="C12" s="8" t="s">
        <v>187</v>
      </c>
      <c r="D12" s="5">
        <v>5</v>
      </c>
      <c r="E12" s="8" t="s">
        <v>64</v>
      </c>
      <c r="F12" s="5">
        <f>D12*5</f>
        <v>25</v>
      </c>
      <c r="G12" s="19"/>
      <c r="H12" s="5"/>
    </row>
    <row r="13" spans="1:8" x14ac:dyDescent="0.15">
      <c r="B13" s="5"/>
      <c r="C13" s="8" t="s">
        <v>188</v>
      </c>
      <c r="D13" s="5">
        <v>3</v>
      </c>
      <c r="E13" s="8" t="s">
        <v>60</v>
      </c>
      <c r="F13" s="5">
        <f>D13*4</f>
        <v>12</v>
      </c>
      <c r="G13" s="19"/>
      <c r="H13" s="5"/>
    </row>
    <row r="14" spans="1:8" x14ac:dyDescent="0.15">
      <c r="B14" s="5"/>
      <c r="C14" s="8" t="s">
        <v>189</v>
      </c>
      <c r="D14" s="5">
        <v>1.5</v>
      </c>
      <c r="E14" s="8" t="s">
        <v>60</v>
      </c>
      <c r="F14" s="5">
        <f>D14*4</f>
        <v>6</v>
      </c>
      <c r="G14" s="19"/>
      <c r="H14" s="5"/>
    </row>
    <row r="15" spans="1:8" x14ac:dyDescent="0.15">
      <c r="B15" s="5"/>
      <c r="C15" s="8" t="s">
        <v>190</v>
      </c>
      <c r="D15" s="5">
        <v>2</v>
      </c>
      <c r="E15" s="8" t="s">
        <v>65</v>
      </c>
      <c r="F15" s="5">
        <f>D15*12</f>
        <v>24</v>
      </c>
      <c r="G15" s="19">
        <f>SUM(F12:F15)</f>
        <v>67</v>
      </c>
      <c r="H15" s="20"/>
    </row>
    <row r="16" spans="1:8" x14ac:dyDescent="0.15">
      <c r="B16" s="5"/>
      <c r="C16" s="8"/>
      <c r="D16" s="5"/>
      <c r="E16" s="8"/>
      <c r="F16" s="5"/>
      <c r="G16" s="24"/>
      <c r="H16" s="20"/>
    </row>
    <row r="17" spans="2:8" x14ac:dyDescent="0.15">
      <c r="B17" s="5"/>
      <c r="C17" s="8"/>
      <c r="D17" s="5"/>
      <c r="E17" s="8"/>
      <c r="F17" s="5"/>
      <c r="G17" s="24"/>
      <c r="H17" s="20"/>
    </row>
    <row r="18" spans="2:8" x14ac:dyDescent="0.15">
      <c r="B18" s="5"/>
      <c r="C18" s="8"/>
      <c r="D18" s="5"/>
      <c r="E18" s="8"/>
      <c r="F18" s="5"/>
      <c r="G18" s="24"/>
      <c r="H18" s="20"/>
    </row>
    <row r="19" spans="2:8" x14ac:dyDescent="0.15">
      <c r="B19" s="8" t="s">
        <v>186</v>
      </c>
      <c r="C19" s="5"/>
      <c r="D19" s="5"/>
      <c r="E19" s="5"/>
      <c r="F19" s="5"/>
      <c r="G19" s="19"/>
      <c r="H19" s="20">
        <v>0</v>
      </c>
    </row>
    <row r="20" spans="2:8" x14ac:dyDescent="0.15">
      <c r="B20" s="5"/>
      <c r="C20" s="8" t="s">
        <v>187</v>
      </c>
      <c r="D20" s="5">
        <v>6</v>
      </c>
      <c r="E20" s="8" t="s">
        <v>60</v>
      </c>
      <c r="F20" s="5">
        <f>D20*4</f>
        <v>24</v>
      </c>
      <c r="G20" s="19"/>
      <c r="H20" s="5"/>
    </row>
    <row r="21" spans="2:8" x14ac:dyDescent="0.15">
      <c r="B21" s="5"/>
      <c r="C21" s="8" t="s">
        <v>188</v>
      </c>
      <c r="D21" s="5">
        <v>1</v>
      </c>
      <c r="E21" s="8" t="s">
        <v>101</v>
      </c>
      <c r="F21" s="5">
        <f>D21*32</f>
        <v>32</v>
      </c>
      <c r="G21" s="19">
        <f>SUM(F20:F21)</f>
        <v>56</v>
      </c>
      <c r="H21" s="20"/>
    </row>
    <row r="22" spans="2:8" x14ac:dyDescent="0.15">
      <c r="B22" s="5"/>
      <c r="C22" s="8"/>
      <c r="D22" s="5"/>
      <c r="E22" s="8"/>
      <c r="F22" s="5"/>
      <c r="G22" s="24"/>
      <c r="H22" s="20"/>
    </row>
    <row r="23" spans="2:8" x14ac:dyDescent="0.15">
      <c r="B23" s="5"/>
      <c r="C23" s="8"/>
      <c r="D23" s="5"/>
      <c r="E23" s="8"/>
      <c r="F23" s="5"/>
      <c r="G23" s="19"/>
      <c r="H23" s="20"/>
    </row>
    <row r="24" spans="2:8" x14ac:dyDescent="0.15">
      <c r="B24" s="5"/>
      <c r="C24" s="5"/>
      <c r="D24" s="5"/>
      <c r="E24" s="5"/>
      <c r="F24" s="5"/>
      <c r="G24" s="19"/>
      <c r="H24" s="5"/>
    </row>
    <row r="25" spans="2:8" x14ac:dyDescent="0.15">
      <c r="B25" s="5"/>
      <c r="C25" s="5"/>
      <c r="D25" s="5"/>
      <c r="E25" s="5"/>
      <c r="F25" s="5"/>
      <c r="G25" s="19" t="s">
        <v>102</v>
      </c>
      <c r="H25" s="23">
        <f>H3+H11+H19</f>
        <v>0</v>
      </c>
    </row>
    <row r="26" spans="2:8" x14ac:dyDescent="0.15">
      <c r="B26" s="5"/>
      <c r="C26" s="5"/>
      <c r="D26" s="5"/>
      <c r="E26" s="5"/>
      <c r="F26" s="5">
        <f>SUM(F3:F25)</f>
        <v>248</v>
      </c>
      <c r="G26" s="25" t="s">
        <v>100</v>
      </c>
      <c r="H26" s="20">
        <f>SUM(H3:H22)</f>
        <v>0</v>
      </c>
    </row>
  </sheetData>
  <mergeCells count="1">
    <mergeCell ref="B2:C2"/>
  </mergeCells>
  <printOptions horizontalCentered="1"/>
  <pageMargins left="0.75" right="0.75" top="1" bottom="1" header="0.5" footer="0.5"/>
  <pageSetup scale="91" orientation="portrait" r:id="rId1"/>
  <headerFooter alignWithMargins="0"/>
  <ignoredErrors>
    <ignoredError sqref="F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Graph</vt:lpstr>
      <vt:lpstr>Spiritual</vt:lpstr>
      <vt:lpstr>Family-Immediate</vt:lpstr>
      <vt:lpstr>Family - Extended</vt:lpstr>
      <vt:lpstr>Friends</vt:lpstr>
      <vt:lpstr>Health</vt:lpstr>
      <vt:lpstr>Civic</vt:lpstr>
      <vt:lpstr>Recreation &amp; Entertainment</vt:lpstr>
      <vt:lpstr>Primary Vocation</vt:lpstr>
      <vt:lpstr>Education</vt:lpstr>
      <vt:lpstr>Personal Finance</vt:lpstr>
      <vt:lpstr>Add'l Income Sources</vt:lpstr>
      <vt:lpstr>'Add''l Income Sources'!Print_Area</vt:lpstr>
      <vt:lpstr>Civic!Print_Area</vt:lpstr>
      <vt:lpstr>Education!Print_Area</vt:lpstr>
      <vt:lpstr>'Family - Extended'!Print_Area</vt:lpstr>
      <vt:lpstr>'Family-Immediate'!Print_Area</vt:lpstr>
      <vt:lpstr>Friends!Print_Area</vt:lpstr>
      <vt:lpstr>Graph!Print_Area</vt:lpstr>
      <vt:lpstr>Health!Print_Area</vt:lpstr>
      <vt:lpstr>'Personal Finance'!Print_Area</vt:lpstr>
      <vt:lpstr>'Primary Vocation'!Print_Area</vt:lpstr>
      <vt:lpstr>'Recreation &amp; Entertainment'!Print_Area</vt:lpstr>
      <vt:lpstr>Spiritual!Print_Area</vt:lpstr>
    </vt:vector>
  </TitlesOfParts>
  <Company>TriZetto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Margolis</dc:creator>
  <cp:lastModifiedBy>Oliver Alfonso</cp:lastModifiedBy>
  <cp:lastPrinted>2013-01-30T16:59:31Z</cp:lastPrinted>
  <dcterms:created xsi:type="dcterms:W3CDTF">2008-04-27T21:12:00Z</dcterms:created>
  <dcterms:modified xsi:type="dcterms:W3CDTF">2018-11-05T01:58:59Z</dcterms:modified>
</cp:coreProperties>
</file>