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orn\Dropbox\Century 21\Accounting\Calculators\"/>
    </mc:Choice>
  </mc:AlternateContent>
  <xr:revisionPtr revIDLastSave="0" documentId="13_ncr:1_{388FE025-566A-4DB9-BA98-1361600F96F1}" xr6:coauthVersionLast="46" xr6:coauthVersionMax="46" xr10:uidLastSave="{00000000-0000-0000-0000-000000000000}"/>
  <bookViews>
    <workbookView xWindow="-108" yWindow="-108" windowWidth="30936" windowHeight="16896" xr2:uid="{443F0D1F-A3B4-4A26-AE8D-73CC8BACB3FD}"/>
  </bookViews>
  <sheets>
    <sheet name="Input Form" sheetId="1" r:id="rId1"/>
    <sheet name="Client Print Out" sheetId="3" r:id="rId2"/>
    <sheet name="Raw 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3" l="1"/>
  <c r="B42" i="3"/>
  <c r="C5" i="3"/>
  <c r="C7" i="3"/>
  <c r="C13" i="3"/>
  <c r="C14" i="3"/>
  <c r="C15" i="3"/>
  <c r="C16" i="3"/>
  <c r="C17" i="3"/>
  <c r="C28" i="3"/>
  <c r="C4" i="3"/>
  <c r="C37" i="1"/>
  <c r="B37" i="1" s="1"/>
  <c r="C39" i="3" s="1"/>
  <c r="C36" i="1"/>
  <c r="B36" i="1" s="1"/>
  <c r="C38" i="3" s="1"/>
  <c r="F1" i="2"/>
  <c r="C31" i="1"/>
  <c r="B31" i="1" s="1"/>
  <c r="C33" i="3" s="1"/>
  <c r="C32" i="1"/>
  <c r="B32" i="1" s="1"/>
  <c r="C34" i="3" s="1"/>
  <c r="C33" i="1"/>
  <c r="B33" i="1" s="1"/>
  <c r="C35" i="3" s="1"/>
  <c r="C34" i="1"/>
  <c r="C35" i="1"/>
  <c r="C30" i="1"/>
  <c r="B30" i="1" s="1"/>
  <c r="C32" i="3" s="1"/>
  <c r="E1" i="2"/>
  <c r="B26" i="1"/>
  <c r="B25" i="1"/>
  <c r="C27" i="3" s="1"/>
  <c r="D24" i="1"/>
  <c r="B24" i="1" s="1"/>
  <c r="C26" i="3" s="1"/>
  <c r="B23" i="1"/>
  <c r="C25" i="3" s="1"/>
  <c r="B22" i="1"/>
  <c r="C24" i="3" s="1"/>
  <c r="B21" i="1"/>
  <c r="C23" i="3" s="1"/>
  <c r="B20" i="1"/>
  <c r="C22" i="3" s="1"/>
  <c r="B19" i="1"/>
  <c r="C21" i="3" s="1"/>
  <c r="C1" i="2"/>
  <c r="C2" i="2" s="1"/>
  <c r="D19" i="1" s="1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E3" i="2" l="1"/>
  <c r="D35" i="1" s="1"/>
  <c r="E4" i="2"/>
  <c r="F4" i="2" s="1"/>
  <c r="B34" i="1"/>
  <c r="C36" i="3" s="1"/>
  <c r="B27" i="1"/>
  <c r="C29" i="3" s="1"/>
  <c r="F3" i="2" l="1"/>
  <c r="B35" i="1" l="1"/>
  <c r="C37" i="3" s="1"/>
  <c r="D37" i="3" s="1"/>
  <c r="G4" i="2"/>
  <c r="G3" i="2"/>
  <c r="B10" i="1"/>
  <c r="C12" i="3" s="1"/>
  <c r="B11" i="1"/>
  <c r="B12" i="1"/>
  <c r="B13" i="1"/>
  <c r="B9" i="1"/>
  <c r="C11" i="3" s="1"/>
  <c r="B4" i="1"/>
  <c r="C6" i="3" s="1"/>
  <c r="B43" i="3" l="1"/>
  <c r="B46" i="3" s="1"/>
  <c r="B38" i="1"/>
  <c r="B6" i="1"/>
  <c r="C8" i="3" s="1"/>
  <c r="B16" i="1"/>
  <c r="C18" i="3" s="1"/>
  <c r="B42" i="1" l="1"/>
  <c r="B39" i="1"/>
  <c r="C40" i="3"/>
  <c r="B41" i="1"/>
  <c r="C42" i="3" s="1"/>
  <c r="C43" i="3" s="1"/>
  <c r="C45" i="3" l="1"/>
  <c r="C46" i="3" s="1"/>
</calcChain>
</file>

<file path=xl/sharedStrings.xml><?xml version="1.0" encoding="utf-8"?>
<sst xmlns="http://schemas.openxmlformats.org/spreadsheetml/2006/main" count="93" uniqueCount="57">
  <si>
    <t>Optional Services</t>
  </si>
  <si>
    <t xml:space="preserve">     Home Inspection</t>
  </si>
  <si>
    <t xml:space="preserve">     Sewer Scope</t>
  </si>
  <si>
    <t xml:space="preserve">     Radon Test</t>
  </si>
  <si>
    <t xml:space="preserve">     Well Water Test</t>
  </si>
  <si>
    <t xml:space="preserve">     ILC</t>
  </si>
  <si>
    <t>YES/NO</t>
  </si>
  <si>
    <t>Approximate Cost</t>
  </si>
  <si>
    <t xml:space="preserve">     Purchase Price</t>
  </si>
  <si>
    <t xml:space="preserve">     Dowpayment</t>
  </si>
  <si>
    <t>Basic Terms</t>
  </si>
  <si>
    <t xml:space="preserve">     Appraisal Gap Risk</t>
  </si>
  <si>
    <t xml:space="preserve">     Other</t>
  </si>
  <si>
    <t>Total Optional Services</t>
  </si>
  <si>
    <t>YES</t>
  </si>
  <si>
    <t>NO</t>
  </si>
  <si>
    <t>Total Basic Costs</t>
  </si>
  <si>
    <t>Title and HOA Related Costs</t>
  </si>
  <si>
    <t xml:space="preserve">     8.1.2. Owner's Title Policy</t>
  </si>
  <si>
    <t>Modified Number</t>
  </si>
  <si>
    <t>Premium</t>
  </si>
  <si>
    <t xml:space="preserve">     8.1.3. Owner Extended Coverage (OEC)</t>
  </si>
  <si>
    <t>SPLIT</t>
  </si>
  <si>
    <t xml:space="preserve">     15.2. Closing Services Fees</t>
  </si>
  <si>
    <t xml:space="preserve">     15.3. Status Letter</t>
  </si>
  <si>
    <t xml:space="preserve">     15.3. Record Change Fee</t>
  </si>
  <si>
    <t>Approximate Costs</t>
  </si>
  <si>
    <t xml:space="preserve">     15.4. Local Transfer Tax (.01%)</t>
  </si>
  <si>
    <t>YES/NO/SPLIT</t>
  </si>
  <si>
    <t xml:space="preserve">     15.5. Private Transfer Fee</t>
  </si>
  <si>
    <t xml:space="preserve">     15.6. Water Transfer Fee</t>
  </si>
  <si>
    <t>Total Title and HOA Related Costs</t>
  </si>
  <si>
    <t>Lender Fees</t>
  </si>
  <si>
    <t xml:space="preserve">     Lender's Title Policy</t>
  </si>
  <si>
    <t xml:space="preserve">     Appraisal</t>
  </si>
  <si>
    <t>Loan Amount</t>
  </si>
  <si>
    <t xml:space="preserve">     Loan Closing Fee</t>
  </si>
  <si>
    <t xml:space="preserve">     Record Fees</t>
  </si>
  <si>
    <r>
      <t xml:space="preserve">set to 100.00% if </t>
    </r>
    <r>
      <rPr>
        <b/>
        <sz val="14"/>
        <color theme="1"/>
        <rFont val="Calibri"/>
        <family val="2"/>
        <scheme val="minor"/>
      </rPr>
      <t>CASH</t>
    </r>
  </si>
  <si>
    <t>FHA</t>
  </si>
  <si>
    <t xml:space="preserve">     Origination and Processing Fee</t>
  </si>
  <si>
    <t xml:space="preserve">     Loan Type</t>
  </si>
  <si>
    <t>VA</t>
  </si>
  <si>
    <t>CONV</t>
  </si>
  <si>
    <t>CASH</t>
  </si>
  <si>
    <t xml:space="preserve">        VA/FHA/CONV/CASH</t>
  </si>
  <si>
    <t xml:space="preserve">     Other Loan Related Fees</t>
  </si>
  <si>
    <t>Total Lender Fees</t>
  </si>
  <si>
    <t>of the Loan Amount</t>
  </si>
  <si>
    <t>Total Closing Cost Including Max Appraisal Risk</t>
  </si>
  <si>
    <t>Buyer Needed Funds Sheet</t>
  </si>
  <si>
    <t>Disclaimer: This only an estimate. Your lender or the Title Company can provide you with more accurate numbers.</t>
  </si>
  <si>
    <t>Total Closing Cost Without Appraisal Risk</t>
  </si>
  <si>
    <t xml:space="preserve">     Escrow Homeowners Insurance, Property Taxes, Pre-paid %</t>
  </si>
  <si>
    <t xml:space="preserve">     Escrow Homeowners Insurance, Property Taxes, Pre-Paid Interest</t>
  </si>
  <si>
    <t>*May be financed in</t>
  </si>
  <si>
    <t xml:space="preserve">     Upfront Mortgage Insurance (FHA Only)/Funding Fee (VA Loan)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</si>
</sst>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5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0" applyFont="1"/>
    <xf numFmtId="44" fontId="3" fillId="0" borderId="0" xfId="1" applyFont="1"/>
    <xf numFmtId="0" fontId="3" fillId="0" borderId="0" xfId="0" applyFont="1"/>
    <xf numFmtId="44" fontId="3" fillId="2" borderId="0" xfId="1" applyFont="1" applyFill="1"/>
    <xf numFmtId="10" fontId="3" fillId="2" borderId="0" xfId="0" applyNumberFormat="1" applyFont="1" applyFill="1"/>
    <xf numFmtId="44" fontId="3" fillId="0" borderId="1" xfId="1" applyFont="1" applyBorder="1"/>
    <xf numFmtId="10" fontId="3" fillId="0" borderId="0" xfId="0" applyNumberFormat="1" applyFont="1" applyFill="1"/>
    <xf numFmtId="0" fontId="3" fillId="3" borderId="0" xfId="0" applyFont="1" applyFill="1"/>
    <xf numFmtId="44" fontId="3" fillId="3" borderId="0" xfId="1" applyFont="1" applyFill="1"/>
    <xf numFmtId="10" fontId="3" fillId="3" borderId="0" xfId="0" applyNumberFormat="1" applyFont="1" applyFill="1"/>
    <xf numFmtId="0" fontId="3" fillId="2" borderId="0" xfId="0" applyFont="1" applyFill="1"/>
    <xf numFmtId="44" fontId="3" fillId="2" borderId="1" xfId="1" applyFont="1" applyFill="1" applyBorder="1"/>
    <xf numFmtId="44" fontId="2" fillId="0" borderId="0" xfId="1" applyFont="1"/>
    <xf numFmtId="44" fontId="3" fillId="4" borderId="0" xfId="1" applyFont="1" applyFill="1"/>
    <xf numFmtId="44" fontId="3" fillId="4" borderId="0" xfId="0" applyNumberFormat="1" applyFont="1" applyFill="1"/>
    <xf numFmtId="44" fontId="3" fillId="5" borderId="0" xfId="1" applyFont="1" applyFill="1"/>
    <xf numFmtId="10" fontId="0" fillId="0" borderId="0" xfId="0" applyNumberFormat="1"/>
    <xf numFmtId="10" fontId="3" fillId="4" borderId="0" xfId="1" applyNumberFormat="1" applyFont="1" applyFill="1"/>
    <xf numFmtId="10" fontId="3" fillId="0" borderId="0" xfId="2" applyNumberFormat="1" applyFont="1" applyFill="1"/>
    <xf numFmtId="0" fontId="3" fillId="0" borderId="0" xfId="0" applyNumberFormat="1" applyFont="1"/>
    <xf numFmtId="10" fontId="3" fillId="0" borderId="0" xfId="2" applyNumberFormat="1" applyFont="1"/>
    <xf numFmtId="0" fontId="3" fillId="0" borderId="0" xfId="0" applyFont="1" applyAlignment="1">
      <alignment horizontal="left"/>
    </xf>
    <xf numFmtId="44" fontId="3" fillId="0" borderId="0" xfId="1" applyFont="1" applyAlignment="1">
      <alignment horizontal="left"/>
    </xf>
    <xf numFmtId="44" fontId="2" fillId="0" borderId="0" xfId="0" applyNumberFormat="1" applyFont="1"/>
    <xf numFmtId="0" fontId="4" fillId="0" borderId="0" xfId="0" applyFont="1"/>
    <xf numFmtId="44" fontId="5" fillId="0" borderId="0" xfId="1" applyFont="1"/>
    <xf numFmtId="0" fontId="6" fillId="0" borderId="0" xfId="0" applyFont="1"/>
    <xf numFmtId="0" fontId="7" fillId="0" borderId="0" xfId="0" applyFont="1"/>
    <xf numFmtId="44" fontId="8" fillId="0" borderId="0" xfId="1" applyFo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548640</xdr:colOff>
      <xdr:row>0</xdr:row>
      <xdr:rowOff>76200</xdr:rowOff>
    </xdr:from>
    <xdr:to>
      <xdr:col>6</xdr:col>
      <xdr:colOff>350520</xdr:colOff>
      <xdr:row>0</xdr:row>
      <xdr:rowOff>382461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388429-2E95-414F-AB89-28C40989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7460" y="76200"/>
          <a:ext cx="2827020" cy="306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DB67-7682-4D98-9C1D-2E7F32D23C2E}">
  <dimension ref="A1:H42"/>
  <sheetViews>
    <sheetView tabSelected="1" workbookViewId="0">
      <selection activeCell="K21" sqref="K21"/>
    </sheetView>
  </sheetViews>
  <sheetFormatPr defaultRowHeight="18" x14ac:dyDescent="0.35"/>
  <cols>
    <col min="1" max="1" width="69.33203125" style="5" customWidth="1"/>
    <col min="2" max="2" width="25.109375" style="4" bestFit="1" customWidth="1"/>
    <col min="3" max="3" width="27.6640625" style="5" customWidth="1"/>
    <col min="4" max="4" width="25.109375" style="5" bestFit="1" customWidth="1"/>
    <col min="5" max="16384" width="8.88671875" style="5"/>
  </cols>
  <sheetData>
    <row r="1" spans="1:4" x14ac:dyDescent="0.35">
      <c r="A1" s="3" t="s">
        <v>10</v>
      </c>
    </row>
    <row r="2" spans="1:4" x14ac:dyDescent="0.35">
      <c r="A2" s="5" t="s">
        <v>8</v>
      </c>
      <c r="B2" s="6"/>
    </row>
    <row r="3" spans="1:4" x14ac:dyDescent="0.35">
      <c r="A3" s="5" t="s">
        <v>41</v>
      </c>
      <c r="B3" s="6"/>
      <c r="C3" s="5" t="s">
        <v>45</v>
      </c>
    </row>
    <row r="4" spans="1:4" x14ac:dyDescent="0.35">
      <c r="A4" s="5" t="s">
        <v>9</v>
      </c>
      <c r="B4" s="4">
        <f>B2*C4</f>
        <v>0</v>
      </c>
      <c r="C4" s="7"/>
      <c r="D4" s="5" t="s">
        <v>38</v>
      </c>
    </row>
    <row r="5" spans="1:4" ht="18.600000000000001" thickBot="1" x14ac:dyDescent="0.4">
      <c r="A5" s="5" t="s">
        <v>11</v>
      </c>
      <c r="B5" s="14"/>
      <c r="C5" s="9"/>
    </row>
    <row r="6" spans="1:4" ht="18.600000000000001" thickTop="1" x14ac:dyDescent="0.35">
      <c r="A6" s="3" t="s">
        <v>16</v>
      </c>
      <c r="B6" s="15">
        <f>SUM(B4:B5)</f>
        <v>0</v>
      </c>
      <c r="C6" s="9"/>
    </row>
    <row r="7" spans="1:4" x14ac:dyDescent="0.35">
      <c r="A7" s="10"/>
      <c r="B7" s="11"/>
      <c r="C7" s="12"/>
      <c r="D7" s="10"/>
    </row>
    <row r="8" spans="1:4" x14ac:dyDescent="0.35">
      <c r="A8" s="3" t="s">
        <v>0</v>
      </c>
      <c r="B8" s="5"/>
      <c r="C8" s="5" t="s">
        <v>6</v>
      </c>
      <c r="D8" s="4" t="s">
        <v>7</v>
      </c>
    </row>
    <row r="9" spans="1:4" x14ac:dyDescent="0.35">
      <c r="A9" s="5" t="s">
        <v>1</v>
      </c>
      <c r="B9" s="4">
        <f>IF(C9="YES",D9,IF(C9="NO",0,IF(C9="",0)))</f>
        <v>0</v>
      </c>
      <c r="C9" s="13"/>
      <c r="D9" s="16">
        <v>400</v>
      </c>
    </row>
    <row r="10" spans="1:4" x14ac:dyDescent="0.35">
      <c r="A10" s="5" t="s">
        <v>2</v>
      </c>
      <c r="B10" s="4">
        <f t="shared" ref="B10:B13" si="0">IF(C10="YES",D10,IF(C10="NO",0,IF(C10="",0)))</f>
        <v>0</v>
      </c>
      <c r="C10" s="13"/>
      <c r="D10" s="16">
        <v>150</v>
      </c>
    </row>
    <row r="11" spans="1:4" x14ac:dyDescent="0.35">
      <c r="A11" s="5" t="s">
        <v>3</v>
      </c>
      <c r="B11" s="4">
        <f t="shared" si="0"/>
        <v>0</v>
      </c>
      <c r="C11" s="13"/>
      <c r="D11" s="16">
        <v>150</v>
      </c>
    </row>
    <row r="12" spans="1:4" x14ac:dyDescent="0.35">
      <c r="A12" s="5" t="s">
        <v>4</v>
      </c>
      <c r="B12" s="4">
        <f t="shared" si="0"/>
        <v>0</v>
      </c>
      <c r="C12" s="13"/>
      <c r="D12" s="16">
        <v>150</v>
      </c>
    </row>
    <row r="13" spans="1:4" x14ac:dyDescent="0.35">
      <c r="A13" s="5" t="s">
        <v>5</v>
      </c>
      <c r="B13" s="4">
        <f t="shared" si="0"/>
        <v>0</v>
      </c>
      <c r="C13" s="13"/>
      <c r="D13" s="16">
        <v>500</v>
      </c>
    </row>
    <row r="14" spans="1:4" x14ac:dyDescent="0.35">
      <c r="A14" s="5" t="s">
        <v>12</v>
      </c>
      <c r="B14" s="6">
        <v>0</v>
      </c>
    </row>
    <row r="15" spans="1:4" ht="18.600000000000001" thickBot="1" x14ac:dyDescent="0.4">
      <c r="A15" s="5" t="s">
        <v>12</v>
      </c>
      <c r="B15" s="14">
        <v>0</v>
      </c>
    </row>
    <row r="16" spans="1:4" ht="18.600000000000001" thickTop="1" x14ac:dyDescent="0.35">
      <c r="A16" s="3" t="s">
        <v>13</v>
      </c>
      <c r="B16" s="15">
        <f>SUM(B9:B15)</f>
        <v>0</v>
      </c>
    </row>
    <row r="17" spans="1:4" x14ac:dyDescent="0.35">
      <c r="A17" s="10"/>
      <c r="B17" s="11"/>
      <c r="C17" s="10"/>
      <c r="D17" s="10"/>
    </row>
    <row r="18" spans="1:4" x14ac:dyDescent="0.35">
      <c r="A18" s="3" t="s">
        <v>17</v>
      </c>
      <c r="C18" s="5" t="s">
        <v>28</v>
      </c>
      <c r="D18" s="5" t="s">
        <v>26</v>
      </c>
    </row>
    <row r="19" spans="1:4" x14ac:dyDescent="0.35">
      <c r="A19" s="5" t="s">
        <v>18</v>
      </c>
      <c r="B19" s="4">
        <f>IF(C19="YES",'Raw Data'!C2,IF(C19="NO",0,IF(C19="",0)))</f>
        <v>0</v>
      </c>
      <c r="C19" s="13"/>
      <c r="D19" s="18" t="e">
        <f>'Raw Data'!C2</f>
        <v>#N/A</v>
      </c>
    </row>
    <row r="20" spans="1:4" x14ac:dyDescent="0.35">
      <c r="A20" s="5" t="s">
        <v>21</v>
      </c>
      <c r="B20" s="4">
        <f>IF(C20="YES",D20,IF(C20="SPLIT",(D20/2),IF(C20="NO",0,IF(C20="",0))))</f>
        <v>0</v>
      </c>
      <c r="C20" s="13"/>
      <c r="D20" s="18">
        <v>75</v>
      </c>
    </row>
    <row r="21" spans="1:4" x14ac:dyDescent="0.35">
      <c r="A21" s="5" t="s">
        <v>23</v>
      </c>
      <c r="B21" s="4">
        <f t="shared" ref="B21:B26" si="1">IF(C21="YES",D21,IF(C21="NO",0,IF(C21="SPLIT",(D21/2),IF(C21="",0))))</f>
        <v>0</v>
      </c>
      <c r="C21" s="13"/>
      <c r="D21" s="16">
        <v>375</v>
      </c>
    </row>
    <row r="22" spans="1:4" x14ac:dyDescent="0.35">
      <c r="A22" s="5" t="s">
        <v>24</v>
      </c>
      <c r="B22" s="4">
        <f t="shared" si="1"/>
        <v>0</v>
      </c>
      <c r="C22" s="13"/>
      <c r="D22" s="16">
        <v>200</v>
      </c>
    </row>
    <row r="23" spans="1:4" x14ac:dyDescent="0.35">
      <c r="A23" s="5" t="s">
        <v>25</v>
      </c>
      <c r="B23" s="4">
        <f t="shared" si="1"/>
        <v>0</v>
      </c>
      <c r="C23" s="13"/>
      <c r="D23" s="16">
        <v>200</v>
      </c>
    </row>
    <row r="24" spans="1:4" x14ac:dyDescent="0.35">
      <c r="A24" s="5" t="s">
        <v>27</v>
      </c>
      <c r="B24" s="4">
        <f t="shared" si="1"/>
        <v>0</v>
      </c>
      <c r="C24" s="13"/>
      <c r="D24" s="17">
        <f>0.0001*B2</f>
        <v>0</v>
      </c>
    </row>
    <row r="25" spans="1:4" x14ac:dyDescent="0.35">
      <c r="A25" s="5" t="s">
        <v>29</v>
      </c>
      <c r="B25" s="4">
        <f t="shared" si="1"/>
        <v>0</v>
      </c>
      <c r="C25" s="13"/>
      <c r="D25" s="16">
        <v>100</v>
      </c>
    </row>
    <row r="26" spans="1:4" ht="18.600000000000001" thickBot="1" x14ac:dyDescent="0.4">
      <c r="A26" s="5" t="s">
        <v>30</v>
      </c>
      <c r="B26" s="8">
        <f t="shared" si="1"/>
        <v>0</v>
      </c>
      <c r="C26" s="13"/>
      <c r="D26" s="16">
        <v>40</v>
      </c>
    </row>
    <row r="27" spans="1:4" ht="18.600000000000001" thickTop="1" x14ac:dyDescent="0.35">
      <c r="A27" s="3" t="s">
        <v>31</v>
      </c>
      <c r="B27" s="15">
        <f>SUM(B19:B26)</f>
        <v>0</v>
      </c>
    </row>
    <row r="28" spans="1:4" x14ac:dyDescent="0.35">
      <c r="A28" s="10"/>
      <c r="B28" s="11"/>
      <c r="C28" s="10"/>
      <c r="D28" s="10"/>
    </row>
    <row r="29" spans="1:4" x14ac:dyDescent="0.35">
      <c r="A29" s="3" t="s">
        <v>32</v>
      </c>
      <c r="D29" s="5" t="s">
        <v>7</v>
      </c>
    </row>
    <row r="30" spans="1:4" x14ac:dyDescent="0.35">
      <c r="A30" s="5" t="s">
        <v>33</v>
      </c>
      <c r="B30" s="4" t="b">
        <f>IF(C30="VA",D30,IF(C30="FHA",D30,IF(C30="CONV",D30,IF(C30="CASH",0,IF(C30="","")))))</f>
        <v>0</v>
      </c>
      <c r="C30" s="22">
        <f>$B$3</f>
        <v>0</v>
      </c>
      <c r="D30" s="16">
        <v>500</v>
      </c>
    </row>
    <row r="31" spans="1:4" x14ac:dyDescent="0.35">
      <c r="A31" s="5" t="s">
        <v>34</v>
      </c>
      <c r="B31" s="4" t="b">
        <f t="shared" ref="B31:B33" si="2">IF(C31="VA",D31,IF(C31="FHA",D31,IF(C31="CONV",D31,IF(C31="CASH",0,IF(C31="","")))))</f>
        <v>0</v>
      </c>
      <c r="C31" s="22">
        <f t="shared" ref="C31:C37" si="3">$B$3</f>
        <v>0</v>
      </c>
      <c r="D31" s="16">
        <v>750</v>
      </c>
    </row>
    <row r="32" spans="1:4" x14ac:dyDescent="0.35">
      <c r="A32" s="5" t="s">
        <v>36</v>
      </c>
      <c r="B32" s="4" t="b">
        <f t="shared" si="2"/>
        <v>0</v>
      </c>
      <c r="C32" s="22">
        <f t="shared" si="3"/>
        <v>0</v>
      </c>
      <c r="D32" s="16">
        <v>500</v>
      </c>
    </row>
    <row r="33" spans="1:8" x14ac:dyDescent="0.35">
      <c r="A33" s="5" t="s">
        <v>37</v>
      </c>
      <c r="B33" s="4" t="b">
        <f t="shared" si="2"/>
        <v>0</v>
      </c>
      <c r="C33" s="22">
        <f t="shared" si="3"/>
        <v>0</v>
      </c>
      <c r="D33" s="16">
        <v>150</v>
      </c>
    </row>
    <row r="34" spans="1:8" x14ac:dyDescent="0.35">
      <c r="A34" s="5" t="s">
        <v>40</v>
      </c>
      <c r="B34" s="4" t="b">
        <f>IF(C34="VA",(D34*'Raw Data'!E1),IF(C34="FHA",(D34*'Raw Data'!E1),IF(C34="CONV",(D34*'Raw Data'!E1),IF(C34="CASH",0,IF(C34="","")))))</f>
        <v>0</v>
      </c>
      <c r="C34" s="22">
        <f t="shared" si="3"/>
        <v>0</v>
      </c>
      <c r="D34" s="20">
        <v>0.01</v>
      </c>
    </row>
    <row r="35" spans="1:8" x14ac:dyDescent="0.35">
      <c r="A35" s="5" t="s">
        <v>56</v>
      </c>
      <c r="B35" s="4">
        <f>D35*'Raw Data'!E1</f>
        <v>0</v>
      </c>
      <c r="C35" s="22">
        <f t="shared" si="3"/>
        <v>0</v>
      </c>
      <c r="D35" s="21">
        <f>IF(B3="",0%,IF(B3="VA",0.023,IF(B3="FHA",'Raw Data'!E3,IF('Input Form'!B3="CONV",0,IF('Input Form'!B3="CASH",0%)))))</f>
        <v>0</v>
      </c>
      <c r="E35" s="5" t="s">
        <v>55</v>
      </c>
    </row>
    <row r="36" spans="1:8" x14ac:dyDescent="0.35">
      <c r="A36" s="5" t="s">
        <v>53</v>
      </c>
      <c r="B36" s="4" t="b">
        <f>IF(C36="VA",D36,IF(C36="FHA",D36,IF(C36="CONV",D36,IF(C36="CASH",0,IF(C36="","")))))</f>
        <v>0</v>
      </c>
      <c r="C36" s="22">
        <f t="shared" si="3"/>
        <v>0</v>
      </c>
      <c r="D36" s="4">
        <v>2500</v>
      </c>
    </row>
    <row r="37" spans="1:8" ht="18.600000000000001" thickBot="1" x14ac:dyDescent="0.4">
      <c r="A37" s="5" t="s">
        <v>46</v>
      </c>
      <c r="B37" s="8" t="b">
        <f>IF(C37="VA",D37,IF(C37="FHA",D37,IF(C37="CONV",D37,IF(C37="CASH",0,IF(C37="","")))))</f>
        <v>0</v>
      </c>
      <c r="C37" s="22">
        <f t="shared" si="3"/>
        <v>0</v>
      </c>
      <c r="D37" s="4">
        <v>500</v>
      </c>
    </row>
    <row r="38" spans="1:8" ht="18.600000000000001" thickTop="1" x14ac:dyDescent="0.35">
      <c r="A38" s="3" t="s">
        <v>47</v>
      </c>
      <c r="B38" s="15">
        <f>SUM(B30:B37)</f>
        <v>0</v>
      </c>
    </row>
    <row r="39" spans="1:8" x14ac:dyDescent="0.35">
      <c r="B39" s="23" t="e">
        <f>B38/'Raw Data'!E1</f>
        <v>#DIV/0!</v>
      </c>
      <c r="C39" s="25" t="s">
        <v>48</v>
      </c>
      <c r="D39" s="4"/>
    </row>
    <row r="40" spans="1:8" x14ac:dyDescent="0.35">
      <c r="H40" s="24"/>
    </row>
    <row r="41" spans="1:8" x14ac:dyDescent="0.35">
      <c r="A41" s="5" t="s">
        <v>49</v>
      </c>
      <c r="B41" s="4">
        <f>B6+B16+B27+B38</f>
        <v>0</v>
      </c>
    </row>
    <row r="42" spans="1:8" x14ac:dyDescent="0.35">
      <c r="A42" s="5" t="s">
        <v>52</v>
      </c>
      <c r="B42" s="4">
        <f>B4+B16+B27+B38</f>
        <v>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0BD0399-AC67-4F19-BE42-ADE661D6B030}">
          <x14:formula1>
            <xm:f>'Raw Data'!$A$1:$A$2</xm:f>
          </x14:formula1>
          <xm:sqref>C9:C13 C19</xm:sqref>
        </x14:dataValidation>
        <x14:dataValidation type="list" allowBlank="1" showInputMessage="1" showErrorMessage="1" xr:uid="{7029088C-C6CB-4FD8-9ADF-46F296C74C28}">
          <x14:formula1>
            <xm:f>'Raw Data'!$A$1:$A$3</xm:f>
          </x14:formula1>
          <xm:sqref>C20:C26</xm:sqref>
        </x14:dataValidation>
        <x14:dataValidation type="list" allowBlank="1" showInputMessage="1" showErrorMessage="1" xr:uid="{BD20A005-F892-4DB1-8F39-A2B0726FDBD8}">
          <x14:formula1>
            <xm:f>'Raw Data'!$D$2:$D$5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5C8CE-3174-483C-B2AC-1FF66A368019}">
  <sheetPr>
    <pageSetUpPr fitToPage="1"/>
  </sheetPr>
  <dimension ref="B1:F48"/>
  <sheetViews>
    <sheetView zoomScaleNormal="100" workbookViewId="0">
      <selection activeCell="I36" sqref="I36"/>
    </sheetView>
  </sheetViews>
  <sheetFormatPr defaultRowHeight="14.4" x14ac:dyDescent="0.3"/>
  <cols>
    <col min="2" max="2" width="57.6640625" customWidth="1"/>
    <col min="3" max="3" width="18.5546875" bestFit="1" customWidth="1"/>
    <col min="4" max="4" width="26.33203125" customWidth="1"/>
  </cols>
  <sheetData>
    <row r="1" spans="2:6" ht="32.4" customHeight="1" x14ac:dyDescent="0.3">
      <c r="B1" s="33"/>
      <c r="C1" s="33"/>
      <c r="D1" s="33"/>
      <c r="E1" s="33"/>
      <c r="F1" s="33"/>
    </row>
    <row r="2" spans="2:6" ht="22.2" customHeight="1" x14ac:dyDescent="0.3">
      <c r="B2" s="32" t="s">
        <v>50</v>
      </c>
      <c r="C2" s="32"/>
      <c r="D2" s="32"/>
      <c r="E2" s="32"/>
      <c r="F2" s="32"/>
    </row>
    <row r="3" spans="2:6" x14ac:dyDescent="0.3">
      <c r="B3" s="29" t="s">
        <v>10</v>
      </c>
    </row>
    <row r="4" spans="2:6" x14ac:dyDescent="0.3">
      <c r="B4" t="s">
        <v>8</v>
      </c>
      <c r="C4" s="2">
        <f>'Input Form'!B2</f>
        <v>0</v>
      </c>
    </row>
    <row r="5" spans="2:6" x14ac:dyDescent="0.3">
      <c r="B5" t="s">
        <v>41</v>
      </c>
      <c r="C5" s="2">
        <f>'Input Form'!B3</f>
        <v>0</v>
      </c>
    </row>
    <row r="6" spans="2:6" x14ac:dyDescent="0.3">
      <c r="B6" t="s">
        <v>9</v>
      </c>
      <c r="C6" s="2">
        <f>'Input Form'!B4</f>
        <v>0</v>
      </c>
    </row>
    <row r="7" spans="2:6" x14ac:dyDescent="0.3">
      <c r="B7" t="s">
        <v>11</v>
      </c>
      <c r="C7" s="2">
        <f>'Input Form'!B5</f>
        <v>0</v>
      </c>
    </row>
    <row r="8" spans="2:6" x14ac:dyDescent="0.3">
      <c r="B8" s="27" t="s">
        <v>16</v>
      </c>
      <c r="C8" s="2">
        <f>'Input Form'!B6</f>
        <v>0</v>
      </c>
    </row>
    <row r="9" spans="2:6" x14ac:dyDescent="0.3">
      <c r="C9" s="2"/>
    </row>
    <row r="10" spans="2:6" x14ac:dyDescent="0.3">
      <c r="B10" s="29" t="s">
        <v>0</v>
      </c>
      <c r="C10" s="2"/>
    </row>
    <row r="11" spans="2:6" x14ac:dyDescent="0.3">
      <c r="B11" t="s">
        <v>1</v>
      </c>
      <c r="C11" s="2">
        <f>'Input Form'!B9</f>
        <v>0</v>
      </c>
    </row>
    <row r="12" spans="2:6" x14ac:dyDescent="0.3">
      <c r="B12" t="s">
        <v>2</v>
      </c>
      <c r="C12" s="2">
        <f>'Input Form'!B10</f>
        <v>0</v>
      </c>
    </row>
    <row r="13" spans="2:6" x14ac:dyDescent="0.3">
      <c r="B13" t="s">
        <v>3</v>
      </c>
      <c r="C13" s="2">
        <f>'Input Form'!B11</f>
        <v>0</v>
      </c>
    </row>
    <row r="14" spans="2:6" x14ac:dyDescent="0.3">
      <c r="B14" t="s">
        <v>4</v>
      </c>
      <c r="C14" s="2">
        <f>'Input Form'!B12</f>
        <v>0</v>
      </c>
    </row>
    <row r="15" spans="2:6" x14ac:dyDescent="0.3">
      <c r="B15" t="s">
        <v>5</v>
      </c>
      <c r="C15" s="2">
        <f>'Input Form'!B13</f>
        <v>0</v>
      </c>
    </row>
    <row r="16" spans="2:6" x14ac:dyDescent="0.3">
      <c r="B16" t="s">
        <v>12</v>
      </c>
      <c r="C16" s="2">
        <f>'Input Form'!B14</f>
        <v>0</v>
      </c>
    </row>
    <row r="17" spans="2:3" x14ac:dyDescent="0.3">
      <c r="B17" t="s">
        <v>12</v>
      </c>
      <c r="C17" s="2">
        <f>'Input Form'!B15</f>
        <v>0</v>
      </c>
    </row>
    <row r="18" spans="2:3" x14ac:dyDescent="0.3">
      <c r="B18" s="27" t="s">
        <v>13</v>
      </c>
      <c r="C18" s="2">
        <f>'Input Form'!B16</f>
        <v>0</v>
      </c>
    </row>
    <row r="19" spans="2:3" x14ac:dyDescent="0.3">
      <c r="C19" s="2"/>
    </row>
    <row r="20" spans="2:3" x14ac:dyDescent="0.3">
      <c r="B20" s="29" t="s">
        <v>17</v>
      </c>
      <c r="C20" s="2"/>
    </row>
    <row r="21" spans="2:3" x14ac:dyDescent="0.3">
      <c r="B21" t="s">
        <v>18</v>
      </c>
      <c r="C21" s="2">
        <f>'Input Form'!B19</f>
        <v>0</v>
      </c>
    </row>
    <row r="22" spans="2:3" x14ac:dyDescent="0.3">
      <c r="B22" t="s">
        <v>21</v>
      </c>
      <c r="C22" s="2">
        <f>'Input Form'!B20</f>
        <v>0</v>
      </c>
    </row>
    <row r="23" spans="2:3" x14ac:dyDescent="0.3">
      <c r="B23" t="s">
        <v>23</v>
      </c>
      <c r="C23" s="2">
        <f>'Input Form'!B21</f>
        <v>0</v>
      </c>
    </row>
    <row r="24" spans="2:3" x14ac:dyDescent="0.3">
      <c r="B24" t="s">
        <v>24</v>
      </c>
      <c r="C24" s="2">
        <f>'Input Form'!B22</f>
        <v>0</v>
      </c>
    </row>
    <row r="25" spans="2:3" x14ac:dyDescent="0.3">
      <c r="B25" t="s">
        <v>25</v>
      </c>
      <c r="C25" s="2">
        <f>'Input Form'!B23</f>
        <v>0</v>
      </c>
    </row>
    <row r="26" spans="2:3" x14ac:dyDescent="0.3">
      <c r="B26" t="s">
        <v>27</v>
      </c>
      <c r="C26" s="2">
        <f>'Input Form'!B24</f>
        <v>0</v>
      </c>
    </row>
    <row r="27" spans="2:3" x14ac:dyDescent="0.3">
      <c r="B27" t="s">
        <v>29</v>
      </c>
      <c r="C27" s="2">
        <f>'Input Form'!B25</f>
        <v>0</v>
      </c>
    </row>
    <row r="28" spans="2:3" x14ac:dyDescent="0.3">
      <c r="B28" t="s">
        <v>30</v>
      </c>
      <c r="C28" s="2">
        <f>'Input Form'!B26</f>
        <v>0</v>
      </c>
    </row>
    <row r="29" spans="2:3" x14ac:dyDescent="0.3">
      <c r="B29" s="27" t="s">
        <v>31</v>
      </c>
      <c r="C29" s="2">
        <f>'Input Form'!B27</f>
        <v>0</v>
      </c>
    </row>
    <row r="30" spans="2:3" x14ac:dyDescent="0.3">
      <c r="C30" s="2"/>
    </row>
    <row r="31" spans="2:3" x14ac:dyDescent="0.3">
      <c r="B31" s="29" t="s">
        <v>32</v>
      </c>
      <c r="C31" s="2"/>
    </row>
    <row r="32" spans="2:3" x14ac:dyDescent="0.3">
      <c r="B32" t="s">
        <v>33</v>
      </c>
      <c r="C32" s="2" t="b">
        <f>'Input Form'!B30</f>
        <v>0</v>
      </c>
    </row>
    <row r="33" spans="2:4" x14ac:dyDescent="0.3">
      <c r="B33" t="s">
        <v>34</v>
      </c>
      <c r="C33" s="2" t="b">
        <f>'Input Form'!B31</f>
        <v>0</v>
      </c>
    </row>
    <row r="34" spans="2:4" x14ac:dyDescent="0.3">
      <c r="B34" t="s">
        <v>36</v>
      </c>
      <c r="C34" s="2" t="b">
        <f>'Input Form'!B32</f>
        <v>0</v>
      </c>
    </row>
    <row r="35" spans="2:4" x14ac:dyDescent="0.3">
      <c r="B35" t="s">
        <v>37</v>
      </c>
      <c r="C35" s="2" t="b">
        <f>'Input Form'!B33</f>
        <v>0</v>
      </c>
    </row>
    <row r="36" spans="2:4" x14ac:dyDescent="0.3">
      <c r="B36" t="s">
        <v>40</v>
      </c>
      <c r="C36" s="2" t="b">
        <f>'Input Form'!B34</f>
        <v>0</v>
      </c>
    </row>
    <row r="37" spans="2:4" x14ac:dyDescent="0.3">
      <c r="B37" t="s">
        <v>56</v>
      </c>
      <c r="C37" s="2">
        <f>'Input Form'!B35</f>
        <v>0</v>
      </c>
      <c r="D37" t="str">
        <f>IF(C37&gt;0,"*Usually financed into the loan","")</f>
        <v/>
      </c>
    </row>
    <row r="38" spans="2:4" x14ac:dyDescent="0.3">
      <c r="B38" t="s">
        <v>54</v>
      </c>
      <c r="C38" s="2" t="b">
        <f>'Input Form'!B36</f>
        <v>0</v>
      </c>
    </row>
    <row r="39" spans="2:4" x14ac:dyDescent="0.3">
      <c r="B39" t="s">
        <v>46</v>
      </c>
      <c r="C39" s="2" t="b">
        <f>'Input Form'!B37</f>
        <v>0</v>
      </c>
    </row>
    <row r="40" spans="2:4" x14ac:dyDescent="0.3">
      <c r="B40" s="27" t="s">
        <v>47</v>
      </c>
      <c r="C40" s="2">
        <f>'Input Form'!B38</f>
        <v>0</v>
      </c>
    </row>
    <row r="41" spans="2:4" x14ac:dyDescent="0.3">
      <c r="C41" s="2"/>
    </row>
    <row r="42" spans="2:4" ht="18" x14ac:dyDescent="0.35">
      <c r="B42" s="3" t="str">
        <f>IF('Input Form'!B5&gt;0,"Total Closing Cost Including Max Appraisal Risk","Total Closing Cost")</f>
        <v>Total Closing Cost</v>
      </c>
      <c r="C42" s="26">
        <f>'Input Form'!B41</f>
        <v>0</v>
      </c>
    </row>
    <row r="43" spans="2:4" ht="23.4" x14ac:dyDescent="0.45">
      <c r="B43" s="30" t="str">
        <f>IF(C37&gt;0,"*With Financing FHA PMI/VA Funding Fee into the Mortgage","")</f>
        <v/>
      </c>
      <c r="C43" s="31" t="str">
        <f>IF(C37&gt;0,C42-C37,"")</f>
        <v/>
      </c>
      <c r="D43" s="28"/>
    </row>
    <row r="44" spans="2:4" ht="23.4" x14ac:dyDescent="0.45">
      <c r="B44" s="30"/>
      <c r="C44" s="28"/>
      <c r="D44" s="28"/>
    </row>
    <row r="45" spans="2:4" ht="18" x14ac:dyDescent="0.35">
      <c r="B45" s="3" t="str">
        <f>IF('Input Form'!B5&gt;0,"Total Closing Cost Without Appraisal Risk","")</f>
        <v/>
      </c>
      <c r="C45" s="26" t="str">
        <f>IF('Input Form'!B5&gt;0,'Input Form'!B42,"")</f>
        <v/>
      </c>
    </row>
    <row r="46" spans="2:4" ht="23.4" x14ac:dyDescent="0.45">
      <c r="B46" s="30" t="str">
        <f>B43</f>
        <v/>
      </c>
      <c r="C46" s="31" t="str">
        <f>IF(C37&gt;0,C45-C37,"")</f>
        <v/>
      </c>
      <c r="D46" s="28"/>
    </row>
    <row r="48" spans="2:4" x14ac:dyDescent="0.3">
      <c r="B48" s="27" t="s">
        <v>51</v>
      </c>
    </row>
  </sheetData>
  <mergeCells count="2">
    <mergeCell ref="B2:F2"/>
    <mergeCell ref="B1:F1"/>
  </mergeCells>
  <pageMargins left="0.25" right="0.25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90E0-E515-4F64-9A02-FAE8D144D2A8}">
  <dimension ref="A1:G122"/>
  <sheetViews>
    <sheetView workbookViewId="0">
      <selection activeCell="I22" sqref="I22"/>
    </sheetView>
  </sheetViews>
  <sheetFormatPr defaultRowHeight="14.4" x14ac:dyDescent="0.3"/>
  <cols>
    <col min="1" max="1" width="13.6640625" bestFit="1" customWidth="1"/>
    <col min="2" max="2" width="15.44140625" customWidth="1"/>
    <col min="3" max="3" width="12.109375" bestFit="1" customWidth="1"/>
    <col min="4" max="4" width="11.88671875" bestFit="1" customWidth="1"/>
    <col min="5" max="5" width="12.109375" bestFit="1" customWidth="1"/>
    <col min="6" max="6" width="10.109375" bestFit="1" customWidth="1"/>
  </cols>
  <sheetData>
    <row r="1" spans="1:7" x14ac:dyDescent="0.3">
      <c r="A1" t="s">
        <v>14</v>
      </c>
      <c r="B1" t="s">
        <v>19</v>
      </c>
      <c r="C1" s="2">
        <f>CEILING('Input Form'!B2,25000)</f>
        <v>0</v>
      </c>
      <c r="D1" t="s">
        <v>35</v>
      </c>
      <c r="E1" s="2">
        <f>(1-'Input Form'!C4)*'Input Form'!B2</f>
        <v>0</v>
      </c>
      <c r="F1" s="19">
        <f>'Input Form'!C4</f>
        <v>0</v>
      </c>
    </row>
    <row r="2" spans="1:7" x14ac:dyDescent="0.3">
      <c r="A2" t="s">
        <v>15</v>
      </c>
      <c r="B2" t="s">
        <v>20</v>
      </c>
      <c r="C2" s="1" t="e">
        <f>VLOOKUP(C1,A4:B122,2,FALSE)</f>
        <v>#N/A</v>
      </c>
      <c r="D2" t="s">
        <v>42</v>
      </c>
      <c r="E2" s="2"/>
    </row>
    <row r="3" spans="1:7" x14ac:dyDescent="0.3">
      <c r="A3" t="s">
        <v>22</v>
      </c>
      <c r="D3" t="s">
        <v>39</v>
      </c>
      <c r="E3" s="19">
        <f>IF($F$1&lt;20%,1.75%,0)</f>
        <v>1.7500000000000002E-2</v>
      </c>
      <c r="F3" s="2">
        <f>E3*E1</f>
        <v>0</v>
      </c>
      <c r="G3">
        <f>IF(F1&lt;20%,'Input Form'!D35*'Raw Data'!E1,0)</f>
        <v>0</v>
      </c>
    </row>
    <row r="4" spans="1:7" x14ac:dyDescent="0.3">
      <c r="A4" s="1">
        <v>50000</v>
      </c>
      <c r="B4" s="1">
        <v>969</v>
      </c>
      <c r="D4" t="s">
        <v>43</v>
      </c>
      <c r="E4" s="19">
        <f>IF($F$1&lt;20%,0.75%,0)</f>
        <v>7.4999999999999997E-3</v>
      </c>
      <c r="F4" s="2">
        <f>E4*E1</f>
        <v>0</v>
      </c>
      <c r="G4">
        <f>IF('Input Form'!C4&lt;20%,'Input Form'!D35*'Raw Data'!E1,0)</f>
        <v>0</v>
      </c>
    </row>
    <row r="5" spans="1:7" x14ac:dyDescent="0.3">
      <c r="A5" s="1">
        <v>75000</v>
      </c>
      <c r="B5" s="1">
        <v>1037</v>
      </c>
      <c r="D5" t="s">
        <v>44</v>
      </c>
    </row>
    <row r="6" spans="1:7" x14ac:dyDescent="0.3">
      <c r="A6" s="1">
        <v>100000</v>
      </c>
      <c r="B6" s="1">
        <v>1106</v>
      </c>
    </row>
    <row r="7" spans="1:7" x14ac:dyDescent="0.3">
      <c r="A7" s="1">
        <v>125000</v>
      </c>
      <c r="B7" s="1">
        <v>1153</v>
      </c>
    </row>
    <row r="8" spans="1:7" x14ac:dyDescent="0.3">
      <c r="A8" s="1">
        <v>150000</v>
      </c>
      <c r="B8" s="1">
        <v>1202</v>
      </c>
    </row>
    <row r="9" spans="1:7" x14ac:dyDescent="0.3">
      <c r="A9" s="1">
        <v>175000</v>
      </c>
      <c r="B9" s="1">
        <v>1249</v>
      </c>
    </row>
    <row r="10" spans="1:7" x14ac:dyDescent="0.3">
      <c r="A10" s="1">
        <v>200000</v>
      </c>
      <c r="B10" s="1">
        <v>1295</v>
      </c>
    </row>
    <row r="11" spans="1:7" x14ac:dyDescent="0.3">
      <c r="A11" s="1">
        <v>225000</v>
      </c>
      <c r="B11" s="1">
        <v>1343</v>
      </c>
    </row>
    <row r="12" spans="1:7" x14ac:dyDescent="0.3">
      <c r="A12" s="1">
        <v>250000</v>
      </c>
      <c r="B12" s="1">
        <v>1391</v>
      </c>
    </row>
    <row r="13" spans="1:7" x14ac:dyDescent="0.3">
      <c r="A13" s="1">
        <v>275000</v>
      </c>
      <c r="B13" s="1">
        <v>1439</v>
      </c>
    </row>
    <row r="14" spans="1:7" x14ac:dyDescent="0.3">
      <c r="A14" s="1">
        <v>300000</v>
      </c>
      <c r="B14" s="1">
        <v>1486</v>
      </c>
    </row>
    <row r="15" spans="1:7" x14ac:dyDescent="0.3">
      <c r="A15" s="1">
        <v>325000</v>
      </c>
      <c r="B15" s="1">
        <v>1534</v>
      </c>
    </row>
    <row r="16" spans="1:7" x14ac:dyDescent="0.3">
      <c r="A16" s="1">
        <v>350000</v>
      </c>
      <c r="B16" s="1">
        <v>1582</v>
      </c>
    </row>
    <row r="17" spans="1:2" x14ac:dyDescent="0.3">
      <c r="A17" s="1">
        <v>375000</v>
      </c>
      <c r="B17" s="1">
        <v>1630</v>
      </c>
    </row>
    <row r="18" spans="1:2" x14ac:dyDescent="0.3">
      <c r="A18" s="1">
        <v>400000</v>
      </c>
      <c r="B18" s="1">
        <v>1677</v>
      </c>
    </row>
    <row r="19" spans="1:2" x14ac:dyDescent="0.3">
      <c r="A19" s="1">
        <v>425000</v>
      </c>
      <c r="B19" s="1">
        <v>1725</v>
      </c>
    </row>
    <row r="20" spans="1:2" x14ac:dyDescent="0.3">
      <c r="A20" s="1">
        <v>450000</v>
      </c>
      <c r="B20" s="1">
        <v>1773</v>
      </c>
    </row>
    <row r="21" spans="1:2" x14ac:dyDescent="0.3">
      <c r="A21" s="1">
        <v>475000</v>
      </c>
      <c r="B21" s="1">
        <v>1821</v>
      </c>
    </row>
    <row r="22" spans="1:2" x14ac:dyDescent="0.3">
      <c r="A22" s="1">
        <v>500000</v>
      </c>
      <c r="B22" s="1">
        <v>1868</v>
      </c>
    </row>
    <row r="23" spans="1:2" x14ac:dyDescent="0.3">
      <c r="A23" s="1">
        <v>525000</v>
      </c>
      <c r="B23" s="1">
        <v>1913</v>
      </c>
    </row>
    <row r="24" spans="1:2" x14ac:dyDescent="0.3">
      <c r="A24" s="1">
        <v>550000</v>
      </c>
      <c r="B24" s="1">
        <v>1958</v>
      </c>
    </row>
    <row r="25" spans="1:2" x14ac:dyDescent="0.3">
      <c r="A25" s="1">
        <v>575000</v>
      </c>
      <c r="B25" s="1">
        <v>2003</v>
      </c>
    </row>
    <row r="26" spans="1:2" x14ac:dyDescent="0.3">
      <c r="A26" s="1">
        <v>600000</v>
      </c>
      <c r="B26" s="1">
        <v>2048</v>
      </c>
    </row>
    <row r="27" spans="1:2" x14ac:dyDescent="0.3">
      <c r="A27" s="1">
        <v>625000</v>
      </c>
      <c r="B27" s="1">
        <v>2093</v>
      </c>
    </row>
    <row r="28" spans="1:2" x14ac:dyDescent="0.3">
      <c r="A28" s="1">
        <v>650000</v>
      </c>
      <c r="B28" s="1">
        <v>2139</v>
      </c>
    </row>
    <row r="29" spans="1:2" x14ac:dyDescent="0.3">
      <c r="A29" s="1">
        <v>675000</v>
      </c>
      <c r="B29" s="1">
        <v>2184</v>
      </c>
    </row>
    <row r="30" spans="1:2" x14ac:dyDescent="0.3">
      <c r="A30" s="1">
        <v>700000</v>
      </c>
      <c r="B30" s="1">
        <v>2230</v>
      </c>
    </row>
    <row r="31" spans="1:2" x14ac:dyDescent="0.3">
      <c r="A31" s="1">
        <v>725000</v>
      </c>
      <c r="B31" s="1">
        <v>2273</v>
      </c>
    </row>
    <row r="32" spans="1:2" x14ac:dyDescent="0.3">
      <c r="A32" s="1">
        <v>750000</v>
      </c>
      <c r="B32" s="1">
        <v>2319</v>
      </c>
    </row>
    <row r="33" spans="1:2" x14ac:dyDescent="0.3">
      <c r="A33" s="1">
        <v>775000</v>
      </c>
      <c r="B33" s="1">
        <v>2364</v>
      </c>
    </row>
    <row r="34" spans="1:2" x14ac:dyDescent="0.3">
      <c r="A34" s="1">
        <v>800000</v>
      </c>
      <c r="B34" s="1">
        <v>2410</v>
      </c>
    </row>
    <row r="35" spans="1:2" x14ac:dyDescent="0.3">
      <c r="A35" s="1">
        <v>825000</v>
      </c>
      <c r="B35" s="1">
        <v>2454</v>
      </c>
    </row>
    <row r="36" spans="1:2" x14ac:dyDescent="0.3">
      <c r="A36" s="1">
        <v>850000</v>
      </c>
      <c r="B36" s="1">
        <v>2499</v>
      </c>
    </row>
    <row r="37" spans="1:2" x14ac:dyDescent="0.3">
      <c r="A37" s="1">
        <v>875000</v>
      </c>
      <c r="B37" s="1">
        <v>2545</v>
      </c>
    </row>
    <row r="38" spans="1:2" x14ac:dyDescent="0.3">
      <c r="A38" s="1">
        <v>900000</v>
      </c>
      <c r="B38" s="1">
        <v>2590</v>
      </c>
    </row>
    <row r="39" spans="1:2" x14ac:dyDescent="0.3">
      <c r="A39" s="1">
        <v>925000</v>
      </c>
      <c r="B39" s="1">
        <v>2634</v>
      </c>
    </row>
    <row r="40" spans="1:2" x14ac:dyDescent="0.3">
      <c r="A40" s="1">
        <v>950000</v>
      </c>
      <c r="B40" s="1">
        <v>2679</v>
      </c>
    </row>
    <row r="41" spans="1:2" x14ac:dyDescent="0.3">
      <c r="A41" s="1">
        <v>975000</v>
      </c>
      <c r="B41" s="1">
        <v>2725</v>
      </c>
    </row>
    <row r="42" spans="1:2" x14ac:dyDescent="0.3">
      <c r="A42" s="1">
        <v>1000000</v>
      </c>
      <c r="B42" s="1">
        <v>2771</v>
      </c>
    </row>
    <row r="43" spans="1:2" x14ac:dyDescent="0.3">
      <c r="A43" s="1">
        <v>1025000</v>
      </c>
      <c r="B43" s="1">
        <f t="shared" ref="B43:B106" si="0">$F$40+(((A43-1000000)/1000)*1.65)</f>
        <v>41.25</v>
      </c>
    </row>
    <row r="44" spans="1:2" x14ac:dyDescent="0.3">
      <c r="A44" s="1">
        <v>1050000</v>
      </c>
      <c r="B44" s="1">
        <f t="shared" si="0"/>
        <v>82.5</v>
      </c>
    </row>
    <row r="45" spans="1:2" x14ac:dyDescent="0.3">
      <c r="A45" s="1">
        <v>1075000</v>
      </c>
      <c r="B45" s="1">
        <f t="shared" si="0"/>
        <v>123.75</v>
      </c>
    </row>
    <row r="46" spans="1:2" x14ac:dyDescent="0.3">
      <c r="A46" s="1">
        <v>1100000</v>
      </c>
      <c r="B46" s="1">
        <f t="shared" si="0"/>
        <v>165</v>
      </c>
    </row>
    <row r="47" spans="1:2" x14ac:dyDescent="0.3">
      <c r="A47" s="1">
        <v>1125000</v>
      </c>
      <c r="B47" s="1">
        <f t="shared" si="0"/>
        <v>206.25</v>
      </c>
    </row>
    <row r="48" spans="1:2" x14ac:dyDescent="0.3">
      <c r="A48" s="1">
        <v>1150000</v>
      </c>
      <c r="B48" s="1">
        <f t="shared" si="0"/>
        <v>247.5</v>
      </c>
    </row>
    <row r="49" spans="1:2" x14ac:dyDescent="0.3">
      <c r="A49" s="1">
        <v>1175000</v>
      </c>
      <c r="B49" s="1">
        <f t="shared" si="0"/>
        <v>288.75</v>
      </c>
    </row>
    <row r="50" spans="1:2" x14ac:dyDescent="0.3">
      <c r="A50" s="1">
        <v>1200000</v>
      </c>
      <c r="B50" s="1">
        <f t="shared" si="0"/>
        <v>330</v>
      </c>
    </row>
    <row r="51" spans="1:2" x14ac:dyDescent="0.3">
      <c r="A51" s="1">
        <v>1225000</v>
      </c>
      <c r="B51" s="1">
        <f t="shared" si="0"/>
        <v>371.25</v>
      </c>
    </row>
    <row r="52" spans="1:2" x14ac:dyDescent="0.3">
      <c r="A52" s="1">
        <v>1250000</v>
      </c>
      <c r="B52" s="1">
        <f t="shared" si="0"/>
        <v>412.5</v>
      </c>
    </row>
    <row r="53" spans="1:2" x14ac:dyDescent="0.3">
      <c r="A53" s="1">
        <v>1275000</v>
      </c>
      <c r="B53" s="1">
        <f t="shared" si="0"/>
        <v>453.75</v>
      </c>
    </row>
    <row r="54" spans="1:2" x14ac:dyDescent="0.3">
      <c r="A54" s="1">
        <v>1300000</v>
      </c>
      <c r="B54" s="1">
        <f t="shared" si="0"/>
        <v>495</v>
      </c>
    </row>
    <row r="55" spans="1:2" x14ac:dyDescent="0.3">
      <c r="A55" s="1">
        <v>1325000</v>
      </c>
      <c r="B55" s="1">
        <f t="shared" si="0"/>
        <v>536.25</v>
      </c>
    </row>
    <row r="56" spans="1:2" x14ac:dyDescent="0.3">
      <c r="A56" s="1">
        <v>1350000</v>
      </c>
      <c r="B56" s="1">
        <f t="shared" si="0"/>
        <v>577.5</v>
      </c>
    </row>
    <row r="57" spans="1:2" x14ac:dyDescent="0.3">
      <c r="A57" s="1">
        <v>1375000</v>
      </c>
      <c r="B57" s="1">
        <f t="shared" si="0"/>
        <v>618.75</v>
      </c>
    </row>
    <row r="58" spans="1:2" x14ac:dyDescent="0.3">
      <c r="A58" s="1">
        <v>1400000</v>
      </c>
      <c r="B58" s="1">
        <f t="shared" si="0"/>
        <v>660</v>
      </c>
    </row>
    <row r="59" spans="1:2" x14ac:dyDescent="0.3">
      <c r="A59" s="1">
        <v>1425000</v>
      </c>
      <c r="B59" s="1">
        <f t="shared" si="0"/>
        <v>701.25</v>
      </c>
    </row>
    <row r="60" spans="1:2" x14ac:dyDescent="0.3">
      <c r="A60" s="1">
        <v>1450000</v>
      </c>
      <c r="B60" s="1">
        <f t="shared" si="0"/>
        <v>742.5</v>
      </c>
    </row>
    <row r="61" spans="1:2" x14ac:dyDescent="0.3">
      <c r="A61" s="1">
        <v>1475000</v>
      </c>
      <c r="B61" s="1">
        <f t="shared" si="0"/>
        <v>783.75</v>
      </c>
    </row>
    <row r="62" spans="1:2" x14ac:dyDescent="0.3">
      <c r="A62" s="1">
        <v>1500000</v>
      </c>
      <c r="B62" s="1">
        <f t="shared" si="0"/>
        <v>825</v>
      </c>
    </row>
    <row r="63" spans="1:2" x14ac:dyDescent="0.3">
      <c r="A63" s="1">
        <v>1525000</v>
      </c>
      <c r="B63" s="1">
        <f t="shared" si="0"/>
        <v>866.25</v>
      </c>
    </row>
    <row r="64" spans="1:2" x14ac:dyDescent="0.3">
      <c r="A64" s="1">
        <v>1550000</v>
      </c>
      <c r="B64" s="1">
        <f t="shared" si="0"/>
        <v>907.5</v>
      </c>
    </row>
    <row r="65" spans="1:2" x14ac:dyDescent="0.3">
      <c r="A65" s="1">
        <v>1575000</v>
      </c>
      <c r="B65" s="1">
        <f t="shared" si="0"/>
        <v>948.75</v>
      </c>
    </row>
    <row r="66" spans="1:2" x14ac:dyDescent="0.3">
      <c r="A66" s="1">
        <v>1600000</v>
      </c>
      <c r="B66" s="1">
        <f t="shared" si="0"/>
        <v>990</v>
      </c>
    </row>
    <row r="67" spans="1:2" x14ac:dyDescent="0.3">
      <c r="A67" s="1">
        <v>1625000</v>
      </c>
      <c r="B67" s="1">
        <f t="shared" si="0"/>
        <v>1031.25</v>
      </c>
    </row>
    <row r="68" spans="1:2" x14ac:dyDescent="0.3">
      <c r="A68" s="1">
        <v>1650000</v>
      </c>
      <c r="B68" s="1">
        <f t="shared" si="0"/>
        <v>1072.5</v>
      </c>
    </row>
    <row r="69" spans="1:2" x14ac:dyDescent="0.3">
      <c r="A69" s="1">
        <v>1675000</v>
      </c>
      <c r="B69" s="1">
        <f t="shared" si="0"/>
        <v>1113.75</v>
      </c>
    </row>
    <row r="70" spans="1:2" x14ac:dyDescent="0.3">
      <c r="A70" s="1">
        <v>1700000</v>
      </c>
      <c r="B70" s="1">
        <f t="shared" si="0"/>
        <v>1155</v>
      </c>
    </row>
    <row r="71" spans="1:2" x14ac:dyDescent="0.3">
      <c r="A71" s="1">
        <v>1725000</v>
      </c>
      <c r="B71" s="1">
        <f t="shared" si="0"/>
        <v>1196.25</v>
      </c>
    </row>
    <row r="72" spans="1:2" x14ac:dyDescent="0.3">
      <c r="A72" s="1">
        <v>1750000</v>
      </c>
      <c r="B72" s="1">
        <f t="shared" si="0"/>
        <v>1237.5</v>
      </c>
    </row>
    <row r="73" spans="1:2" x14ac:dyDescent="0.3">
      <c r="A73" s="1">
        <v>1775000</v>
      </c>
      <c r="B73" s="1">
        <f t="shared" si="0"/>
        <v>1278.75</v>
      </c>
    </row>
    <row r="74" spans="1:2" x14ac:dyDescent="0.3">
      <c r="A74" s="1">
        <v>1800000</v>
      </c>
      <c r="B74" s="1">
        <f t="shared" si="0"/>
        <v>1320</v>
      </c>
    </row>
    <row r="75" spans="1:2" x14ac:dyDescent="0.3">
      <c r="A75" s="1">
        <v>1825000</v>
      </c>
      <c r="B75" s="1">
        <f t="shared" si="0"/>
        <v>1361.25</v>
      </c>
    </row>
    <row r="76" spans="1:2" x14ac:dyDescent="0.3">
      <c r="A76" s="1">
        <v>1850000</v>
      </c>
      <c r="B76" s="1">
        <f t="shared" si="0"/>
        <v>1402.5</v>
      </c>
    </row>
    <row r="77" spans="1:2" x14ac:dyDescent="0.3">
      <c r="A77" s="1">
        <v>1875000</v>
      </c>
      <c r="B77" s="1">
        <f t="shared" si="0"/>
        <v>1443.75</v>
      </c>
    </row>
    <row r="78" spans="1:2" x14ac:dyDescent="0.3">
      <c r="A78" s="1">
        <v>1900000</v>
      </c>
      <c r="B78" s="1">
        <f t="shared" si="0"/>
        <v>1485</v>
      </c>
    </row>
    <row r="79" spans="1:2" x14ac:dyDescent="0.3">
      <c r="A79" s="1">
        <v>1925000</v>
      </c>
      <c r="B79" s="1">
        <f t="shared" si="0"/>
        <v>1526.25</v>
      </c>
    </row>
    <row r="80" spans="1:2" x14ac:dyDescent="0.3">
      <c r="A80" s="1">
        <v>1950000</v>
      </c>
      <c r="B80" s="1">
        <f t="shared" si="0"/>
        <v>1567.5</v>
      </c>
    </row>
    <row r="81" spans="1:2" x14ac:dyDescent="0.3">
      <c r="A81" s="1">
        <v>1975000</v>
      </c>
      <c r="B81" s="1">
        <f t="shared" si="0"/>
        <v>1608.75</v>
      </c>
    </row>
    <row r="82" spans="1:2" x14ac:dyDescent="0.3">
      <c r="A82" s="1">
        <v>2000000</v>
      </c>
      <c r="B82" s="1">
        <f t="shared" si="0"/>
        <v>1650</v>
      </c>
    </row>
    <row r="83" spans="1:2" x14ac:dyDescent="0.3">
      <c r="A83" s="1">
        <v>2025000</v>
      </c>
      <c r="B83" s="1">
        <f t="shared" si="0"/>
        <v>1691.25</v>
      </c>
    </row>
    <row r="84" spans="1:2" x14ac:dyDescent="0.3">
      <c r="A84" s="1">
        <v>2050000</v>
      </c>
      <c r="B84" s="1">
        <f t="shared" si="0"/>
        <v>1732.5</v>
      </c>
    </row>
    <row r="85" spans="1:2" x14ac:dyDescent="0.3">
      <c r="A85" s="1">
        <v>2075000</v>
      </c>
      <c r="B85" s="1">
        <f t="shared" si="0"/>
        <v>1773.75</v>
      </c>
    </row>
    <row r="86" spans="1:2" x14ac:dyDescent="0.3">
      <c r="A86" s="1">
        <v>2100000</v>
      </c>
      <c r="B86" s="1">
        <f t="shared" si="0"/>
        <v>1815</v>
      </c>
    </row>
    <row r="87" spans="1:2" x14ac:dyDescent="0.3">
      <c r="A87" s="1">
        <v>2125000</v>
      </c>
      <c r="B87" s="1">
        <f t="shared" si="0"/>
        <v>1856.25</v>
      </c>
    </row>
    <row r="88" spans="1:2" x14ac:dyDescent="0.3">
      <c r="A88" s="1">
        <v>2150000</v>
      </c>
      <c r="B88" s="1">
        <f t="shared" si="0"/>
        <v>1897.5</v>
      </c>
    </row>
    <row r="89" spans="1:2" x14ac:dyDescent="0.3">
      <c r="A89" s="1">
        <v>2175000</v>
      </c>
      <c r="B89" s="1">
        <f t="shared" si="0"/>
        <v>1938.75</v>
      </c>
    </row>
    <row r="90" spans="1:2" x14ac:dyDescent="0.3">
      <c r="A90" s="1">
        <v>2200000</v>
      </c>
      <c r="B90" s="1">
        <f t="shared" si="0"/>
        <v>1980</v>
      </c>
    </row>
    <row r="91" spans="1:2" x14ac:dyDescent="0.3">
      <c r="A91" s="1">
        <v>2225000</v>
      </c>
      <c r="B91" s="1">
        <f t="shared" si="0"/>
        <v>2021.25</v>
      </c>
    </row>
    <row r="92" spans="1:2" x14ac:dyDescent="0.3">
      <c r="A92" s="1">
        <v>2250000</v>
      </c>
      <c r="B92" s="1">
        <f t="shared" si="0"/>
        <v>2062.5</v>
      </c>
    </row>
    <row r="93" spans="1:2" x14ac:dyDescent="0.3">
      <c r="A93" s="1">
        <v>2275000</v>
      </c>
      <c r="B93" s="1">
        <f t="shared" si="0"/>
        <v>2103.75</v>
      </c>
    </row>
    <row r="94" spans="1:2" x14ac:dyDescent="0.3">
      <c r="A94" s="1">
        <v>2300000</v>
      </c>
      <c r="B94" s="1">
        <f t="shared" si="0"/>
        <v>2145</v>
      </c>
    </row>
    <row r="95" spans="1:2" x14ac:dyDescent="0.3">
      <c r="A95" s="1">
        <v>2325000</v>
      </c>
      <c r="B95" s="1">
        <f t="shared" si="0"/>
        <v>2186.25</v>
      </c>
    </row>
    <row r="96" spans="1:2" x14ac:dyDescent="0.3">
      <c r="A96" s="1">
        <v>2350000</v>
      </c>
      <c r="B96" s="1">
        <f t="shared" si="0"/>
        <v>2227.5</v>
      </c>
    </row>
    <row r="97" spans="1:2" x14ac:dyDescent="0.3">
      <c r="A97" s="1">
        <v>2375000</v>
      </c>
      <c r="B97" s="1">
        <f t="shared" si="0"/>
        <v>2268.75</v>
      </c>
    </row>
    <row r="98" spans="1:2" x14ac:dyDescent="0.3">
      <c r="A98" s="1">
        <v>2400000</v>
      </c>
      <c r="B98" s="1">
        <f t="shared" si="0"/>
        <v>2310</v>
      </c>
    </row>
    <row r="99" spans="1:2" x14ac:dyDescent="0.3">
      <c r="A99" s="1">
        <v>2425000</v>
      </c>
      <c r="B99" s="1">
        <f t="shared" si="0"/>
        <v>2351.25</v>
      </c>
    </row>
    <row r="100" spans="1:2" x14ac:dyDescent="0.3">
      <c r="A100" s="1">
        <v>2450000</v>
      </c>
      <c r="B100" s="1">
        <f t="shared" si="0"/>
        <v>2392.5</v>
      </c>
    </row>
    <row r="101" spans="1:2" x14ac:dyDescent="0.3">
      <c r="A101" s="1">
        <v>2475000</v>
      </c>
      <c r="B101" s="1">
        <f t="shared" si="0"/>
        <v>2433.75</v>
      </c>
    </row>
    <row r="102" spans="1:2" x14ac:dyDescent="0.3">
      <c r="A102" s="1">
        <v>2500000</v>
      </c>
      <c r="B102" s="1">
        <f t="shared" si="0"/>
        <v>2475</v>
      </c>
    </row>
    <row r="103" spans="1:2" x14ac:dyDescent="0.3">
      <c r="A103" s="1">
        <v>2525000</v>
      </c>
      <c r="B103" s="1">
        <f t="shared" si="0"/>
        <v>2516.25</v>
      </c>
    </row>
    <row r="104" spans="1:2" x14ac:dyDescent="0.3">
      <c r="A104" s="1">
        <v>2550000</v>
      </c>
      <c r="B104" s="1">
        <f t="shared" si="0"/>
        <v>2557.5</v>
      </c>
    </row>
    <row r="105" spans="1:2" x14ac:dyDescent="0.3">
      <c r="A105" s="1">
        <v>2575000</v>
      </c>
      <c r="B105" s="1">
        <f t="shared" si="0"/>
        <v>2598.75</v>
      </c>
    </row>
    <row r="106" spans="1:2" x14ac:dyDescent="0.3">
      <c r="A106" s="1">
        <v>2600000</v>
      </c>
      <c r="B106" s="1">
        <f t="shared" si="0"/>
        <v>2640</v>
      </c>
    </row>
    <row r="107" spans="1:2" x14ac:dyDescent="0.3">
      <c r="A107" s="1">
        <v>2625000</v>
      </c>
      <c r="B107" s="1">
        <f t="shared" ref="B107:B122" si="1">$F$40+(((A107-1000000)/1000)*1.65)</f>
        <v>2681.25</v>
      </c>
    </row>
    <row r="108" spans="1:2" x14ac:dyDescent="0.3">
      <c r="A108" s="1">
        <v>2650000</v>
      </c>
      <c r="B108" s="1">
        <f t="shared" si="1"/>
        <v>2722.5</v>
      </c>
    </row>
    <row r="109" spans="1:2" x14ac:dyDescent="0.3">
      <c r="A109" s="1">
        <v>2675000</v>
      </c>
      <c r="B109" s="1">
        <f t="shared" si="1"/>
        <v>2763.75</v>
      </c>
    </row>
    <row r="110" spans="1:2" x14ac:dyDescent="0.3">
      <c r="A110" s="1">
        <v>2700000</v>
      </c>
      <c r="B110" s="1">
        <f t="shared" si="1"/>
        <v>2805</v>
      </c>
    </row>
    <row r="111" spans="1:2" x14ac:dyDescent="0.3">
      <c r="A111" s="1">
        <v>2725000</v>
      </c>
      <c r="B111" s="1">
        <f t="shared" si="1"/>
        <v>2846.25</v>
      </c>
    </row>
    <row r="112" spans="1:2" x14ac:dyDescent="0.3">
      <c r="A112" s="1">
        <v>2750000</v>
      </c>
      <c r="B112" s="1">
        <f t="shared" si="1"/>
        <v>2887.5</v>
      </c>
    </row>
    <row r="113" spans="1:2" x14ac:dyDescent="0.3">
      <c r="A113" s="1">
        <v>2775000</v>
      </c>
      <c r="B113" s="1">
        <f t="shared" si="1"/>
        <v>2928.75</v>
      </c>
    </row>
    <row r="114" spans="1:2" x14ac:dyDescent="0.3">
      <c r="A114" s="1">
        <v>2800000</v>
      </c>
      <c r="B114" s="1">
        <f t="shared" si="1"/>
        <v>2970</v>
      </c>
    </row>
    <row r="115" spans="1:2" x14ac:dyDescent="0.3">
      <c r="A115" s="1">
        <v>2825000</v>
      </c>
      <c r="B115" s="1">
        <f t="shared" si="1"/>
        <v>3011.25</v>
      </c>
    </row>
    <row r="116" spans="1:2" x14ac:dyDescent="0.3">
      <c r="A116" s="1">
        <v>2850000</v>
      </c>
      <c r="B116" s="1">
        <f t="shared" si="1"/>
        <v>3052.5</v>
      </c>
    </row>
    <row r="117" spans="1:2" x14ac:dyDescent="0.3">
      <c r="A117" s="1">
        <v>2875000</v>
      </c>
      <c r="B117" s="1">
        <f t="shared" si="1"/>
        <v>3093.75</v>
      </c>
    </row>
    <row r="118" spans="1:2" x14ac:dyDescent="0.3">
      <c r="A118" s="1">
        <v>2900000</v>
      </c>
      <c r="B118" s="1">
        <f t="shared" si="1"/>
        <v>3135</v>
      </c>
    </row>
    <row r="119" spans="1:2" x14ac:dyDescent="0.3">
      <c r="A119" s="1">
        <v>2925000</v>
      </c>
      <c r="B119" s="1">
        <f t="shared" si="1"/>
        <v>3176.25</v>
      </c>
    </row>
    <row r="120" spans="1:2" x14ac:dyDescent="0.3">
      <c r="A120" s="1">
        <v>2950000</v>
      </c>
      <c r="B120" s="1">
        <f t="shared" si="1"/>
        <v>3217.5</v>
      </c>
    </row>
    <row r="121" spans="1:2" x14ac:dyDescent="0.3">
      <c r="A121" s="1">
        <v>2975000</v>
      </c>
      <c r="B121" s="1">
        <f t="shared" si="1"/>
        <v>3258.75</v>
      </c>
    </row>
    <row r="122" spans="1:2" x14ac:dyDescent="0.3">
      <c r="A122" s="1">
        <v>3000000</v>
      </c>
      <c r="B122" s="1">
        <f t="shared" si="1"/>
        <v>3300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Form</vt:lpstr>
      <vt:lpstr>Client Print Out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Quaden</dc:creator>
  <cp:lastModifiedBy>Bjorn Quaden</cp:lastModifiedBy>
  <cp:lastPrinted>2021-04-10T00:09:04Z</cp:lastPrinted>
  <dcterms:created xsi:type="dcterms:W3CDTF">2021-04-04T01:44:37Z</dcterms:created>
  <dcterms:modified xsi:type="dcterms:W3CDTF">2021-04-16T00:18:46Z</dcterms:modified>
</cp:coreProperties>
</file>