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70" tabRatio="808" activeTab="0"/>
  </bookViews>
  <sheets>
    <sheet name="TOTALS" sheetId="1" r:id="rId1"/>
    <sheet name="February" sheetId="2" r:id="rId2"/>
    <sheet name="March " sheetId="3" r:id="rId3"/>
    <sheet name="April " sheetId="4" r:id="rId4"/>
    <sheet name="May" sheetId="5" r:id="rId5"/>
    <sheet name="June" sheetId="6" r:id="rId6"/>
    <sheet name="July" sheetId="7" r:id="rId7"/>
    <sheet name="September" sheetId="8" r:id="rId8"/>
    <sheet name="CHAMPIONSHIP" sheetId="9" r:id="rId9"/>
    <sheet name="PAYOUTS" sheetId="10" r:id="rId10"/>
    <sheet name="AOY POINTS" sheetId="11" r:id="rId11"/>
  </sheets>
  <definedNames>
    <definedName name="_xlnm.Print_Area" localSheetId="9">'PAYOUTS'!$A$1:$M$54</definedName>
  </definedNames>
  <calcPr fullCalcOnLoad="1"/>
</workbook>
</file>

<file path=xl/sharedStrings.xml><?xml version="1.0" encoding="utf-8"?>
<sst xmlns="http://schemas.openxmlformats.org/spreadsheetml/2006/main" count="274" uniqueCount="98">
  <si>
    <t>YTD Weight</t>
  </si>
  <si>
    <t>Total Money Won</t>
  </si>
  <si>
    <t>Fish Off Pot</t>
  </si>
  <si>
    <t>Month</t>
  </si>
  <si>
    <t>Fish</t>
  </si>
  <si>
    <t>Mem. Dues</t>
  </si>
  <si>
    <t>Fish Off</t>
  </si>
  <si>
    <t>8th</t>
  </si>
  <si>
    <t>7th</t>
  </si>
  <si>
    <t>6th</t>
  </si>
  <si>
    <t>5th</t>
  </si>
  <si>
    <t>Payouts</t>
  </si>
  <si>
    <t>4th</t>
  </si>
  <si>
    <t>3rd</t>
  </si>
  <si>
    <t>Total Money</t>
  </si>
  <si>
    <t>2nd</t>
  </si>
  <si>
    <t>1st</t>
  </si>
  <si>
    <t># of Boats</t>
  </si>
  <si>
    <t>AOY</t>
  </si>
  <si>
    <t>Places</t>
  </si>
  <si>
    <t>Big Bass</t>
  </si>
  <si>
    <t>Weight</t>
  </si>
  <si>
    <t>Lake</t>
  </si>
  <si>
    <t>Date</t>
  </si>
  <si>
    <t>Total</t>
  </si>
  <si>
    <t>Boats</t>
  </si>
  <si>
    <t>Fish-Off</t>
  </si>
  <si>
    <t>Weight2</t>
  </si>
  <si>
    <t>Total Weight</t>
  </si>
  <si>
    <t>Total Fish</t>
  </si>
  <si>
    <t>Tourn.</t>
  </si>
  <si>
    <t>Net AOY</t>
  </si>
  <si>
    <t>Total AOY</t>
  </si>
  <si>
    <t>Place</t>
  </si>
  <si>
    <t>DAY 1</t>
  </si>
  <si>
    <t>DAY 2</t>
  </si>
  <si>
    <t xml:space="preserve">Fish </t>
  </si>
  <si>
    <t>Penalty</t>
  </si>
  <si>
    <t>Entry Fees</t>
  </si>
  <si>
    <t>1st Big Bass</t>
  </si>
  <si>
    <t>2nd Big Bass</t>
  </si>
  <si>
    <t>FISH-OFF QUALIFIER</t>
  </si>
  <si>
    <t>Team</t>
  </si>
  <si>
    <t>Points</t>
  </si>
  <si>
    <t>Todd Fite - Robert Bland</t>
  </si>
  <si>
    <t>Kevin Hopkins - Bobby Daniel</t>
  </si>
  <si>
    <t>Fat Sacks Bass Club Tournament #1</t>
  </si>
  <si>
    <t>Totals</t>
  </si>
  <si>
    <t>Low Tournament</t>
  </si>
  <si>
    <t>Bracket Championship Participants</t>
  </si>
  <si>
    <t>Donnie Holloway - Chad Smith</t>
  </si>
  <si>
    <t>2016 AOY Point Structure</t>
  </si>
  <si>
    <t>** 2 point bonus awarded for Big Bass</t>
  </si>
  <si>
    <t>Big Bass - 2 point bonus per tournament</t>
  </si>
  <si>
    <t>May</t>
  </si>
  <si>
    <t>June</t>
  </si>
  <si>
    <t>July</t>
  </si>
  <si>
    <t>September</t>
  </si>
  <si>
    <t>February</t>
  </si>
  <si>
    <t>March</t>
  </si>
  <si>
    <t>April</t>
  </si>
  <si>
    <t>Hamilton</t>
  </si>
  <si>
    <t>Fat Sacks Bass Club Tournament #2</t>
  </si>
  <si>
    <t>Ouachita</t>
  </si>
  <si>
    <t>Fat Sacks Bass Club Tournament #4</t>
  </si>
  <si>
    <t>Fat Sacks Bass Club Tournament #5</t>
  </si>
  <si>
    <t>Fat Sacks Bass Club Tournament #6</t>
  </si>
  <si>
    <t>Fat Sacks Bass Club Tournament #7</t>
  </si>
  <si>
    <t>Shannon Talbert - Jennifer Talbert</t>
  </si>
  <si>
    <t>Matt Cotton - Brandon Cotton</t>
  </si>
  <si>
    <t>Greers Ferry</t>
  </si>
  <si>
    <t xml:space="preserve">2020 Payout Structure </t>
  </si>
  <si>
    <t>Lake Greeson</t>
  </si>
  <si>
    <t>Arkansas River- Tar Camp</t>
  </si>
  <si>
    <t>Billy Kester - James Williamson</t>
  </si>
  <si>
    <t>Steven Nuckles - Brayden Oliphant</t>
  </si>
  <si>
    <t>10/1/2021-10/2/2021</t>
  </si>
  <si>
    <t>2022 Fat Sacks Championship</t>
  </si>
  <si>
    <t>Arkansas River- Dumas</t>
  </si>
  <si>
    <t>Fat Sacks Bass Club Tournament #3</t>
  </si>
  <si>
    <t>Kyle Cooper - Gail Cooper</t>
  </si>
  <si>
    <t>John Dimas - Blake Ausley</t>
  </si>
  <si>
    <t>Dalton Crenshaw - Cloe Oden</t>
  </si>
  <si>
    <t>David Bridges - Clint Jackson</t>
  </si>
  <si>
    <t>Rob Stone - Allen Stewart</t>
  </si>
  <si>
    <t>Bo Mithchell - Matt Johnson</t>
  </si>
  <si>
    <t>DeGray</t>
  </si>
  <si>
    <t>Colby Wingfield</t>
  </si>
  <si>
    <t>Mike Hill - Chris Fischer</t>
  </si>
  <si>
    <t>FAT SACKS TOTALS - 2022</t>
  </si>
  <si>
    <t>Jeff Hicks - Jermey Shuff</t>
  </si>
  <si>
    <t>Chuck Ragsdale - James Strum</t>
  </si>
  <si>
    <t>Stan Cullipher - David Cullipher</t>
  </si>
  <si>
    <t>Scott Davis - Lee Morris</t>
  </si>
  <si>
    <t>Colby Wingfield - Rob Daniel</t>
  </si>
  <si>
    <t>Eddie Hicks - Nick Ware</t>
  </si>
  <si>
    <t>Colton Keisler - Logan Burrow</t>
  </si>
  <si>
    <t>Colby Wingfield - Aaron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</si>
</sst>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"/>
    <numFmt numFmtId="174" formatCode="&quot;$&quot;#,##0.0"/>
    <numFmt numFmtId="175" formatCode="00000"/>
    <numFmt numFmtId="176" formatCode="_(&quot;$&quot;* #,##0.000_);_(&quot;$&quot;* \(#,##0.000\);_(&quot;$&quot;* &quot;-&quot;?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00"/>
    <numFmt numFmtId="180" formatCode="0.0"/>
    <numFmt numFmtId="181" formatCode="0.000"/>
    <numFmt numFmtId="182" formatCode="&quot;$&quot;#,##0.0000"/>
    <numFmt numFmtId="183" formatCode="&quot;$&quot;#,##0.00000"/>
    <numFmt numFmtId="184" formatCode="_(* #,##0_);_(* \(#,##0\);_(* &quot;-&quot;??_);_(@_)"/>
    <numFmt numFmtId="185" formatCode="[$-409]dddd\,\ mmmm\ dd\,\ yyyy"/>
    <numFmt numFmtId="186" formatCode="[$-409]h:mm:ss\ AM/PM"/>
    <numFmt numFmtId="187" formatCode="&quot;$&quot;#,##0.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2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3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i/>
      <sz val="12"/>
      <color indexed="23"/>
      <name val="Calibri"/>
      <family val="2"/>
    </font>
    <font>
      <u val="single"/>
      <sz val="11"/>
      <color indexed="36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26"/>
      <color indexed="8"/>
      <name val="Constantia"/>
      <family val="1"/>
    </font>
    <font>
      <i/>
      <sz val="26"/>
      <color indexed="8"/>
      <name val="David"/>
      <family val="2"/>
    </font>
    <font>
      <sz val="11"/>
      <color indexed="8"/>
      <name val="David"/>
      <family val="2"/>
    </font>
    <font>
      <sz val="12"/>
      <color indexed="8"/>
      <name val="Arial"/>
      <family val="2"/>
    </font>
    <font>
      <i/>
      <sz val="26"/>
      <color indexed="8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b/>
      <sz val="12"/>
      <color indexed="9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David"/>
      <family val="2"/>
    </font>
    <font>
      <b/>
      <sz val="26"/>
      <color indexed="8"/>
      <name val="Arial"/>
      <family val="2"/>
    </font>
    <font>
      <sz val="12"/>
      <color indexed="9"/>
      <name val="Arial"/>
      <family val="2"/>
    </font>
    <font>
      <b/>
      <sz val="2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i/>
      <sz val="12"/>
      <color rgb="FF7F7F7F"/>
      <name val="Calibri"/>
      <family val="2"/>
    </font>
    <font>
      <u val="single"/>
      <sz val="11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26"/>
      <color theme="1"/>
      <name val="Constantia"/>
      <family val="1"/>
    </font>
    <font>
      <i/>
      <sz val="26"/>
      <color theme="1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26"/>
      <color theme="1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b/>
      <sz val="12"/>
      <color theme="0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David"/>
      <family val="2"/>
    </font>
    <font>
      <b/>
      <sz val="26"/>
      <color theme="1"/>
      <name val="Arial"/>
      <family val="2"/>
    </font>
    <font>
      <sz val="12"/>
      <color theme="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70" fillId="0" borderId="11" xfId="0" applyFont="1" applyBorder="1" applyAlignment="1">
      <alignment/>
    </xf>
    <xf numFmtId="0" fontId="71" fillId="0" borderId="11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1" xfId="0" applyFont="1" applyFill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1" xfId="0" applyFont="1" applyFill="1" applyBorder="1" applyAlignment="1">
      <alignment horizontal="center"/>
    </xf>
    <xf numFmtId="0" fontId="70" fillId="0" borderId="11" xfId="0" applyNumberFormat="1" applyFont="1" applyBorder="1" applyAlignment="1">
      <alignment horizontal="center"/>
    </xf>
    <xf numFmtId="172" fontId="70" fillId="0" borderId="11" xfId="0" applyNumberFormat="1" applyFont="1" applyBorder="1" applyAlignment="1">
      <alignment horizontal="center"/>
    </xf>
    <xf numFmtId="2" fontId="70" fillId="0" borderId="11" xfId="0" applyNumberFormat="1" applyFont="1" applyBorder="1" applyAlignment="1">
      <alignment horizontal="center"/>
    </xf>
    <xf numFmtId="0" fontId="69" fillId="0" borderId="12" xfId="0" applyFont="1" applyBorder="1" applyAlignment="1">
      <alignment/>
    </xf>
    <xf numFmtId="172" fontId="70" fillId="0" borderId="11" xfId="0" applyNumberFormat="1" applyFont="1" applyBorder="1" applyAlignment="1">
      <alignment/>
    </xf>
    <xf numFmtId="0" fontId="72" fillId="0" borderId="11" xfId="0" applyFont="1" applyBorder="1" applyAlignment="1">
      <alignment/>
    </xf>
    <xf numFmtId="172" fontId="72" fillId="0" borderId="11" xfId="0" applyNumberFormat="1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0" xfId="0" applyFont="1" applyAlignment="1">
      <alignment/>
    </xf>
    <xf numFmtId="173" fontId="70" fillId="0" borderId="11" xfId="0" applyNumberFormat="1" applyFont="1" applyBorder="1" applyAlignment="1">
      <alignment horizontal="center"/>
    </xf>
    <xf numFmtId="172" fontId="69" fillId="0" borderId="0" xfId="0" applyNumberFormat="1" applyFont="1" applyAlignment="1">
      <alignment/>
    </xf>
    <xf numFmtId="0" fontId="73" fillId="0" borderId="11" xfId="0" applyFont="1" applyBorder="1" applyAlignment="1">
      <alignment horizontal="center"/>
    </xf>
    <xf numFmtId="0" fontId="70" fillId="0" borderId="13" xfId="0" applyFont="1" applyBorder="1" applyAlignment="1">
      <alignment/>
    </xf>
    <xf numFmtId="0" fontId="74" fillId="33" borderId="11" xfId="0" applyFont="1" applyFill="1" applyBorder="1" applyAlignment="1">
      <alignment horizontal="center"/>
    </xf>
    <xf numFmtId="172" fontId="68" fillId="0" borderId="0" xfId="0" applyNumberFormat="1" applyFont="1" applyAlignment="1">
      <alignment/>
    </xf>
    <xf numFmtId="0" fontId="70" fillId="0" borderId="14" xfId="0" applyFont="1" applyBorder="1" applyAlignment="1">
      <alignment horizontal="left"/>
    </xf>
    <xf numFmtId="0" fontId="70" fillId="0" borderId="11" xfId="0" applyNumberFormat="1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71" fillId="0" borderId="0" xfId="0" applyFont="1" applyAlignment="1">
      <alignment/>
    </xf>
    <xf numFmtId="2" fontId="69" fillId="0" borderId="0" xfId="0" applyNumberFormat="1" applyFont="1" applyAlignment="1">
      <alignment/>
    </xf>
    <xf numFmtId="178" fontId="69" fillId="0" borderId="0" xfId="0" applyNumberFormat="1" applyFont="1" applyAlignment="1">
      <alignment/>
    </xf>
    <xf numFmtId="16" fontId="70" fillId="0" borderId="11" xfId="0" applyNumberFormat="1" applyFont="1" applyBorder="1" applyAlignment="1">
      <alignment horizontal="center"/>
    </xf>
    <xf numFmtId="0" fontId="70" fillId="0" borderId="0" xfId="0" applyFont="1" applyAlignment="1">
      <alignment horizontal="center" vertical="center"/>
    </xf>
    <xf numFmtId="0" fontId="70" fillId="0" borderId="0" xfId="0" applyFont="1" applyBorder="1" applyAlignment="1">
      <alignment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15" xfId="0" applyFont="1" applyBorder="1" applyAlignment="1">
      <alignment/>
    </xf>
    <xf numFmtId="49" fontId="70" fillId="0" borderId="16" xfId="0" applyNumberFormat="1" applyFont="1" applyBorder="1" applyAlignment="1">
      <alignment horizontal="right"/>
    </xf>
    <xf numFmtId="173" fontId="70" fillId="0" borderId="12" xfId="0" applyNumberFormat="1" applyFont="1" applyBorder="1" applyAlignment="1">
      <alignment horizontal="center"/>
    </xf>
    <xf numFmtId="173" fontId="70" fillId="0" borderId="14" xfId="0" applyNumberFormat="1" applyFont="1" applyBorder="1" applyAlignment="1">
      <alignment horizontal="center"/>
    </xf>
    <xf numFmtId="173" fontId="70" fillId="0" borderId="11" xfId="45" applyNumberFormat="1" applyFont="1" applyBorder="1" applyAlignment="1">
      <alignment horizontal="center"/>
    </xf>
    <xf numFmtId="0" fontId="70" fillId="0" borderId="11" xfId="0" applyFont="1" applyFill="1" applyBorder="1" applyAlignment="1">
      <alignment/>
    </xf>
    <xf numFmtId="2" fontId="70" fillId="0" borderId="15" xfId="0" applyNumberFormat="1" applyFont="1" applyFill="1" applyBorder="1" applyAlignment="1">
      <alignment horizontal="center"/>
    </xf>
    <xf numFmtId="173" fontId="70" fillId="0" borderId="11" xfId="0" applyNumberFormat="1" applyFont="1" applyFill="1" applyBorder="1" applyAlignment="1">
      <alignment horizontal="center"/>
    </xf>
    <xf numFmtId="0" fontId="70" fillId="0" borderId="0" xfId="58" applyFont="1">
      <alignment/>
      <protection/>
    </xf>
    <xf numFmtId="0" fontId="72" fillId="0" borderId="17" xfId="58" applyFont="1" applyBorder="1" applyAlignment="1">
      <alignment horizontal="center"/>
      <protection/>
    </xf>
    <xf numFmtId="0" fontId="70" fillId="0" borderId="16" xfId="58" applyFont="1" applyBorder="1" applyAlignment="1">
      <alignment horizontal="center"/>
      <protection/>
    </xf>
    <xf numFmtId="0" fontId="70" fillId="0" borderId="16" xfId="58" applyFont="1" applyFill="1" applyBorder="1" applyAlignment="1">
      <alignment horizontal="center"/>
      <protection/>
    </xf>
    <xf numFmtId="0" fontId="72" fillId="0" borderId="11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72" fillId="0" borderId="18" xfId="0" applyFont="1" applyBorder="1" applyAlignment="1">
      <alignment horizontal="left"/>
    </xf>
    <xf numFmtId="178" fontId="70" fillId="34" borderId="11" xfId="45" applyNumberFormat="1" applyFont="1" applyFill="1" applyBorder="1" applyAlignment="1">
      <alignment/>
    </xf>
    <xf numFmtId="0" fontId="70" fillId="0" borderId="13" xfId="0" applyFont="1" applyBorder="1" applyAlignment="1">
      <alignment/>
    </xf>
    <xf numFmtId="0" fontId="70" fillId="0" borderId="19" xfId="0" applyFont="1" applyBorder="1" applyAlignment="1">
      <alignment/>
    </xf>
    <xf numFmtId="2" fontId="70" fillId="0" borderId="20" xfId="0" applyNumberFormat="1" applyFont="1" applyBorder="1" applyAlignment="1">
      <alignment/>
    </xf>
    <xf numFmtId="2" fontId="70" fillId="0" borderId="15" xfId="0" applyNumberFormat="1" applyFont="1" applyBorder="1" applyAlignment="1">
      <alignment/>
    </xf>
    <xf numFmtId="0" fontId="70" fillId="0" borderId="11" xfId="0" applyFont="1" applyBorder="1" applyAlignment="1">
      <alignment/>
    </xf>
    <xf numFmtId="0" fontId="72" fillId="35" borderId="11" xfId="0" applyFont="1" applyFill="1" applyBorder="1" applyAlignment="1">
      <alignment horizontal="center"/>
    </xf>
    <xf numFmtId="0" fontId="70" fillId="34" borderId="11" xfId="0" applyFont="1" applyFill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2" fillId="0" borderId="14" xfId="0" applyFont="1" applyBorder="1" applyAlignment="1">
      <alignment/>
    </xf>
    <xf numFmtId="0" fontId="72" fillId="0" borderId="21" xfId="0" applyFont="1" applyBorder="1" applyAlignment="1">
      <alignment/>
    </xf>
    <xf numFmtId="0" fontId="72" fillId="0" borderId="17" xfId="0" applyFont="1" applyBorder="1" applyAlignment="1">
      <alignment/>
    </xf>
    <xf numFmtId="2" fontId="72" fillId="0" borderId="11" xfId="0" applyNumberFormat="1" applyFont="1" applyBorder="1" applyAlignment="1">
      <alignment horizontal="center"/>
    </xf>
    <xf numFmtId="0" fontId="70" fillId="0" borderId="18" xfId="0" applyFont="1" applyBorder="1" applyAlignment="1">
      <alignment/>
    </xf>
    <xf numFmtId="0" fontId="70" fillId="0" borderId="15" xfId="0" applyNumberFormat="1" applyFont="1" applyBorder="1" applyAlignment="1">
      <alignment/>
    </xf>
    <xf numFmtId="2" fontId="70" fillId="0" borderId="15" xfId="0" applyNumberFormat="1" applyFont="1" applyFill="1" applyBorder="1" applyAlignment="1">
      <alignment/>
    </xf>
    <xf numFmtId="2" fontId="72" fillId="0" borderId="15" xfId="0" applyNumberFormat="1" applyFont="1" applyFill="1" applyBorder="1" applyAlignment="1">
      <alignment/>
    </xf>
    <xf numFmtId="0" fontId="70" fillId="0" borderId="20" xfId="0" applyFont="1" applyBorder="1" applyAlignment="1">
      <alignment/>
    </xf>
    <xf numFmtId="0" fontId="70" fillId="0" borderId="20" xfId="0" applyNumberFormat="1" applyFont="1" applyBorder="1" applyAlignment="1">
      <alignment/>
    </xf>
    <xf numFmtId="2" fontId="70" fillId="0" borderId="19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173" fontId="70" fillId="35" borderId="11" xfId="45" applyNumberFormat="1" applyFont="1" applyFill="1" applyBorder="1" applyAlignment="1">
      <alignment horizontal="center"/>
    </xf>
    <xf numFmtId="173" fontId="70" fillId="14" borderId="11" xfId="45" applyNumberFormat="1" applyFont="1" applyFill="1" applyBorder="1" applyAlignment="1">
      <alignment horizontal="center"/>
    </xf>
    <xf numFmtId="2" fontId="70" fillId="35" borderId="15" xfId="0" applyNumberFormat="1" applyFont="1" applyFill="1" applyBorder="1" applyAlignment="1">
      <alignment/>
    </xf>
    <xf numFmtId="2" fontId="70" fillId="14" borderId="15" xfId="0" applyNumberFormat="1" applyFont="1" applyFill="1" applyBorder="1" applyAlignment="1">
      <alignment/>
    </xf>
    <xf numFmtId="49" fontId="72" fillId="0" borderId="21" xfId="0" applyNumberFormat="1" applyFont="1" applyBorder="1" applyAlignment="1">
      <alignment/>
    </xf>
    <xf numFmtId="0" fontId="8" fillId="0" borderId="0" xfId="58" applyFont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173" fontId="3" fillId="0" borderId="17" xfId="58" applyNumberFormat="1" applyFont="1" applyFill="1" applyBorder="1" applyAlignment="1">
      <alignment horizontal="center"/>
      <protection/>
    </xf>
    <xf numFmtId="0" fontId="6" fillId="0" borderId="0" xfId="59" applyFont="1">
      <alignment/>
      <protection/>
    </xf>
    <xf numFmtId="173" fontId="72" fillId="0" borderId="11" xfId="0" applyNumberFormat="1" applyFont="1" applyBorder="1" applyAlignment="1">
      <alignment horizontal="center"/>
    </xf>
    <xf numFmtId="0" fontId="70" fillId="34" borderId="15" xfId="0" applyFont="1" applyFill="1" applyBorder="1" applyAlignment="1">
      <alignment horizontal="center"/>
    </xf>
    <xf numFmtId="173" fontId="3" fillId="0" borderId="0" xfId="58" applyNumberFormat="1" applyFont="1" applyFill="1" applyBorder="1" applyAlignment="1">
      <alignment horizontal="center"/>
      <protection/>
    </xf>
    <xf numFmtId="0" fontId="6" fillId="0" borderId="17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9" fillId="0" borderId="11" xfId="58" applyFont="1" applyFill="1" applyBorder="1" applyAlignment="1">
      <alignment horizontal="center"/>
      <protection/>
    </xf>
    <xf numFmtId="173" fontId="7" fillId="0" borderId="11" xfId="58" applyNumberFormat="1" applyFont="1" applyFill="1" applyBorder="1" applyAlignment="1">
      <alignment horizontal="center"/>
      <protection/>
    </xf>
    <xf numFmtId="173" fontId="10" fillId="0" borderId="11" xfId="59" applyNumberFormat="1" applyFont="1" applyFill="1" applyBorder="1">
      <alignment/>
      <protection/>
    </xf>
    <xf numFmtId="173" fontId="10" fillId="0" borderId="11" xfId="59" applyNumberFormat="1" applyFont="1" applyFill="1" applyBorder="1" applyAlignment="1">
      <alignment horizontal="center"/>
      <protection/>
    </xf>
    <xf numFmtId="49" fontId="70" fillId="0" borderId="15" xfId="0" applyNumberFormat="1" applyFont="1" applyBorder="1" applyAlignment="1">
      <alignment horizontal="right"/>
    </xf>
    <xf numFmtId="0" fontId="72" fillId="34" borderId="11" xfId="0" applyFont="1" applyFill="1" applyBorder="1" applyAlignment="1">
      <alignment horizontal="center"/>
    </xf>
    <xf numFmtId="178" fontId="72" fillId="34" borderId="11" xfId="45" applyNumberFormat="1" applyFont="1" applyFill="1" applyBorder="1" applyAlignment="1">
      <alignment/>
    </xf>
    <xf numFmtId="178" fontId="70" fillId="0" borderId="19" xfId="0" applyNumberFormat="1" applyFont="1" applyFill="1" applyBorder="1" applyAlignment="1">
      <alignment horizontal="right"/>
    </xf>
    <xf numFmtId="172" fontId="6" fillId="0" borderId="0" xfId="59" applyNumberFormat="1" applyFont="1" applyFill="1" applyBorder="1">
      <alignment/>
      <protection/>
    </xf>
    <xf numFmtId="0" fontId="6" fillId="0" borderId="0" xfId="59" applyFont="1" applyFill="1">
      <alignment/>
      <protection/>
    </xf>
    <xf numFmtId="0" fontId="9" fillId="34" borderId="11" xfId="58" applyFont="1" applyFill="1" applyBorder="1" applyAlignment="1">
      <alignment horizontal="center"/>
      <protection/>
    </xf>
    <xf numFmtId="173" fontId="7" fillId="34" borderId="11" xfId="58" applyNumberFormat="1" applyFont="1" applyFill="1" applyBorder="1" applyAlignment="1">
      <alignment horizontal="center"/>
      <protection/>
    </xf>
    <xf numFmtId="173" fontId="10" fillId="34" borderId="11" xfId="59" applyNumberFormat="1" applyFont="1" applyFill="1" applyBorder="1" applyAlignment="1">
      <alignment horizontal="center"/>
      <protection/>
    </xf>
    <xf numFmtId="173" fontId="10" fillId="34" borderId="11" xfId="59" applyNumberFormat="1" applyFont="1" applyFill="1" applyBorder="1">
      <alignment/>
      <protection/>
    </xf>
    <xf numFmtId="0" fontId="70" fillId="0" borderId="15" xfId="0" applyFont="1" applyFill="1" applyBorder="1" applyAlignment="1">
      <alignment horizontal="center"/>
    </xf>
    <xf numFmtId="173" fontId="70" fillId="22" borderId="11" xfId="45" applyNumberFormat="1" applyFont="1" applyFill="1" applyBorder="1" applyAlignment="1">
      <alignment horizontal="center"/>
    </xf>
    <xf numFmtId="0" fontId="70" fillId="22" borderId="0" xfId="0" applyFont="1" applyFill="1" applyBorder="1" applyAlignment="1">
      <alignment/>
    </xf>
    <xf numFmtId="0" fontId="0" fillId="0" borderId="0" xfId="0" applyFill="1" applyAlignment="1">
      <alignment/>
    </xf>
    <xf numFmtId="49" fontId="70" fillId="0" borderId="11" xfId="0" applyNumberFormat="1" applyFont="1" applyBorder="1" applyAlignment="1">
      <alignment horizontal="center"/>
    </xf>
    <xf numFmtId="0" fontId="77" fillId="34" borderId="0" xfId="0" applyFont="1" applyFill="1" applyAlignment="1">
      <alignment horizontal="center"/>
    </xf>
    <xf numFmtId="0" fontId="78" fillId="0" borderId="0" xfId="0" applyFont="1" applyAlignment="1">
      <alignment/>
    </xf>
    <xf numFmtId="1" fontId="72" fillId="36" borderId="11" xfId="0" applyNumberFormat="1" applyFont="1" applyFill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9" xfId="0" applyFont="1" applyBorder="1" applyAlignment="1">
      <alignment/>
    </xf>
    <xf numFmtId="2" fontId="70" fillId="0" borderId="20" xfId="0" applyNumberFormat="1" applyFont="1" applyBorder="1" applyAlignment="1">
      <alignment/>
    </xf>
    <xf numFmtId="2" fontId="70" fillId="0" borderId="11" xfId="0" applyNumberFormat="1" applyFont="1" applyBorder="1" applyAlignment="1">
      <alignment/>
    </xf>
    <xf numFmtId="0" fontId="70" fillId="0" borderId="11" xfId="0" applyFont="1" applyBorder="1" applyAlignment="1">
      <alignment/>
    </xf>
    <xf numFmtId="2" fontId="70" fillId="0" borderId="15" xfId="0" applyNumberFormat="1" applyFont="1" applyBorder="1" applyAlignment="1">
      <alignment/>
    </xf>
    <xf numFmtId="0" fontId="70" fillId="0" borderId="11" xfId="0" applyFont="1" applyFill="1" applyBorder="1" applyAlignment="1">
      <alignment/>
    </xf>
    <xf numFmtId="2" fontId="70" fillId="0" borderId="15" xfId="0" applyNumberFormat="1" applyFont="1" applyFill="1" applyBorder="1" applyAlignment="1">
      <alignment/>
    </xf>
    <xf numFmtId="2" fontId="72" fillId="0" borderId="15" xfId="0" applyNumberFormat="1" applyFont="1" applyFill="1" applyBorder="1" applyAlignment="1">
      <alignment/>
    </xf>
    <xf numFmtId="0" fontId="70" fillId="0" borderId="11" xfId="0" applyNumberFormat="1" applyFont="1" applyFill="1" applyBorder="1" applyAlignment="1">
      <alignment horizontal="center"/>
    </xf>
    <xf numFmtId="173" fontId="70" fillId="0" borderId="11" xfId="0" applyNumberFormat="1" applyFont="1" applyFill="1" applyBorder="1" applyAlignment="1">
      <alignment horizontal="center"/>
    </xf>
    <xf numFmtId="2" fontId="70" fillId="0" borderId="15" xfId="0" applyNumberFormat="1" applyFont="1" applyFill="1" applyBorder="1" applyAlignment="1">
      <alignment horizontal="center"/>
    </xf>
    <xf numFmtId="2" fontId="70" fillId="0" borderId="11" xfId="0" applyNumberFormat="1" applyFont="1" applyFill="1" applyBorder="1" applyAlignment="1">
      <alignment horizontal="center"/>
    </xf>
    <xf numFmtId="178" fontId="72" fillId="0" borderId="11" xfId="45" applyNumberFormat="1" applyFont="1" applyFill="1" applyBorder="1" applyAlignment="1">
      <alignment/>
    </xf>
    <xf numFmtId="0" fontId="70" fillId="0" borderId="23" xfId="0" applyFont="1" applyFill="1" applyBorder="1" applyAlignment="1">
      <alignment/>
    </xf>
    <xf numFmtId="0" fontId="70" fillId="0" borderId="23" xfId="0" applyFont="1" applyFill="1" applyBorder="1" applyAlignment="1">
      <alignment/>
    </xf>
    <xf numFmtId="0" fontId="70" fillId="0" borderId="23" xfId="0" applyFont="1" applyBorder="1" applyAlignment="1">
      <alignment/>
    </xf>
    <xf numFmtId="0" fontId="70" fillId="0" borderId="0" xfId="0" applyFont="1" applyFill="1" applyBorder="1" applyAlignment="1">
      <alignment/>
    </xf>
    <xf numFmtId="0" fontId="70" fillId="0" borderId="23" xfId="0" applyFont="1" applyBorder="1" applyAlignment="1">
      <alignment/>
    </xf>
    <xf numFmtId="1" fontId="70" fillId="0" borderId="11" xfId="0" applyNumberFormat="1" applyFont="1" applyFill="1" applyBorder="1" applyAlignment="1">
      <alignment horizontal="center"/>
    </xf>
    <xf numFmtId="1" fontId="70" fillId="0" borderId="11" xfId="0" applyNumberFormat="1" applyFont="1" applyBorder="1" applyAlignment="1">
      <alignment horizontal="center"/>
    </xf>
    <xf numFmtId="0" fontId="70" fillId="0" borderId="13" xfId="0" applyFont="1" applyBorder="1" applyAlignment="1">
      <alignment/>
    </xf>
    <xf numFmtId="0" fontId="70" fillId="0" borderId="19" xfId="0" applyFont="1" applyBorder="1" applyAlignment="1">
      <alignment/>
    </xf>
    <xf numFmtId="2" fontId="70" fillId="0" borderId="20" xfId="0" applyNumberFormat="1" applyFont="1" applyBorder="1" applyAlignment="1">
      <alignment/>
    </xf>
    <xf numFmtId="2" fontId="70" fillId="0" borderId="11" xfId="0" applyNumberFormat="1" applyFont="1" applyBorder="1" applyAlignment="1">
      <alignment/>
    </xf>
    <xf numFmtId="0" fontId="70" fillId="0" borderId="11" xfId="0" applyFont="1" applyFill="1" applyBorder="1" applyAlignment="1">
      <alignment/>
    </xf>
    <xf numFmtId="0" fontId="70" fillId="0" borderId="16" xfId="0" applyFont="1" applyBorder="1" applyAlignment="1">
      <alignment/>
    </xf>
    <xf numFmtId="0" fontId="70" fillId="22" borderId="11" xfId="0" applyFont="1" applyFill="1" applyBorder="1" applyAlignment="1">
      <alignment horizontal="center"/>
    </xf>
    <xf numFmtId="49" fontId="70" fillId="0" borderId="11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70" fillId="0" borderId="19" xfId="0" applyFont="1" applyFill="1" applyBorder="1" applyAlignment="1">
      <alignment/>
    </xf>
    <xf numFmtId="2" fontId="70" fillId="0" borderId="20" xfId="0" applyNumberFormat="1" applyFont="1" applyFill="1" applyBorder="1" applyAlignment="1">
      <alignment/>
    </xf>
    <xf numFmtId="0" fontId="70" fillId="35" borderId="11" xfId="0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19" xfId="0" applyNumberFormat="1" applyFont="1" applyBorder="1" applyAlignment="1">
      <alignment horizontal="center"/>
    </xf>
    <xf numFmtId="0" fontId="70" fillId="0" borderId="11" xfId="0" applyNumberFormat="1" applyFont="1" applyBorder="1" applyAlignment="1">
      <alignment horizontal="center"/>
    </xf>
    <xf numFmtId="1" fontId="70" fillId="0" borderId="11" xfId="0" applyNumberFormat="1" applyFont="1" applyBorder="1" applyAlignment="1">
      <alignment horizontal="center"/>
    </xf>
    <xf numFmtId="173" fontId="70" fillId="0" borderId="11" xfId="0" applyNumberFormat="1" applyFont="1" applyBorder="1" applyAlignment="1">
      <alignment horizontal="center"/>
    </xf>
    <xf numFmtId="2" fontId="70" fillId="0" borderId="15" xfId="0" applyNumberFormat="1" applyFont="1" applyBorder="1" applyAlignment="1">
      <alignment horizontal="center"/>
    </xf>
    <xf numFmtId="2" fontId="70" fillId="22" borderId="15" xfId="0" applyNumberFormat="1" applyFont="1" applyFill="1" applyBorder="1" applyAlignment="1">
      <alignment/>
    </xf>
    <xf numFmtId="0" fontId="70" fillId="0" borderId="16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70" fillId="0" borderId="19" xfId="0" applyFont="1" applyBorder="1" applyAlignment="1">
      <alignment horizontal="center"/>
    </xf>
    <xf numFmtId="2" fontId="70" fillId="0" borderId="19" xfId="0" applyNumberFormat="1" applyFont="1" applyBorder="1" applyAlignment="1">
      <alignment horizontal="center"/>
    </xf>
    <xf numFmtId="173" fontId="70" fillId="0" borderId="20" xfId="0" applyNumberFormat="1" applyFont="1" applyBorder="1" applyAlignment="1">
      <alignment horizontal="center"/>
    </xf>
    <xf numFmtId="0" fontId="79" fillId="0" borderId="11" xfId="0" applyFont="1" applyBorder="1" applyAlignment="1">
      <alignment horizontal="center"/>
    </xf>
    <xf numFmtId="0" fontId="77" fillId="37" borderId="0" xfId="0" applyFont="1" applyFill="1" applyAlignment="1">
      <alignment horizontal="center" wrapText="1"/>
    </xf>
    <xf numFmtId="0" fontId="73" fillId="0" borderId="17" xfId="0" applyFont="1" applyBorder="1" applyAlignment="1">
      <alignment horizontal="center"/>
    </xf>
    <xf numFmtId="14" fontId="70" fillId="0" borderId="17" xfId="0" applyNumberFormat="1" applyFont="1" applyBorder="1" applyAlignment="1">
      <alignment horizontal="center" vertical="center"/>
    </xf>
    <xf numFmtId="0" fontId="70" fillId="0" borderId="16" xfId="0" applyFont="1" applyBorder="1" applyAlignment="1">
      <alignment horizontal="center"/>
    </xf>
    <xf numFmtId="0" fontId="80" fillId="38" borderId="15" xfId="0" applyFont="1" applyFill="1" applyBorder="1" applyAlignment="1">
      <alignment horizontal="center"/>
    </xf>
    <xf numFmtId="0" fontId="80" fillId="38" borderId="18" xfId="0" applyFont="1" applyFill="1" applyBorder="1" applyAlignment="1">
      <alignment horizontal="center"/>
    </xf>
    <xf numFmtId="0" fontId="5" fillId="0" borderId="0" xfId="59" applyFont="1" applyBorder="1" applyAlignment="1">
      <alignment horizontal="center"/>
      <protection/>
    </xf>
    <xf numFmtId="0" fontId="81" fillId="0" borderId="0" xfId="58" applyFont="1" applyAlignment="1">
      <alignment horizontal="center"/>
      <protection/>
    </xf>
    <xf numFmtId="0" fontId="72" fillId="0" borderId="15" xfId="58" applyFont="1" applyBorder="1" applyAlignment="1">
      <alignment horizontal="center"/>
      <protection/>
    </xf>
    <xf numFmtId="0" fontId="72" fillId="0" borderId="16" xfId="58" applyFont="1" applyBorder="1" applyAlignment="1">
      <alignment horizontal="center"/>
      <protection/>
    </xf>
    <xf numFmtId="0" fontId="70" fillId="39" borderId="11" xfId="0" applyFont="1" applyFill="1" applyBorder="1" applyAlignment="1">
      <alignment/>
    </xf>
    <xf numFmtId="0" fontId="70" fillId="39" borderId="11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76" name="Table1562112132144951077" displayName="Table1562112132144951077" ref="A6:E27" comment="" totalsRowCount="1">
  <autoFilter ref="A6:E27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427" name="Table15621121321449510771428" displayName="Table15621121321449510771428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444" name="Table1562112132144951077142814381445" displayName="Table1562112132144951077142814381445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1452" name="Table15621121321449510771428143814451453" displayName="Table15621121321449510771428143814451453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1461" name="Table156211213214495107714281438144514531462" displayName="Table156211213214495107714281438144514531462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6.xml><?xml version="1.0" encoding="utf-8"?>
<table xmlns="http://schemas.openxmlformats.org/spreadsheetml/2006/main" id="1470" name="Table1562112132144951077142814381445145314621471" displayName="Table1562112132144951077142814381445145314621471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ables/table7.xml><?xml version="1.0" encoding="utf-8"?>
<table xmlns="http://schemas.openxmlformats.org/spreadsheetml/2006/main" id="1481" name="Table1562112132144951077142814381445145314621482" displayName="Table1562112132144951077142814381445145314621482" ref="A6:E28" comment="" totalsRowCount="1">
  <autoFilter ref="A6:E28"/>
  <tableColumns count="5">
    <tableColumn id="1" name="Team"/>
    <tableColumn id="3" name="Fish" totalsRowFunction="sum"/>
    <tableColumn id="5" name="Penalty"/>
    <tableColumn id="4" name="Weight" totalsRowFunction="sum"/>
    <tableColumn id="6" name="Big Bass" totalsRowFunction="max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1092"/>
  <sheetViews>
    <sheetView tabSelected="1" zoomScale="90" zoomScaleNormal="90" zoomScalePageLayoutView="0" workbookViewId="0" topLeftCell="A1">
      <selection activeCell="C8" sqref="C8"/>
    </sheetView>
  </sheetViews>
  <sheetFormatPr defaultColWidth="11.421875" defaultRowHeight="15"/>
  <cols>
    <col min="1" max="1" width="7.7109375" style="4" bestFit="1" customWidth="1"/>
    <col min="2" max="2" width="41.00390625" style="4" bestFit="1" customWidth="1"/>
    <col min="3" max="3" width="14.28125" style="4" bestFit="1" customWidth="1"/>
    <col min="4" max="4" width="18.140625" style="4" bestFit="1" customWidth="1"/>
    <col min="5" max="5" width="18.140625" style="4" customWidth="1"/>
    <col min="6" max="6" width="16.28125" style="4" bestFit="1" customWidth="1"/>
    <col min="7" max="7" width="11.421875" style="4" customWidth="1"/>
    <col min="8" max="8" width="20.28125" style="4" customWidth="1"/>
    <col min="9" max="9" width="25.421875" style="4" bestFit="1" customWidth="1"/>
    <col min="10" max="10" width="14.421875" style="7" bestFit="1" customWidth="1"/>
    <col min="11" max="11" width="14.140625" style="4" bestFit="1" customWidth="1"/>
    <col min="12" max="16384" width="11.421875" style="4" customWidth="1"/>
  </cols>
  <sheetData>
    <row r="1" spans="1:15" ht="33">
      <c r="A1" s="27"/>
      <c r="B1" s="161" t="s">
        <v>89</v>
      </c>
      <c r="C1" s="161"/>
      <c r="D1" s="161"/>
      <c r="E1" s="161"/>
      <c r="F1" s="161"/>
      <c r="G1" s="161"/>
      <c r="H1" s="161"/>
      <c r="I1" s="161"/>
      <c r="J1" s="161"/>
      <c r="K1" s="161"/>
      <c r="L1" s="3"/>
      <c r="M1" s="3"/>
      <c r="N1" s="3"/>
      <c r="O1" s="3"/>
    </row>
    <row r="2" spans="1:11" ht="26.25" customHeight="1">
      <c r="A2" s="9"/>
      <c r="B2" s="33"/>
      <c r="C2" s="9"/>
      <c r="D2" s="9"/>
      <c r="E2" s="9"/>
      <c r="F2" s="9"/>
      <c r="G2" s="9"/>
      <c r="H2" s="9"/>
      <c r="I2" s="9"/>
      <c r="J2" s="9"/>
      <c r="K2" s="9"/>
    </row>
    <row r="3" spans="1:15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5"/>
      <c r="M3" s="5"/>
      <c r="N3" s="5"/>
      <c r="O3" s="5"/>
    </row>
    <row r="4" spans="1:15" ht="19.5" customHeight="1">
      <c r="A4" s="29" t="s">
        <v>33</v>
      </c>
      <c r="B4" s="12" t="s">
        <v>42</v>
      </c>
      <c r="C4" s="12" t="s">
        <v>30</v>
      </c>
      <c r="D4" s="12" t="s">
        <v>32</v>
      </c>
      <c r="E4" s="12" t="s">
        <v>48</v>
      </c>
      <c r="F4" s="12" t="s">
        <v>31</v>
      </c>
      <c r="G4" s="12" t="s">
        <v>4</v>
      </c>
      <c r="H4" s="12" t="s">
        <v>0</v>
      </c>
      <c r="I4" s="13" t="s">
        <v>1</v>
      </c>
      <c r="J4" s="14" t="s">
        <v>3</v>
      </c>
      <c r="K4" s="15" t="s">
        <v>2</v>
      </c>
      <c r="L4" s="6"/>
      <c r="M4" s="6"/>
      <c r="N4" s="6"/>
      <c r="O4" s="6"/>
    </row>
    <row r="5" spans="1:15" ht="19.5" customHeight="1">
      <c r="A5" s="13">
        <v>1</v>
      </c>
      <c r="B5" s="172" t="s">
        <v>44</v>
      </c>
      <c r="C5" s="32">
        <v>4</v>
      </c>
      <c r="D5" s="32">
        <f>February!H10+'March '!H8+'April '!H11+May!H7</f>
        <v>394</v>
      </c>
      <c r="E5" s="32">
        <f>'April '!H11</f>
        <v>96</v>
      </c>
      <c r="F5" s="63">
        <f>D5-E5</f>
        <v>298</v>
      </c>
      <c r="G5" s="134">
        <f>February!B10+'March '!B8+'April '!B11+May!B7</f>
        <v>20</v>
      </c>
      <c r="H5" s="48">
        <f>February!D10+'March '!D8+'April '!D11+May!D7</f>
        <v>46.440000000000005</v>
      </c>
      <c r="I5" s="49">
        <f>'March '!G8+'March '!I13+May!G7</f>
        <v>677</v>
      </c>
      <c r="J5" s="37" t="s">
        <v>58</v>
      </c>
      <c r="K5" s="25">
        <f>February!I15</f>
        <v>160</v>
      </c>
      <c r="L5" s="6"/>
      <c r="M5" s="6"/>
      <c r="N5" s="6"/>
      <c r="O5" s="6"/>
    </row>
    <row r="6" spans="1:15" ht="19.5" customHeight="1">
      <c r="A6" s="13">
        <v>1</v>
      </c>
      <c r="B6" s="173" t="s">
        <v>85</v>
      </c>
      <c r="C6" s="124">
        <v>4</v>
      </c>
      <c r="D6" s="32">
        <f>February!H12+'March '!H9+'April '!H7+May!H8</f>
        <v>392</v>
      </c>
      <c r="E6" s="32">
        <f>February!H12</f>
        <v>95</v>
      </c>
      <c r="F6" s="63">
        <f>D6-E6</f>
        <v>297</v>
      </c>
      <c r="G6" s="134">
        <f>February!B12+'March '!B9+'April '!B7+May!B8</f>
        <v>20</v>
      </c>
      <c r="H6" s="48">
        <f>February!D12+'March '!D9+'April '!D7+May!D8</f>
        <v>48.44</v>
      </c>
      <c r="I6" s="49">
        <f>'March '!G9+'April '!G7+May!G8</f>
        <v>726</v>
      </c>
      <c r="J6" s="12" t="s">
        <v>59</v>
      </c>
      <c r="K6" s="25">
        <f>'March '!I15</f>
        <v>180</v>
      </c>
      <c r="L6" s="6"/>
      <c r="M6" s="6"/>
      <c r="N6" s="6"/>
      <c r="O6" s="6"/>
    </row>
    <row r="7" spans="1:15" ht="19.5" customHeight="1">
      <c r="A7" s="13">
        <v>3</v>
      </c>
      <c r="B7" s="172" t="s">
        <v>45</v>
      </c>
      <c r="C7" s="124">
        <v>4</v>
      </c>
      <c r="D7" s="32">
        <f>February!H7+'March '!H18+'April '!H13+May!H10</f>
        <v>382</v>
      </c>
      <c r="E7" s="32">
        <f>'March '!H18</f>
        <v>89</v>
      </c>
      <c r="F7" s="63">
        <f>D7-E7</f>
        <v>293</v>
      </c>
      <c r="G7" s="134">
        <f>February!B7+'March '!B18+'April '!B13+May!B10</f>
        <v>20</v>
      </c>
      <c r="H7" s="48">
        <f>February!D7+'March '!D18+'April '!D13+May!D10</f>
        <v>46.06</v>
      </c>
      <c r="I7" s="49">
        <f>February!G7+February!I13</f>
        <v>473</v>
      </c>
      <c r="J7" s="37" t="s">
        <v>60</v>
      </c>
      <c r="K7" s="25">
        <f>'April '!I15</f>
        <v>190</v>
      </c>
      <c r="L7" s="6"/>
      <c r="M7" s="6"/>
      <c r="N7" s="6"/>
      <c r="O7" s="6"/>
    </row>
    <row r="8" spans="1:15" ht="19.5" customHeight="1">
      <c r="A8" s="13">
        <v>3</v>
      </c>
      <c r="B8" s="172" t="s">
        <v>75</v>
      </c>
      <c r="C8" s="124">
        <v>4</v>
      </c>
      <c r="D8" s="32">
        <f>February!H8+'March '!H14+'April '!H10+May!H13</f>
        <v>383</v>
      </c>
      <c r="E8" s="32">
        <f>'March '!H14</f>
        <v>93</v>
      </c>
      <c r="F8" s="63">
        <f>D8-E8</f>
        <v>290</v>
      </c>
      <c r="G8" s="134">
        <f>February!B8+'March '!B14+'April '!B10+May!B13</f>
        <v>20</v>
      </c>
      <c r="H8" s="48">
        <f>February!D8+'March '!D14+'April '!D10+May!D13</f>
        <v>47.790000000000006</v>
      </c>
      <c r="I8" s="49">
        <f>February!G8+'April '!G10</f>
        <v>293</v>
      </c>
      <c r="J8" s="111" t="s">
        <v>54</v>
      </c>
      <c r="K8" s="25">
        <f>May!I15</f>
        <v>150</v>
      </c>
      <c r="L8" s="6"/>
      <c r="M8" s="6"/>
      <c r="N8" s="6"/>
      <c r="O8" s="6"/>
    </row>
    <row r="9" spans="1:15" ht="19.5" customHeight="1">
      <c r="A9" s="13">
        <v>5</v>
      </c>
      <c r="B9" s="140" t="s">
        <v>96</v>
      </c>
      <c r="C9" s="124">
        <v>4</v>
      </c>
      <c r="D9" s="32">
        <f>February!H11+'March '!H13+'April '!H12+May!H12</f>
        <v>380</v>
      </c>
      <c r="E9" s="32">
        <f>'March '!H13</f>
        <v>94</v>
      </c>
      <c r="F9" s="63">
        <f>D9-E9</f>
        <v>286</v>
      </c>
      <c r="G9" s="134">
        <f>February!B11+'March '!B13+'April '!B12+May!B12</f>
        <v>20</v>
      </c>
      <c r="H9" s="48">
        <f>February!D11+'March '!D13+'April '!D12+May!D12</f>
        <v>42.25</v>
      </c>
      <c r="I9" s="49">
        <v>0</v>
      </c>
      <c r="J9" s="12" t="s">
        <v>55</v>
      </c>
      <c r="K9" s="25">
        <f>June!I15</f>
        <v>0</v>
      </c>
      <c r="L9" s="6"/>
      <c r="M9" s="6"/>
      <c r="N9" s="6"/>
      <c r="O9" s="6"/>
    </row>
    <row r="10" spans="1:15" ht="19.5" customHeight="1">
      <c r="A10" s="13">
        <v>6</v>
      </c>
      <c r="B10" s="121" t="s">
        <v>94</v>
      </c>
      <c r="C10" s="124">
        <v>4</v>
      </c>
      <c r="D10" s="32">
        <f>February!H16+'March '!H11+'April '!H17+May!H11</f>
        <v>374</v>
      </c>
      <c r="E10" s="32">
        <f>'April '!H17</f>
        <v>90</v>
      </c>
      <c r="F10" s="63">
        <f>D10-E10</f>
        <v>284</v>
      </c>
      <c r="G10" s="134">
        <f>February!B16+'March '!B11+'April '!B17+May!B11</f>
        <v>19</v>
      </c>
      <c r="H10" s="48">
        <f>February!D16+'March '!D11+'April '!D17+May!D11</f>
        <v>37.66</v>
      </c>
      <c r="I10" s="49">
        <v>0</v>
      </c>
      <c r="J10" s="12" t="s">
        <v>56</v>
      </c>
      <c r="K10" s="25">
        <f>July!I15</f>
        <v>0</v>
      </c>
      <c r="L10" s="6"/>
      <c r="M10" s="6"/>
      <c r="N10" s="6"/>
      <c r="O10" s="6"/>
    </row>
    <row r="11" spans="1:15" ht="19.5" customHeight="1">
      <c r="A11" s="13">
        <v>6</v>
      </c>
      <c r="B11" s="173" t="s">
        <v>93</v>
      </c>
      <c r="C11" s="124">
        <v>3</v>
      </c>
      <c r="D11" s="32">
        <f>'March '!H7+'April '!H15+May!H16</f>
        <v>283</v>
      </c>
      <c r="E11" s="32">
        <v>0</v>
      </c>
      <c r="F11" s="63">
        <f>D11-E11</f>
        <v>283</v>
      </c>
      <c r="G11" s="134">
        <f>'March '!B7+'April '!B15+May!B15</f>
        <v>15</v>
      </c>
      <c r="H11" s="48">
        <f>'March '!D7+'April '!D15+May!D15</f>
        <v>31.35</v>
      </c>
      <c r="I11" s="49">
        <f>'March '!G7</f>
        <v>396</v>
      </c>
      <c r="J11" s="12" t="s">
        <v>57</v>
      </c>
      <c r="K11" s="25">
        <f>September!I15</f>
        <v>0</v>
      </c>
      <c r="L11" s="6"/>
      <c r="M11" s="6"/>
      <c r="N11" s="6"/>
      <c r="O11" s="6"/>
    </row>
    <row r="12" spans="1:15" ht="19.5" customHeight="1">
      <c r="A12" s="13">
        <v>8</v>
      </c>
      <c r="B12" s="172" t="s">
        <v>50</v>
      </c>
      <c r="C12" s="124">
        <v>4</v>
      </c>
      <c r="D12" s="32">
        <f>February!H22+'March '!H17+'April '!H9+May!H14</f>
        <v>368</v>
      </c>
      <c r="E12" s="32">
        <f>February!H22</f>
        <v>85</v>
      </c>
      <c r="F12" s="63">
        <f>D12-E12</f>
        <v>283</v>
      </c>
      <c r="G12" s="134">
        <f>February!B22+'March '!B17+'April '!B9+May!B14</f>
        <v>16</v>
      </c>
      <c r="H12" s="126">
        <f>February!D22+'March '!D17+'April '!D9+May!D14</f>
        <v>32.23</v>
      </c>
      <c r="I12" s="49">
        <f>'April '!G9+'April '!I13</f>
        <v>212</v>
      </c>
      <c r="J12" s="12"/>
      <c r="K12" s="25"/>
      <c r="L12" s="6"/>
      <c r="M12" s="6"/>
      <c r="N12" s="6"/>
      <c r="O12" s="6"/>
    </row>
    <row r="13" spans="1:15" ht="19.5" customHeight="1">
      <c r="A13" s="13">
        <v>9</v>
      </c>
      <c r="B13" s="173" t="s">
        <v>92</v>
      </c>
      <c r="C13" s="150">
        <v>3</v>
      </c>
      <c r="D13" s="150">
        <f>'March '!H16+'April '!H16+May!H9</f>
        <v>282</v>
      </c>
      <c r="E13" s="16">
        <v>0</v>
      </c>
      <c r="F13" s="63">
        <f>D13-E13</f>
        <v>282</v>
      </c>
      <c r="G13" s="151">
        <f>'March '!B16+'April '!B16+May!B9</f>
        <v>15</v>
      </c>
      <c r="H13" s="153">
        <f>'March '!D16+'April '!D16+May!D9</f>
        <v>28.07</v>
      </c>
      <c r="I13" s="152">
        <f>May!G9+May!I13</f>
        <v>173</v>
      </c>
      <c r="K13" s="25"/>
      <c r="L13" s="6"/>
      <c r="M13" s="6"/>
      <c r="N13" s="6"/>
      <c r="O13" s="6"/>
    </row>
    <row r="14" spans="1:15" ht="19.5" customHeight="1">
      <c r="A14" s="13">
        <v>9</v>
      </c>
      <c r="B14" s="121" t="s">
        <v>68</v>
      </c>
      <c r="C14" s="124">
        <v>3</v>
      </c>
      <c r="D14" s="124">
        <f>February!H13+'March '!H10+'April '!H24</f>
        <v>274</v>
      </c>
      <c r="E14" s="32">
        <v>0</v>
      </c>
      <c r="F14" s="63">
        <f>D14-E14</f>
        <v>274</v>
      </c>
      <c r="G14" s="134">
        <f>February!B13+'March '!B10+'April '!B24</f>
        <v>15</v>
      </c>
      <c r="H14" s="126">
        <f>February!D13+'March '!D10+'April '!D24</f>
        <v>25.630000000000003</v>
      </c>
      <c r="I14" s="125">
        <f>'March '!G10</f>
        <v>71</v>
      </c>
      <c r="J14" s="12"/>
      <c r="K14" s="25"/>
      <c r="L14" s="6"/>
      <c r="M14" s="6"/>
      <c r="N14" s="6"/>
      <c r="O14" s="6"/>
    </row>
    <row r="15" spans="1:15" ht="19.5" customHeight="1" thickBot="1">
      <c r="A15" s="13">
        <v>11</v>
      </c>
      <c r="B15" s="121" t="s">
        <v>95</v>
      </c>
      <c r="C15" s="124">
        <v>3</v>
      </c>
      <c r="D15" s="32">
        <f>'March '!H12+'April '!H19+May!H16</f>
        <v>274</v>
      </c>
      <c r="E15" s="32">
        <v>0</v>
      </c>
      <c r="F15" s="63">
        <f>D15-E15</f>
        <v>274</v>
      </c>
      <c r="G15" s="134">
        <f>'March '!B12+'April '!B19+May!B16</f>
        <v>15</v>
      </c>
      <c r="H15" s="48">
        <f>'March '!D12+'April '!D19+May!D16</f>
        <v>26.380000000000003</v>
      </c>
      <c r="I15" s="49">
        <v>0</v>
      </c>
      <c r="J15" s="19"/>
      <c r="K15" s="44"/>
      <c r="L15" s="6"/>
      <c r="M15" s="6"/>
      <c r="N15" s="6"/>
      <c r="O15" s="6"/>
    </row>
    <row r="16" spans="1:15" ht="19.5" customHeight="1">
      <c r="A16" s="13">
        <v>12</v>
      </c>
      <c r="B16" s="172" t="s">
        <v>69</v>
      </c>
      <c r="C16" s="124">
        <v>3</v>
      </c>
      <c r="D16" s="124">
        <f>February!H19+'April '!H14+May!H19</f>
        <v>269</v>
      </c>
      <c r="E16" s="124">
        <v>0</v>
      </c>
      <c r="F16" s="63">
        <f>D16-E16</f>
        <v>269</v>
      </c>
      <c r="G16" s="134">
        <f>February!B19+'April '!B14+May!B19</f>
        <v>15</v>
      </c>
      <c r="H16" s="126">
        <f>February!D19+'April '!D14+May!D19</f>
        <v>26.69</v>
      </c>
      <c r="I16" s="125">
        <v>0</v>
      </c>
      <c r="J16" s="31" t="s">
        <v>24</v>
      </c>
      <c r="K16" s="45">
        <f>SUM(K5:K15)</f>
        <v>680</v>
      </c>
      <c r="L16" s="6"/>
      <c r="M16" s="6"/>
      <c r="N16" s="6"/>
      <c r="O16" s="6"/>
    </row>
    <row r="17" spans="1:15" ht="19.5" customHeight="1">
      <c r="A17" s="13">
        <v>13</v>
      </c>
      <c r="B17" s="119" t="s">
        <v>82</v>
      </c>
      <c r="C17" s="124">
        <v>4</v>
      </c>
      <c r="D17" s="124">
        <f>February!H17+'March '!H22+May!H17</f>
        <v>265</v>
      </c>
      <c r="E17" s="124">
        <v>0</v>
      </c>
      <c r="F17" s="63">
        <f>D17-E17</f>
        <v>265</v>
      </c>
      <c r="G17" s="134">
        <f>February!B17+'March '!B22+May!B17</f>
        <v>11</v>
      </c>
      <c r="H17" s="48">
        <f>February!D17+'March '!D22+May!D17</f>
        <v>18.39</v>
      </c>
      <c r="I17" s="49">
        <v>0</v>
      </c>
      <c r="J17" s="10"/>
      <c r="K17" s="25"/>
      <c r="L17" s="6"/>
      <c r="M17" s="6"/>
      <c r="N17" s="6"/>
      <c r="O17" s="6"/>
    </row>
    <row r="18" spans="1:15" ht="19.5" customHeight="1">
      <c r="A18" s="13">
        <v>14</v>
      </c>
      <c r="B18" s="121" t="s">
        <v>90</v>
      </c>
      <c r="C18" s="124">
        <v>3</v>
      </c>
      <c r="D18" s="124">
        <f>'March '!H19+'April '!H8</f>
        <v>187</v>
      </c>
      <c r="E18" s="124">
        <v>0</v>
      </c>
      <c r="F18" s="63">
        <f>D18-E18</f>
        <v>187</v>
      </c>
      <c r="G18" s="134">
        <f>'March '!B19+'April '!B8</f>
        <v>10</v>
      </c>
      <c r="H18" s="126">
        <f>'March '!D19+'April '!D8</f>
        <v>21.75</v>
      </c>
      <c r="I18" s="125">
        <f>'April '!G8</f>
        <v>234</v>
      </c>
      <c r="J18" s="10" t="s">
        <v>5</v>
      </c>
      <c r="K18" s="25">
        <f>B29*120</f>
        <v>2520</v>
      </c>
      <c r="L18" s="6"/>
      <c r="M18" s="6"/>
      <c r="N18" s="6"/>
      <c r="O18" s="6"/>
    </row>
    <row r="19" spans="1:15" ht="19.5" customHeight="1">
      <c r="A19" s="13">
        <v>14</v>
      </c>
      <c r="B19" s="144" t="s">
        <v>83</v>
      </c>
      <c r="C19" s="124">
        <v>3</v>
      </c>
      <c r="D19" s="32">
        <f>February!H14+'March '!H23+'April '!H21</f>
        <v>263</v>
      </c>
      <c r="E19" s="32">
        <f>'March '!H23</f>
        <v>84</v>
      </c>
      <c r="F19" s="63">
        <f>D19-E19</f>
        <v>179</v>
      </c>
      <c r="G19" s="134">
        <f>February!B14+'March '!B23+'April '!B21</f>
        <v>11</v>
      </c>
      <c r="H19" s="48">
        <f>February!D14+'March '!D23+'April '!D21</f>
        <v>18.759999999999998</v>
      </c>
      <c r="I19" s="49">
        <v>0</v>
      </c>
      <c r="J19" s="10"/>
      <c r="K19" s="20"/>
      <c r="L19" s="6"/>
      <c r="M19" s="6"/>
      <c r="N19" s="6"/>
      <c r="O19" s="6"/>
    </row>
    <row r="20" spans="1:15" ht="19.5" customHeight="1">
      <c r="A20" s="13">
        <v>16</v>
      </c>
      <c r="B20" s="121" t="s">
        <v>91</v>
      </c>
      <c r="C20" s="124">
        <v>3</v>
      </c>
      <c r="D20" s="32">
        <f>'March '!H15+'April '!H20</f>
        <v>179</v>
      </c>
      <c r="E20" s="32">
        <v>0</v>
      </c>
      <c r="F20" s="63">
        <f>D20-E20</f>
        <v>179</v>
      </c>
      <c r="G20" s="134">
        <f>'March '!B15+'April '!B20</f>
        <v>10</v>
      </c>
      <c r="H20" s="48">
        <f>'March '!D15+'April '!D20</f>
        <v>14.989999999999998</v>
      </c>
      <c r="I20" s="49">
        <v>0</v>
      </c>
      <c r="J20" s="10"/>
      <c r="K20" s="20"/>
      <c r="L20" s="6"/>
      <c r="M20" s="6"/>
      <c r="N20" s="6"/>
      <c r="O20" s="6"/>
    </row>
    <row r="21" spans="1:15" ht="19.5" customHeight="1">
      <c r="A21" s="13">
        <v>17</v>
      </c>
      <c r="B21" s="121" t="s">
        <v>74</v>
      </c>
      <c r="C21" s="124">
        <v>3</v>
      </c>
      <c r="D21" s="124">
        <f>February!H15+'March '!H21+'April '!H22</f>
        <v>263</v>
      </c>
      <c r="E21" s="124">
        <f>'April '!H22</f>
        <v>85</v>
      </c>
      <c r="F21" s="63">
        <f>D21-E21</f>
        <v>178</v>
      </c>
      <c r="G21" s="134">
        <f>February!B15+'March '!B21+'April '!B22</f>
        <v>13</v>
      </c>
      <c r="H21" s="126">
        <f>February!D15+'March '!D21+'April '!D22</f>
        <v>19.5</v>
      </c>
      <c r="I21" s="125">
        <v>0</v>
      </c>
      <c r="J21" s="21" t="s">
        <v>6</v>
      </c>
      <c r="K21" s="88">
        <f>K16+K18</f>
        <v>3200</v>
      </c>
      <c r="L21" s="6"/>
      <c r="M21" s="6"/>
      <c r="N21" s="6"/>
      <c r="O21" s="6"/>
    </row>
    <row r="22" spans="1:15" ht="19.5" customHeight="1">
      <c r="A22" s="13">
        <v>18</v>
      </c>
      <c r="B22" s="144" t="s">
        <v>80</v>
      </c>
      <c r="C22" s="124">
        <v>3</v>
      </c>
      <c r="D22" s="124">
        <f>February!H21+'March '!H24+'April '!H18</f>
        <v>258</v>
      </c>
      <c r="E22" s="124">
        <f>'March '!H24</f>
        <v>83</v>
      </c>
      <c r="F22" s="63">
        <f>D22-E22</f>
        <v>175</v>
      </c>
      <c r="G22" s="134">
        <f>February!B21+'March '!B24+'April '!B18</f>
        <v>7</v>
      </c>
      <c r="H22" s="126">
        <f>February!D21+'March '!D24+'April '!D18</f>
        <v>14.25</v>
      </c>
      <c r="I22" s="125">
        <v>0</v>
      </c>
      <c r="J22" s="21"/>
      <c r="K22" s="22"/>
      <c r="L22" s="6"/>
      <c r="M22" s="6"/>
      <c r="N22" s="6"/>
      <c r="O22" s="6"/>
    </row>
    <row r="23" spans="1:15" ht="19.5" customHeight="1">
      <c r="A23" s="13">
        <v>19</v>
      </c>
      <c r="B23" s="140" t="s">
        <v>88</v>
      </c>
      <c r="C23" s="32">
        <v>3</v>
      </c>
      <c r="D23" s="124">
        <f>February!H20+'March '!H20+'April '!H23</f>
        <v>258</v>
      </c>
      <c r="E23" s="124">
        <f>'April '!H23</f>
        <v>84</v>
      </c>
      <c r="F23" s="63">
        <f>D23-E23</f>
        <v>174</v>
      </c>
      <c r="G23" s="134">
        <f>February!B20+'March '!B20+'April '!B23</f>
        <v>12</v>
      </c>
      <c r="H23" s="126">
        <f>February!D20+'March '!D20+'April '!D23</f>
        <v>14.03</v>
      </c>
      <c r="I23" s="49">
        <v>0</v>
      </c>
      <c r="J23" s="21"/>
      <c r="K23" s="22"/>
      <c r="L23" s="6"/>
      <c r="M23" s="6"/>
      <c r="N23" s="6"/>
      <c r="O23" s="6"/>
    </row>
    <row r="24" spans="1:15" ht="19.5" customHeight="1">
      <c r="A24" s="13">
        <v>20</v>
      </c>
      <c r="B24" s="144" t="s">
        <v>84</v>
      </c>
      <c r="C24" s="124">
        <v>1</v>
      </c>
      <c r="D24" s="124">
        <f>February!H9</f>
        <v>98</v>
      </c>
      <c r="E24" s="124">
        <v>0</v>
      </c>
      <c r="F24" s="63">
        <f>D24-E24</f>
        <v>98</v>
      </c>
      <c r="G24" s="134">
        <f>February!B9</f>
        <v>5</v>
      </c>
      <c r="H24" s="126">
        <f>February!D9</f>
        <v>11.2</v>
      </c>
      <c r="I24" s="125">
        <f>February!G9</f>
        <v>99</v>
      </c>
      <c r="J24" s="21"/>
      <c r="K24" s="22"/>
      <c r="L24" s="6"/>
      <c r="M24" s="6"/>
      <c r="N24" s="6"/>
      <c r="O24" s="6"/>
    </row>
    <row r="25" spans="1:15" ht="19.5" customHeight="1">
      <c r="A25" s="13">
        <v>21</v>
      </c>
      <c r="B25" s="140" t="s">
        <v>81</v>
      </c>
      <c r="C25" s="32">
        <v>1</v>
      </c>
      <c r="D25" s="32">
        <f>February!H18</f>
        <v>89</v>
      </c>
      <c r="E25" s="32">
        <v>0</v>
      </c>
      <c r="F25" s="63">
        <f>D25-E25</f>
        <v>89</v>
      </c>
      <c r="G25" s="134">
        <f>February!B18</f>
        <v>5</v>
      </c>
      <c r="H25" s="127">
        <f>February!D18</f>
        <v>8.05</v>
      </c>
      <c r="I25" s="49">
        <v>0</v>
      </c>
      <c r="J25" s="10"/>
      <c r="K25" s="10"/>
      <c r="L25" s="6"/>
      <c r="M25" s="6"/>
      <c r="N25" s="6"/>
      <c r="O25" s="6"/>
    </row>
    <row r="26" spans="1:15" ht="19.5" customHeight="1">
      <c r="A26" s="13">
        <v>22</v>
      </c>
      <c r="B26" s="145"/>
      <c r="C26" s="124"/>
      <c r="D26" s="124"/>
      <c r="E26" s="124"/>
      <c r="F26" s="63">
        <f>D26-E26</f>
        <v>0</v>
      </c>
      <c r="G26" s="134"/>
      <c r="H26" s="127"/>
      <c r="I26" s="125"/>
      <c r="J26" s="23"/>
      <c r="K26" s="24"/>
      <c r="L26" s="6"/>
      <c r="M26" s="6"/>
      <c r="N26" s="6"/>
      <c r="O26" s="6"/>
    </row>
    <row r="27" spans="1:15" ht="19.5" customHeight="1">
      <c r="A27" s="148">
        <v>23</v>
      </c>
      <c r="B27" s="140"/>
      <c r="C27" s="124"/>
      <c r="D27" s="124"/>
      <c r="E27" s="124"/>
      <c r="F27" s="63">
        <f>D27-E27</f>
        <v>0</v>
      </c>
      <c r="G27" s="134"/>
      <c r="H27" s="127"/>
      <c r="I27" s="125"/>
      <c r="J27" s="39"/>
      <c r="K27" s="24"/>
      <c r="L27" s="6"/>
      <c r="M27" s="6"/>
      <c r="N27" s="6"/>
      <c r="O27" s="6"/>
    </row>
    <row r="28" spans="1:15" ht="19.5" customHeight="1">
      <c r="A28" s="148"/>
      <c r="B28" s="140"/>
      <c r="C28" s="16"/>
      <c r="D28" s="16"/>
      <c r="E28" s="149"/>
      <c r="F28" s="63"/>
      <c r="G28" s="135"/>
      <c r="H28" s="18"/>
      <c r="I28" s="17">
        <f>February!G30</f>
        <v>0</v>
      </c>
      <c r="J28" s="39"/>
      <c r="K28" s="24"/>
      <c r="L28" s="6"/>
      <c r="M28" s="6"/>
      <c r="N28" s="6"/>
      <c r="O28" s="6"/>
    </row>
    <row r="29" spans="1:11" ht="19.5" customHeight="1">
      <c r="A29" s="28"/>
      <c r="B29" s="157">
        <f>COUNTA(B5:B25)</f>
        <v>21</v>
      </c>
      <c r="C29" s="136"/>
      <c r="D29" s="158"/>
      <c r="E29" s="158"/>
      <c r="F29" s="158"/>
      <c r="G29" s="158">
        <f>SUBTOTAL(109,G5:G28)</f>
        <v>294</v>
      </c>
      <c r="H29" s="159">
        <f>SUBTOTAL(109,H5:H28)</f>
        <v>579.91</v>
      </c>
      <c r="I29" s="160">
        <f>SUBTOTAL(109,I5:I28)</f>
        <v>3354</v>
      </c>
      <c r="J29" s="8"/>
      <c r="K29" s="9"/>
    </row>
    <row r="30" spans="1:11" ht="18">
      <c r="A30" s="9"/>
      <c r="B30" s="112" t="s">
        <v>41</v>
      </c>
      <c r="C30" s="9"/>
      <c r="D30" s="9"/>
      <c r="E30" s="9"/>
      <c r="F30" s="9"/>
      <c r="G30" s="9"/>
      <c r="H30" s="9"/>
      <c r="I30" s="8"/>
      <c r="J30" s="8"/>
      <c r="K30" s="9"/>
    </row>
    <row r="31" spans="1:11" ht="13.5">
      <c r="A31" s="9"/>
      <c r="B31" s="162" t="s">
        <v>49</v>
      </c>
      <c r="C31" s="9"/>
      <c r="D31" s="9"/>
      <c r="E31" s="9"/>
      <c r="F31" s="9"/>
      <c r="G31" s="9"/>
      <c r="H31" s="9"/>
      <c r="I31" s="8"/>
      <c r="J31" s="8"/>
      <c r="K31" s="9"/>
    </row>
    <row r="32" spans="1:11" ht="24.75" customHeight="1">
      <c r="A32" s="9"/>
      <c r="B32" s="162"/>
      <c r="C32" s="9"/>
      <c r="D32" s="9"/>
      <c r="E32" s="9"/>
      <c r="F32" s="9"/>
      <c r="G32" s="9"/>
      <c r="H32" s="9"/>
      <c r="I32" s="8"/>
      <c r="J32" s="8"/>
      <c r="K32" s="26"/>
    </row>
    <row r="33" spans="1:11" ht="19.5" customHeight="1">
      <c r="A33" s="9"/>
      <c r="C33" s="9"/>
      <c r="D33" s="9"/>
      <c r="E33" s="9"/>
      <c r="F33" s="9"/>
      <c r="G33" s="9"/>
      <c r="H33" s="9"/>
      <c r="I33" s="8"/>
      <c r="J33" s="8"/>
      <c r="K33" s="26"/>
    </row>
    <row r="34" spans="1:10" ht="13.5">
      <c r="A34" s="9"/>
      <c r="B34" s="9"/>
      <c r="C34" s="9"/>
      <c r="D34" s="9"/>
      <c r="E34" s="9"/>
      <c r="F34" s="9"/>
      <c r="G34" s="9"/>
      <c r="H34" s="9"/>
      <c r="I34" s="8"/>
      <c r="J34" s="6"/>
    </row>
    <row r="35" spans="9:11" ht="13.5">
      <c r="I35" s="6"/>
      <c r="J35" s="6"/>
      <c r="K35" s="30"/>
    </row>
    <row r="36" spans="9:10" ht="13.5">
      <c r="I36" s="6"/>
      <c r="J36" s="6"/>
    </row>
    <row r="37" spans="9:10" ht="13.5">
      <c r="I37" s="6"/>
      <c r="J37" s="6"/>
    </row>
    <row r="38" spans="9:10" ht="13.5">
      <c r="I38" s="6"/>
      <c r="J38" s="6"/>
    </row>
    <row r="39" spans="9:10" ht="13.5">
      <c r="I39" s="6"/>
      <c r="J39" s="6"/>
    </row>
    <row r="40" spans="9:10" ht="13.5">
      <c r="I40" s="6"/>
      <c r="J40" s="6"/>
    </row>
    <row r="41" spans="9:10" ht="13.5">
      <c r="I41" s="6"/>
      <c r="J41" s="6"/>
    </row>
    <row r="42" spans="9:10" ht="13.5">
      <c r="I42" s="6"/>
      <c r="J42" s="6"/>
    </row>
    <row r="43" spans="9:10" ht="13.5">
      <c r="I43" s="6"/>
      <c r="J43" s="6"/>
    </row>
    <row r="44" spans="9:10" ht="13.5">
      <c r="I44" s="6"/>
      <c r="J44" s="6"/>
    </row>
    <row r="45" spans="9:10" ht="13.5">
      <c r="I45" s="6"/>
      <c r="J45" s="6"/>
    </row>
    <row r="46" spans="9:10" ht="13.5">
      <c r="I46" s="6"/>
      <c r="J46" s="6"/>
    </row>
    <row r="47" spans="9:10" ht="13.5">
      <c r="I47" s="6"/>
      <c r="J47" s="6"/>
    </row>
    <row r="48" spans="9:10" ht="13.5">
      <c r="I48" s="6"/>
      <c r="J48" s="6"/>
    </row>
    <row r="49" spans="9:10" ht="13.5">
      <c r="I49" s="6"/>
      <c r="J49" s="6"/>
    </row>
    <row r="50" spans="9:10" ht="13.5">
      <c r="I50" s="6"/>
      <c r="J50" s="6"/>
    </row>
    <row r="51" spans="9:59" ht="14.25">
      <c r="I51" s="6"/>
      <c r="J51" s="6"/>
      <c r="BG51" s="113"/>
    </row>
    <row r="52" spans="9:10" ht="13.5">
      <c r="I52" s="6"/>
      <c r="J52" s="6"/>
    </row>
    <row r="53" spans="9:10" ht="13.5">
      <c r="I53" s="6"/>
      <c r="J53" s="6"/>
    </row>
    <row r="54" spans="9:10" ht="13.5">
      <c r="I54" s="6"/>
      <c r="J54" s="6"/>
    </row>
    <row r="55" spans="9:10" ht="13.5">
      <c r="I55" s="6"/>
      <c r="J55" s="6"/>
    </row>
    <row r="56" spans="9:10" ht="13.5">
      <c r="I56" s="6"/>
      <c r="J56" s="6"/>
    </row>
    <row r="57" spans="9:10" ht="13.5">
      <c r="I57" s="6"/>
      <c r="J57" s="6"/>
    </row>
    <row r="58" spans="9:10" ht="13.5">
      <c r="I58" s="6"/>
      <c r="J58" s="6"/>
    </row>
    <row r="59" spans="9:10" ht="13.5">
      <c r="I59" s="6"/>
      <c r="J59" s="6"/>
    </row>
    <row r="60" spans="9:10" ht="13.5">
      <c r="I60" s="6"/>
      <c r="J60" s="6"/>
    </row>
    <row r="61" spans="9:10" ht="13.5">
      <c r="I61" s="6"/>
      <c r="J61" s="6"/>
    </row>
    <row r="62" spans="9:10" ht="13.5">
      <c r="I62" s="6"/>
      <c r="J62" s="6"/>
    </row>
    <row r="63" spans="9:10" ht="13.5">
      <c r="I63" s="6"/>
      <c r="J63" s="6"/>
    </row>
    <row r="64" spans="9:10" ht="13.5">
      <c r="I64" s="6"/>
      <c r="J64" s="6"/>
    </row>
    <row r="65" spans="9:10" ht="13.5">
      <c r="I65" s="6"/>
      <c r="J65" s="6"/>
    </row>
    <row r="66" spans="9:10" ht="13.5">
      <c r="I66" s="6"/>
      <c r="J66" s="6"/>
    </row>
    <row r="67" spans="9:10" ht="13.5">
      <c r="I67" s="6"/>
      <c r="J67" s="6"/>
    </row>
    <row r="68" spans="9:10" ht="13.5">
      <c r="I68" s="6"/>
      <c r="J68" s="6"/>
    </row>
    <row r="69" spans="9:10" ht="13.5">
      <c r="I69" s="6"/>
      <c r="J69" s="6"/>
    </row>
    <row r="70" spans="9:10" ht="13.5">
      <c r="I70" s="6"/>
      <c r="J70" s="6"/>
    </row>
    <row r="71" spans="9:10" ht="13.5">
      <c r="I71" s="6"/>
      <c r="J71" s="6"/>
    </row>
    <row r="72" spans="9:10" ht="13.5">
      <c r="I72" s="6"/>
      <c r="J72" s="6"/>
    </row>
    <row r="73" spans="9:10" ht="13.5">
      <c r="I73" s="6"/>
      <c r="J73" s="6"/>
    </row>
    <row r="74" spans="9:10" ht="13.5">
      <c r="I74" s="6"/>
      <c r="J74" s="6"/>
    </row>
    <row r="75" spans="9:10" ht="13.5">
      <c r="I75" s="6"/>
      <c r="J75" s="6"/>
    </row>
    <row r="76" spans="9:10" ht="13.5">
      <c r="I76" s="6"/>
      <c r="J76" s="6"/>
    </row>
    <row r="77" spans="9:10" ht="13.5">
      <c r="I77" s="6"/>
      <c r="J77" s="6"/>
    </row>
    <row r="78" spans="9:10" ht="13.5">
      <c r="I78" s="6"/>
      <c r="J78" s="6"/>
    </row>
    <row r="79" spans="9:10" ht="13.5">
      <c r="I79" s="6"/>
      <c r="J79" s="6"/>
    </row>
    <row r="80" spans="9:10" ht="13.5">
      <c r="I80" s="6"/>
      <c r="J80" s="6"/>
    </row>
    <row r="81" spans="9:10" ht="13.5">
      <c r="I81" s="6"/>
      <c r="J81" s="6"/>
    </row>
    <row r="82" spans="9:10" ht="13.5">
      <c r="I82" s="6"/>
      <c r="J82" s="6"/>
    </row>
    <row r="83" spans="9:10" ht="13.5">
      <c r="I83" s="6"/>
      <c r="J83" s="6"/>
    </row>
    <row r="84" spans="9:10" ht="13.5">
      <c r="I84" s="6"/>
      <c r="J84" s="6"/>
    </row>
    <row r="85" spans="9:10" ht="13.5">
      <c r="I85" s="6"/>
      <c r="J85" s="6"/>
    </row>
    <row r="86" spans="9:10" ht="13.5">
      <c r="I86" s="6"/>
      <c r="J86" s="6"/>
    </row>
    <row r="87" spans="9:10" ht="13.5">
      <c r="I87" s="6"/>
      <c r="J87" s="6"/>
    </row>
    <row r="88" spans="9:10" ht="13.5">
      <c r="I88" s="6"/>
      <c r="J88" s="6"/>
    </row>
    <row r="89" spans="9:10" ht="13.5">
      <c r="I89" s="6"/>
      <c r="J89" s="6"/>
    </row>
    <row r="90" spans="9:10" ht="13.5">
      <c r="I90" s="6"/>
      <c r="J90" s="6"/>
    </row>
    <row r="91" spans="9:10" ht="13.5">
      <c r="I91" s="6"/>
      <c r="J91" s="6"/>
    </row>
    <row r="92" spans="9:10" ht="13.5">
      <c r="I92" s="6"/>
      <c r="J92" s="6"/>
    </row>
    <row r="93" spans="9:10" ht="13.5">
      <c r="I93" s="6"/>
      <c r="J93" s="6"/>
    </row>
    <row r="94" spans="9:10" ht="13.5">
      <c r="I94" s="6"/>
      <c r="J94" s="6"/>
    </row>
    <row r="95" spans="9:10" ht="13.5">
      <c r="I95" s="6"/>
      <c r="J95" s="6"/>
    </row>
    <row r="96" spans="9:10" ht="13.5">
      <c r="I96" s="6"/>
      <c r="J96" s="6"/>
    </row>
    <row r="97" spans="9:10" ht="13.5">
      <c r="I97" s="6"/>
      <c r="J97" s="6"/>
    </row>
    <row r="98" spans="9:10" ht="13.5">
      <c r="I98" s="6"/>
      <c r="J98" s="6"/>
    </row>
    <row r="99" spans="9:10" ht="13.5">
      <c r="I99" s="6"/>
      <c r="J99" s="6"/>
    </row>
    <row r="100" spans="9:10" ht="13.5">
      <c r="I100" s="6"/>
      <c r="J100" s="6"/>
    </row>
    <row r="101" spans="9:10" ht="13.5">
      <c r="I101" s="6"/>
      <c r="J101" s="6"/>
    </row>
    <row r="102" spans="9:10" ht="13.5">
      <c r="I102" s="6"/>
      <c r="J102" s="6"/>
    </row>
    <row r="103" spans="9:10" ht="13.5">
      <c r="I103" s="6"/>
      <c r="J103" s="6"/>
    </row>
    <row r="104" spans="9:10" ht="13.5">
      <c r="I104" s="6"/>
      <c r="J104" s="6"/>
    </row>
    <row r="105" spans="9:10" ht="13.5">
      <c r="I105" s="6"/>
      <c r="J105" s="6"/>
    </row>
    <row r="106" spans="9:10" ht="13.5">
      <c r="I106" s="6"/>
      <c r="J106" s="6"/>
    </row>
    <row r="107" spans="9:10" ht="13.5">
      <c r="I107" s="6"/>
      <c r="J107" s="6"/>
    </row>
    <row r="108" spans="9:10" ht="13.5">
      <c r="I108" s="6"/>
      <c r="J108" s="6"/>
    </row>
    <row r="109" spans="9:10" ht="13.5">
      <c r="I109" s="6"/>
      <c r="J109" s="6"/>
    </row>
    <row r="110" spans="9:10" ht="13.5">
      <c r="I110" s="6"/>
      <c r="J110" s="6"/>
    </row>
    <row r="111" spans="9:10" ht="13.5">
      <c r="I111" s="6"/>
      <c r="J111" s="6"/>
    </row>
    <row r="112" spans="9:10" ht="13.5">
      <c r="I112" s="6"/>
      <c r="J112" s="6"/>
    </row>
    <row r="113" spans="9:10" ht="13.5">
      <c r="I113" s="6"/>
      <c r="J113" s="6"/>
    </row>
    <row r="114" spans="9:10" ht="13.5">
      <c r="I114" s="6"/>
      <c r="J114" s="6"/>
    </row>
    <row r="115" spans="9:10" ht="13.5">
      <c r="I115" s="6"/>
      <c r="J115" s="6"/>
    </row>
    <row r="116" spans="9:10" ht="13.5">
      <c r="I116" s="6"/>
      <c r="J116" s="6"/>
    </row>
    <row r="117" spans="9:10" ht="13.5">
      <c r="I117" s="6"/>
      <c r="J117" s="6"/>
    </row>
    <row r="118" spans="9:10" ht="13.5">
      <c r="I118" s="6"/>
      <c r="J118" s="6"/>
    </row>
    <row r="119" spans="9:10" ht="13.5">
      <c r="I119" s="6"/>
      <c r="J119" s="6"/>
    </row>
    <row r="120" spans="9:10" ht="13.5">
      <c r="I120" s="6"/>
      <c r="J120" s="6"/>
    </row>
    <row r="121" spans="9:10" ht="13.5">
      <c r="I121" s="6"/>
      <c r="J121" s="6"/>
    </row>
    <row r="122" spans="9:10" ht="13.5">
      <c r="I122" s="6"/>
      <c r="J122" s="6"/>
    </row>
    <row r="123" spans="9:10" ht="13.5">
      <c r="I123" s="6"/>
      <c r="J123" s="6"/>
    </row>
    <row r="124" spans="9:10" ht="13.5">
      <c r="I124" s="6"/>
      <c r="J124" s="6"/>
    </row>
    <row r="125" spans="9:10" ht="13.5">
      <c r="I125" s="6"/>
      <c r="J125" s="6"/>
    </row>
    <row r="126" spans="9:10" ht="13.5">
      <c r="I126" s="6"/>
      <c r="J126" s="6"/>
    </row>
    <row r="127" spans="9:10" ht="13.5">
      <c r="I127" s="6"/>
      <c r="J127" s="6"/>
    </row>
    <row r="128" spans="9:10" ht="13.5">
      <c r="I128" s="6"/>
      <c r="J128" s="6"/>
    </row>
    <row r="129" spans="9:10" ht="13.5">
      <c r="I129" s="6"/>
      <c r="J129" s="6"/>
    </row>
    <row r="130" spans="9:10" ht="13.5">
      <c r="I130" s="6"/>
      <c r="J130" s="6"/>
    </row>
    <row r="131" spans="9:10" ht="13.5">
      <c r="I131" s="6"/>
      <c r="J131" s="6"/>
    </row>
    <row r="132" spans="9:10" ht="13.5">
      <c r="I132" s="6"/>
      <c r="J132" s="6"/>
    </row>
    <row r="133" spans="9:10" ht="13.5">
      <c r="I133" s="6"/>
      <c r="J133" s="6"/>
    </row>
    <row r="134" spans="9:10" ht="13.5">
      <c r="I134" s="6"/>
      <c r="J134" s="6"/>
    </row>
    <row r="135" spans="9:10" ht="13.5">
      <c r="I135" s="6"/>
      <c r="J135" s="6"/>
    </row>
    <row r="136" spans="9:10" ht="13.5">
      <c r="I136" s="6"/>
      <c r="J136" s="6"/>
    </row>
    <row r="137" spans="9:10" ht="13.5">
      <c r="I137" s="6"/>
      <c r="J137" s="6"/>
    </row>
    <row r="138" spans="9:10" ht="13.5">
      <c r="I138" s="6"/>
      <c r="J138" s="6"/>
    </row>
    <row r="139" spans="9:10" ht="13.5">
      <c r="I139" s="6"/>
      <c r="J139" s="6"/>
    </row>
    <row r="140" spans="9:10" ht="13.5">
      <c r="I140" s="6"/>
      <c r="J140" s="6"/>
    </row>
    <row r="141" spans="9:10" ht="13.5">
      <c r="I141" s="6"/>
      <c r="J141" s="6"/>
    </row>
    <row r="142" spans="9:10" ht="13.5">
      <c r="I142" s="6"/>
      <c r="J142" s="6"/>
    </row>
    <row r="143" spans="9:10" ht="13.5">
      <c r="I143" s="6"/>
      <c r="J143" s="6"/>
    </row>
    <row r="144" spans="9:10" ht="13.5">
      <c r="I144" s="6"/>
      <c r="J144" s="6"/>
    </row>
    <row r="145" spans="9:10" ht="13.5">
      <c r="I145" s="6"/>
      <c r="J145" s="6"/>
    </row>
    <row r="146" spans="9:10" ht="13.5">
      <c r="I146" s="6"/>
      <c r="J146" s="6"/>
    </row>
    <row r="147" spans="9:10" ht="13.5">
      <c r="I147" s="6"/>
      <c r="J147" s="6"/>
    </row>
    <row r="148" spans="9:10" ht="13.5">
      <c r="I148" s="6"/>
      <c r="J148" s="6"/>
    </row>
    <row r="149" spans="9:10" ht="13.5">
      <c r="I149" s="6"/>
      <c r="J149" s="6"/>
    </row>
    <row r="150" spans="9:10" ht="13.5">
      <c r="I150" s="6"/>
      <c r="J150" s="6"/>
    </row>
    <row r="151" spans="9:10" ht="13.5">
      <c r="I151" s="6"/>
      <c r="J151" s="6"/>
    </row>
    <row r="152" spans="9:10" ht="13.5">
      <c r="I152" s="6"/>
      <c r="J152" s="6"/>
    </row>
    <row r="153" spans="9:10" ht="13.5">
      <c r="I153" s="6"/>
      <c r="J153" s="6"/>
    </row>
    <row r="154" spans="9:10" ht="13.5">
      <c r="I154" s="6"/>
      <c r="J154" s="6"/>
    </row>
    <row r="155" spans="9:10" ht="13.5">
      <c r="I155" s="6"/>
      <c r="J155" s="6"/>
    </row>
    <row r="156" spans="9:10" ht="13.5">
      <c r="I156" s="6"/>
      <c r="J156" s="6"/>
    </row>
    <row r="157" spans="9:10" ht="13.5">
      <c r="I157" s="6"/>
      <c r="J157" s="6"/>
    </row>
    <row r="158" spans="9:10" ht="13.5">
      <c r="I158" s="6"/>
      <c r="J158" s="6"/>
    </row>
    <row r="159" spans="9:10" ht="13.5">
      <c r="I159" s="6"/>
      <c r="J159" s="6"/>
    </row>
    <row r="160" spans="9:10" ht="13.5">
      <c r="I160" s="6"/>
      <c r="J160" s="6"/>
    </row>
    <row r="161" spans="9:10" ht="13.5">
      <c r="I161" s="6"/>
      <c r="J161" s="6"/>
    </row>
    <row r="162" spans="9:10" ht="13.5">
      <c r="I162" s="6"/>
      <c r="J162" s="6"/>
    </row>
    <row r="163" spans="9:10" ht="13.5">
      <c r="I163" s="6"/>
      <c r="J163" s="6"/>
    </row>
    <row r="164" spans="9:10" ht="13.5">
      <c r="I164" s="6"/>
      <c r="J164" s="6"/>
    </row>
    <row r="165" spans="9:10" ht="13.5">
      <c r="I165" s="6"/>
      <c r="J165" s="6"/>
    </row>
    <row r="166" spans="9:10" ht="13.5">
      <c r="I166" s="6"/>
      <c r="J166" s="6"/>
    </row>
    <row r="167" spans="9:10" ht="13.5">
      <c r="I167" s="6"/>
      <c r="J167" s="6"/>
    </row>
    <row r="168" spans="9:10" ht="13.5">
      <c r="I168" s="6"/>
      <c r="J168" s="6"/>
    </row>
    <row r="169" spans="9:10" ht="13.5">
      <c r="I169" s="6"/>
      <c r="J169" s="6"/>
    </row>
    <row r="170" spans="9:10" ht="13.5">
      <c r="I170" s="6"/>
      <c r="J170" s="6"/>
    </row>
    <row r="171" spans="9:10" ht="13.5">
      <c r="I171" s="6"/>
      <c r="J171" s="6"/>
    </row>
    <row r="172" spans="9:10" ht="13.5">
      <c r="I172" s="6"/>
      <c r="J172" s="6"/>
    </row>
    <row r="173" spans="9:10" ht="13.5">
      <c r="I173" s="6"/>
      <c r="J173" s="6"/>
    </row>
    <row r="174" spans="9:10" ht="13.5">
      <c r="I174" s="6"/>
      <c r="J174" s="6"/>
    </row>
    <row r="175" spans="9:10" ht="13.5">
      <c r="I175" s="6"/>
      <c r="J175" s="6"/>
    </row>
    <row r="176" spans="9:10" ht="13.5">
      <c r="I176" s="6"/>
      <c r="J176" s="6"/>
    </row>
    <row r="177" spans="9:10" ht="13.5">
      <c r="I177" s="6"/>
      <c r="J177" s="6"/>
    </row>
    <row r="178" spans="9:10" ht="13.5">
      <c r="I178" s="6"/>
      <c r="J178" s="6"/>
    </row>
    <row r="179" spans="9:10" ht="13.5">
      <c r="I179" s="6"/>
      <c r="J179" s="6"/>
    </row>
    <row r="180" spans="9:10" ht="13.5">
      <c r="I180" s="6"/>
      <c r="J180" s="6"/>
    </row>
    <row r="181" spans="9:10" ht="13.5">
      <c r="I181" s="6"/>
      <c r="J181" s="6"/>
    </row>
    <row r="182" spans="9:10" ht="13.5">
      <c r="I182" s="6"/>
      <c r="J182" s="6"/>
    </row>
    <row r="183" spans="9:10" ht="13.5">
      <c r="I183" s="6"/>
      <c r="J183" s="6"/>
    </row>
    <row r="184" spans="9:10" ht="13.5">
      <c r="I184" s="6"/>
      <c r="J184" s="6"/>
    </row>
    <row r="185" spans="9:10" ht="13.5">
      <c r="I185" s="6"/>
      <c r="J185" s="6"/>
    </row>
    <row r="186" spans="9:10" ht="13.5">
      <c r="I186" s="6"/>
      <c r="J186" s="6"/>
    </row>
    <row r="187" spans="9:10" ht="13.5">
      <c r="I187" s="6"/>
      <c r="J187" s="6"/>
    </row>
    <row r="188" spans="9:10" ht="13.5">
      <c r="I188" s="6"/>
      <c r="J188" s="6"/>
    </row>
    <row r="189" spans="9:10" ht="13.5">
      <c r="I189" s="6"/>
      <c r="J189" s="6"/>
    </row>
    <row r="190" spans="9:10" ht="13.5">
      <c r="I190" s="6"/>
      <c r="J190" s="6"/>
    </row>
    <row r="191" spans="9:10" ht="13.5">
      <c r="I191" s="6"/>
      <c r="J191" s="6"/>
    </row>
    <row r="192" spans="9:10" ht="13.5">
      <c r="I192" s="6"/>
      <c r="J192" s="6"/>
    </row>
    <row r="193" spans="9:10" ht="13.5">
      <c r="I193" s="6"/>
      <c r="J193" s="6"/>
    </row>
    <row r="194" spans="9:10" ht="13.5">
      <c r="I194" s="6"/>
      <c r="J194" s="6"/>
    </row>
    <row r="195" spans="9:10" ht="13.5">
      <c r="I195" s="6"/>
      <c r="J195" s="6"/>
    </row>
    <row r="196" spans="9:10" ht="13.5">
      <c r="I196" s="6"/>
      <c r="J196" s="6"/>
    </row>
    <row r="197" spans="9:10" ht="13.5">
      <c r="I197" s="6"/>
      <c r="J197" s="6"/>
    </row>
    <row r="198" spans="9:10" ht="13.5">
      <c r="I198" s="6"/>
      <c r="J198" s="6"/>
    </row>
    <row r="199" spans="9:10" ht="13.5">
      <c r="I199" s="6"/>
      <c r="J199" s="6"/>
    </row>
    <row r="200" spans="9:10" ht="13.5">
      <c r="I200" s="6"/>
      <c r="J200" s="6"/>
    </row>
    <row r="201" spans="9:10" ht="13.5">
      <c r="I201" s="6"/>
      <c r="J201" s="6"/>
    </row>
    <row r="202" spans="9:10" ht="13.5">
      <c r="I202" s="6"/>
      <c r="J202" s="6"/>
    </row>
    <row r="203" spans="9:10" ht="13.5">
      <c r="I203" s="6"/>
      <c r="J203" s="6"/>
    </row>
    <row r="204" spans="9:10" ht="13.5">
      <c r="I204" s="6"/>
      <c r="J204" s="6"/>
    </row>
    <row r="205" spans="9:10" ht="13.5">
      <c r="I205" s="6"/>
      <c r="J205" s="6"/>
    </row>
    <row r="206" spans="9:10" ht="13.5">
      <c r="I206" s="6"/>
      <c r="J206" s="6"/>
    </row>
    <row r="207" spans="9:10" ht="13.5">
      <c r="I207" s="6"/>
      <c r="J207" s="6"/>
    </row>
    <row r="208" spans="9:10" ht="13.5">
      <c r="I208" s="6"/>
      <c r="J208" s="6"/>
    </row>
    <row r="209" spans="9:10" ht="13.5">
      <c r="I209" s="6"/>
      <c r="J209" s="6"/>
    </row>
    <row r="210" spans="9:10" ht="13.5">
      <c r="I210" s="6"/>
      <c r="J210" s="6"/>
    </row>
    <row r="211" spans="9:10" ht="13.5">
      <c r="I211" s="6"/>
      <c r="J211" s="6"/>
    </row>
    <row r="212" spans="9:10" ht="13.5">
      <c r="I212" s="6"/>
      <c r="J212" s="6"/>
    </row>
    <row r="213" spans="9:10" ht="13.5">
      <c r="I213" s="6"/>
      <c r="J213" s="6"/>
    </row>
    <row r="214" spans="9:10" ht="13.5">
      <c r="I214" s="6"/>
      <c r="J214" s="6"/>
    </row>
    <row r="215" spans="9:10" ht="13.5">
      <c r="I215" s="6"/>
      <c r="J215" s="6"/>
    </row>
    <row r="216" spans="9:10" ht="13.5">
      <c r="I216" s="6"/>
      <c r="J216" s="6"/>
    </row>
    <row r="217" spans="9:10" ht="13.5">
      <c r="I217" s="6"/>
      <c r="J217" s="6"/>
    </row>
    <row r="218" spans="9:10" ht="13.5">
      <c r="I218" s="6"/>
      <c r="J218" s="6"/>
    </row>
    <row r="219" spans="9:10" ht="13.5">
      <c r="I219" s="6"/>
      <c r="J219" s="6"/>
    </row>
    <row r="220" spans="9:10" ht="13.5">
      <c r="I220" s="6"/>
      <c r="J220" s="6"/>
    </row>
    <row r="221" spans="9:10" ht="13.5">
      <c r="I221" s="6"/>
      <c r="J221" s="6"/>
    </row>
    <row r="222" spans="9:10" ht="13.5">
      <c r="I222" s="6"/>
      <c r="J222" s="6"/>
    </row>
    <row r="223" spans="9:10" ht="13.5">
      <c r="I223" s="6"/>
      <c r="J223" s="6"/>
    </row>
    <row r="224" spans="9:10" ht="13.5">
      <c r="I224" s="6"/>
      <c r="J224" s="6"/>
    </row>
    <row r="225" spans="9:10" ht="13.5">
      <c r="I225" s="6"/>
      <c r="J225" s="6"/>
    </row>
    <row r="226" spans="9:10" ht="13.5">
      <c r="I226" s="6"/>
      <c r="J226" s="6"/>
    </row>
    <row r="227" spans="9:10" ht="13.5">
      <c r="I227" s="6"/>
      <c r="J227" s="6"/>
    </row>
    <row r="228" spans="9:10" ht="13.5">
      <c r="I228" s="6"/>
      <c r="J228" s="6"/>
    </row>
    <row r="229" spans="9:10" ht="13.5">
      <c r="I229" s="6"/>
      <c r="J229" s="6"/>
    </row>
    <row r="230" spans="9:10" ht="13.5">
      <c r="I230" s="6"/>
      <c r="J230" s="6"/>
    </row>
    <row r="231" spans="9:10" ht="13.5">
      <c r="I231" s="6"/>
      <c r="J231" s="6"/>
    </row>
    <row r="232" spans="9:10" ht="13.5">
      <c r="I232" s="6"/>
      <c r="J232" s="6"/>
    </row>
    <row r="233" spans="9:10" ht="13.5">
      <c r="I233" s="6"/>
      <c r="J233" s="6"/>
    </row>
    <row r="234" spans="9:10" ht="13.5">
      <c r="I234" s="6"/>
      <c r="J234" s="6"/>
    </row>
    <row r="235" spans="9:10" ht="13.5">
      <c r="I235" s="6"/>
      <c r="J235" s="6"/>
    </row>
    <row r="236" spans="9:10" ht="13.5">
      <c r="I236" s="6"/>
      <c r="J236" s="6"/>
    </row>
    <row r="237" spans="9:10" ht="13.5">
      <c r="I237" s="6"/>
      <c r="J237" s="6"/>
    </row>
    <row r="238" spans="9:10" ht="13.5">
      <c r="I238" s="6"/>
      <c r="J238" s="6"/>
    </row>
    <row r="239" spans="9:10" ht="13.5">
      <c r="I239" s="6"/>
      <c r="J239" s="6"/>
    </row>
    <row r="240" spans="9:10" ht="13.5">
      <c r="I240" s="6"/>
      <c r="J240" s="6"/>
    </row>
    <row r="241" spans="9:10" ht="13.5">
      <c r="I241" s="6"/>
      <c r="J241" s="6"/>
    </row>
    <row r="242" spans="9:10" ht="13.5">
      <c r="I242" s="6"/>
      <c r="J242" s="6"/>
    </row>
    <row r="243" spans="9:10" ht="13.5">
      <c r="I243" s="6"/>
      <c r="J243" s="6"/>
    </row>
    <row r="244" spans="9:10" ht="13.5">
      <c r="I244" s="6"/>
      <c r="J244" s="6"/>
    </row>
    <row r="245" spans="9:10" ht="13.5">
      <c r="I245" s="6"/>
      <c r="J245" s="6"/>
    </row>
    <row r="246" spans="9:10" ht="13.5">
      <c r="I246" s="6"/>
      <c r="J246" s="6"/>
    </row>
    <row r="247" spans="9:10" ht="13.5">
      <c r="I247" s="6"/>
      <c r="J247" s="6"/>
    </row>
    <row r="248" spans="9:10" ht="13.5">
      <c r="I248" s="6"/>
      <c r="J248" s="6"/>
    </row>
    <row r="249" spans="9:10" ht="13.5">
      <c r="I249" s="6"/>
      <c r="J249" s="6"/>
    </row>
    <row r="250" spans="9:10" ht="13.5">
      <c r="I250" s="6"/>
      <c r="J250" s="6"/>
    </row>
    <row r="251" spans="9:10" ht="13.5">
      <c r="I251" s="6"/>
      <c r="J251" s="6"/>
    </row>
    <row r="252" spans="9:10" ht="13.5">
      <c r="I252" s="6"/>
      <c r="J252" s="6"/>
    </row>
    <row r="253" spans="9:10" ht="13.5">
      <c r="I253" s="6"/>
      <c r="J253" s="6"/>
    </row>
    <row r="254" spans="9:10" ht="13.5">
      <c r="I254" s="6"/>
      <c r="J254" s="6"/>
    </row>
    <row r="255" spans="9:10" ht="13.5">
      <c r="I255" s="6"/>
      <c r="J255" s="6"/>
    </row>
    <row r="256" spans="9:10" ht="13.5">
      <c r="I256" s="6"/>
      <c r="J256" s="6"/>
    </row>
    <row r="257" spans="9:10" ht="13.5">
      <c r="I257" s="6"/>
      <c r="J257" s="6"/>
    </row>
    <row r="258" spans="9:10" ht="13.5">
      <c r="I258" s="6"/>
      <c r="J258" s="6"/>
    </row>
    <row r="259" spans="9:10" ht="13.5">
      <c r="I259" s="6"/>
      <c r="J259" s="6"/>
    </row>
    <row r="260" spans="9:10" ht="13.5">
      <c r="I260" s="6"/>
      <c r="J260" s="6"/>
    </row>
    <row r="261" spans="9:10" ht="13.5">
      <c r="I261" s="6"/>
      <c r="J261" s="6"/>
    </row>
    <row r="262" spans="9:10" ht="13.5">
      <c r="I262" s="6"/>
      <c r="J262" s="6"/>
    </row>
    <row r="263" spans="9:10" ht="13.5">
      <c r="I263" s="6"/>
      <c r="J263" s="6"/>
    </row>
    <row r="264" spans="9:10" ht="13.5">
      <c r="I264" s="6"/>
      <c r="J264" s="6"/>
    </row>
    <row r="265" spans="9:10" ht="13.5">
      <c r="I265" s="6"/>
      <c r="J265" s="6"/>
    </row>
    <row r="266" spans="9:10" ht="13.5">
      <c r="I266" s="6"/>
      <c r="J266" s="6"/>
    </row>
    <row r="267" spans="9:10" ht="13.5">
      <c r="I267" s="6"/>
      <c r="J267" s="6"/>
    </row>
    <row r="268" spans="9:10" ht="13.5">
      <c r="I268" s="6"/>
      <c r="J268" s="6"/>
    </row>
    <row r="269" spans="9:10" ht="13.5">
      <c r="I269" s="6"/>
      <c r="J269" s="6"/>
    </row>
    <row r="270" spans="9:10" ht="13.5">
      <c r="I270" s="6"/>
      <c r="J270" s="6"/>
    </row>
    <row r="271" spans="9:10" ht="13.5">
      <c r="I271" s="6"/>
      <c r="J271" s="6"/>
    </row>
    <row r="272" spans="9:10" ht="13.5">
      <c r="I272" s="6"/>
      <c r="J272" s="6"/>
    </row>
    <row r="273" spans="9:10" ht="13.5">
      <c r="I273" s="6"/>
      <c r="J273" s="6"/>
    </row>
    <row r="274" spans="9:10" ht="13.5">
      <c r="I274" s="6"/>
      <c r="J274" s="6"/>
    </row>
    <row r="275" spans="9:10" ht="13.5">
      <c r="I275" s="6"/>
      <c r="J275" s="6"/>
    </row>
    <row r="276" spans="9:10" ht="13.5">
      <c r="I276" s="6"/>
      <c r="J276" s="6"/>
    </row>
    <row r="277" spans="9:10" ht="13.5">
      <c r="I277" s="6"/>
      <c r="J277" s="6"/>
    </row>
    <row r="278" spans="9:10" ht="13.5">
      <c r="I278" s="6"/>
      <c r="J278" s="6"/>
    </row>
    <row r="279" spans="9:10" ht="13.5">
      <c r="I279" s="6"/>
      <c r="J279" s="6"/>
    </row>
    <row r="280" spans="9:10" ht="13.5">
      <c r="I280" s="6"/>
      <c r="J280" s="6"/>
    </row>
    <row r="281" spans="9:10" ht="13.5">
      <c r="I281" s="6"/>
      <c r="J281" s="6"/>
    </row>
    <row r="282" spans="9:10" ht="13.5">
      <c r="I282" s="6"/>
      <c r="J282" s="6"/>
    </row>
    <row r="283" spans="9:10" ht="13.5">
      <c r="I283" s="6"/>
      <c r="J283" s="6"/>
    </row>
    <row r="284" spans="9:10" ht="13.5">
      <c r="I284" s="6"/>
      <c r="J284" s="6"/>
    </row>
    <row r="285" spans="9:10" ht="13.5">
      <c r="I285" s="6"/>
      <c r="J285" s="6"/>
    </row>
    <row r="286" spans="9:10" ht="13.5">
      <c r="I286" s="6"/>
      <c r="J286" s="6"/>
    </row>
    <row r="287" spans="9:10" ht="13.5">
      <c r="I287" s="6"/>
      <c r="J287" s="6"/>
    </row>
    <row r="288" spans="9:10" ht="13.5">
      <c r="I288" s="6"/>
      <c r="J288" s="6"/>
    </row>
    <row r="289" spans="9:10" ht="13.5">
      <c r="I289" s="6"/>
      <c r="J289" s="6"/>
    </row>
    <row r="290" spans="9:10" ht="13.5">
      <c r="I290" s="6"/>
      <c r="J290" s="6"/>
    </row>
    <row r="291" spans="9:10" ht="13.5">
      <c r="I291" s="6"/>
      <c r="J291" s="6"/>
    </row>
    <row r="292" spans="9:10" ht="13.5">
      <c r="I292" s="6"/>
      <c r="J292" s="6"/>
    </row>
    <row r="293" spans="9:10" ht="13.5">
      <c r="I293" s="6"/>
      <c r="J293" s="6"/>
    </row>
    <row r="294" spans="9:10" ht="13.5">
      <c r="I294" s="6"/>
      <c r="J294" s="6"/>
    </row>
    <row r="295" spans="9:10" ht="13.5">
      <c r="I295" s="6"/>
      <c r="J295" s="6"/>
    </row>
    <row r="296" spans="9:10" ht="13.5">
      <c r="I296" s="6"/>
      <c r="J296" s="6"/>
    </row>
    <row r="297" spans="9:10" ht="13.5">
      <c r="I297" s="6"/>
      <c r="J297" s="6"/>
    </row>
    <row r="298" spans="9:10" ht="13.5">
      <c r="I298" s="6"/>
      <c r="J298" s="6"/>
    </row>
    <row r="299" spans="9:10" ht="13.5">
      <c r="I299" s="6"/>
      <c r="J299" s="6"/>
    </row>
    <row r="300" spans="9:10" ht="13.5">
      <c r="I300" s="6"/>
      <c r="J300" s="6"/>
    </row>
    <row r="301" spans="9:10" ht="13.5">
      <c r="I301" s="6"/>
      <c r="J301" s="6"/>
    </row>
    <row r="302" spans="9:10" ht="13.5">
      <c r="I302" s="6"/>
      <c r="J302" s="6"/>
    </row>
    <row r="303" spans="9:10" ht="13.5">
      <c r="I303" s="6"/>
      <c r="J303" s="6"/>
    </row>
    <row r="304" spans="9:10" ht="13.5">
      <c r="I304" s="6"/>
      <c r="J304" s="6"/>
    </row>
    <row r="305" spans="9:10" ht="13.5">
      <c r="I305" s="6"/>
      <c r="J305" s="6"/>
    </row>
    <row r="306" spans="9:10" ht="13.5">
      <c r="I306" s="6"/>
      <c r="J306" s="6"/>
    </row>
    <row r="307" spans="9:10" ht="13.5">
      <c r="I307" s="6"/>
      <c r="J307" s="6"/>
    </row>
    <row r="308" spans="9:10" ht="13.5">
      <c r="I308" s="6"/>
      <c r="J308" s="6"/>
    </row>
    <row r="309" spans="9:10" ht="13.5">
      <c r="I309" s="6"/>
      <c r="J309" s="6"/>
    </row>
    <row r="310" spans="9:10" ht="13.5">
      <c r="I310" s="6"/>
      <c r="J310" s="6"/>
    </row>
    <row r="311" spans="9:10" ht="13.5">
      <c r="I311" s="6"/>
      <c r="J311" s="6"/>
    </row>
    <row r="312" spans="9:10" ht="13.5">
      <c r="I312" s="6"/>
      <c r="J312" s="6"/>
    </row>
    <row r="313" spans="9:10" ht="13.5">
      <c r="I313" s="6"/>
      <c r="J313" s="6"/>
    </row>
    <row r="314" spans="9:10" ht="13.5">
      <c r="I314" s="6"/>
      <c r="J314" s="6"/>
    </row>
    <row r="315" spans="9:10" ht="13.5">
      <c r="I315" s="6"/>
      <c r="J315" s="6"/>
    </row>
    <row r="316" spans="9:10" ht="13.5">
      <c r="I316" s="6"/>
      <c r="J316" s="6"/>
    </row>
    <row r="317" spans="9:10" ht="13.5">
      <c r="I317" s="6"/>
      <c r="J317" s="6"/>
    </row>
    <row r="318" spans="9:10" ht="13.5">
      <c r="I318" s="6"/>
      <c r="J318" s="6"/>
    </row>
    <row r="319" spans="9:10" ht="13.5">
      <c r="I319" s="6"/>
      <c r="J319" s="6"/>
    </row>
    <row r="320" spans="9:10" ht="13.5">
      <c r="I320" s="6"/>
      <c r="J320" s="6"/>
    </row>
    <row r="321" spans="9:10" ht="13.5">
      <c r="I321" s="6"/>
      <c r="J321" s="6"/>
    </row>
    <row r="322" spans="9:10" ht="13.5">
      <c r="I322" s="6"/>
      <c r="J322" s="6"/>
    </row>
    <row r="323" spans="9:10" ht="13.5">
      <c r="I323" s="6"/>
      <c r="J323" s="6"/>
    </row>
    <row r="324" spans="9:10" ht="13.5">
      <c r="I324" s="6"/>
      <c r="J324" s="6"/>
    </row>
    <row r="325" spans="9:10" ht="13.5">
      <c r="I325" s="6"/>
      <c r="J325" s="6"/>
    </row>
    <row r="326" spans="9:10" ht="13.5">
      <c r="I326" s="6"/>
      <c r="J326" s="6"/>
    </row>
    <row r="327" spans="9:10" ht="13.5">
      <c r="I327" s="6"/>
      <c r="J327" s="6"/>
    </row>
    <row r="328" spans="9:10" ht="13.5">
      <c r="I328" s="6"/>
      <c r="J328" s="6"/>
    </row>
    <row r="329" spans="9:10" ht="13.5">
      <c r="I329" s="6"/>
      <c r="J329" s="6"/>
    </row>
    <row r="330" spans="9:10" ht="13.5">
      <c r="I330" s="6"/>
      <c r="J330" s="6"/>
    </row>
    <row r="331" spans="9:10" ht="13.5">
      <c r="I331" s="6"/>
      <c r="J331" s="6"/>
    </row>
    <row r="332" spans="9:10" ht="13.5">
      <c r="I332" s="6"/>
      <c r="J332" s="6"/>
    </row>
    <row r="333" spans="9:10" ht="13.5">
      <c r="I333" s="6"/>
      <c r="J333" s="6"/>
    </row>
    <row r="334" spans="9:10" ht="13.5">
      <c r="I334" s="6"/>
      <c r="J334" s="6"/>
    </row>
    <row r="335" spans="9:10" ht="13.5">
      <c r="I335" s="6"/>
      <c r="J335" s="6"/>
    </row>
    <row r="336" spans="9:10" ht="13.5">
      <c r="I336" s="6"/>
      <c r="J336" s="6"/>
    </row>
    <row r="337" spans="9:10" ht="13.5">
      <c r="I337" s="6"/>
      <c r="J337" s="6"/>
    </row>
    <row r="338" spans="9:10" ht="13.5">
      <c r="I338" s="6"/>
      <c r="J338" s="6"/>
    </row>
    <row r="339" spans="9:10" ht="13.5">
      <c r="I339" s="6"/>
      <c r="J339" s="6"/>
    </row>
    <row r="340" spans="9:10" ht="13.5">
      <c r="I340" s="6"/>
      <c r="J340" s="6"/>
    </row>
    <row r="341" spans="9:10" ht="13.5">
      <c r="I341" s="6"/>
      <c r="J341" s="6"/>
    </row>
    <row r="342" spans="9:10" ht="13.5">
      <c r="I342" s="6"/>
      <c r="J342" s="6"/>
    </row>
    <row r="343" spans="9:10" ht="13.5">
      <c r="I343" s="6"/>
      <c r="J343" s="6"/>
    </row>
    <row r="344" spans="9:10" ht="13.5">
      <c r="I344" s="6"/>
      <c r="J344" s="6"/>
    </row>
    <row r="345" spans="9:10" ht="13.5">
      <c r="I345" s="6"/>
      <c r="J345" s="6"/>
    </row>
    <row r="346" spans="9:10" ht="13.5">
      <c r="I346" s="6"/>
      <c r="J346" s="6"/>
    </row>
    <row r="347" spans="9:10" ht="13.5">
      <c r="I347" s="6"/>
      <c r="J347" s="6"/>
    </row>
    <row r="348" spans="9:10" ht="13.5">
      <c r="I348" s="6"/>
      <c r="J348" s="6"/>
    </row>
    <row r="349" spans="9:10" ht="13.5">
      <c r="I349" s="6"/>
      <c r="J349" s="6"/>
    </row>
    <row r="350" spans="9:10" ht="13.5">
      <c r="I350" s="6"/>
      <c r="J350" s="6"/>
    </row>
    <row r="351" spans="9:10" ht="13.5">
      <c r="I351" s="6"/>
      <c r="J351" s="6"/>
    </row>
    <row r="352" spans="9:10" ht="13.5">
      <c r="I352" s="6"/>
      <c r="J352" s="6"/>
    </row>
    <row r="353" spans="9:10" ht="13.5">
      <c r="I353" s="6"/>
      <c r="J353" s="6"/>
    </row>
    <row r="354" spans="9:10" ht="13.5">
      <c r="I354" s="6"/>
      <c r="J354" s="6"/>
    </row>
    <row r="355" spans="9:10" ht="13.5">
      <c r="I355" s="6"/>
      <c r="J355" s="6"/>
    </row>
    <row r="356" spans="9:10" ht="13.5">
      <c r="I356" s="6"/>
      <c r="J356" s="6"/>
    </row>
    <row r="357" spans="9:10" ht="13.5">
      <c r="I357" s="6"/>
      <c r="J357" s="6"/>
    </row>
    <row r="358" spans="9:10" ht="13.5">
      <c r="I358" s="6"/>
      <c r="J358" s="6"/>
    </row>
    <row r="359" spans="9:10" ht="13.5">
      <c r="I359" s="6"/>
      <c r="J359" s="6"/>
    </row>
    <row r="360" spans="9:10" ht="13.5">
      <c r="I360" s="6"/>
      <c r="J360" s="6"/>
    </row>
    <row r="361" spans="9:10" ht="13.5">
      <c r="I361" s="6"/>
      <c r="J361" s="6"/>
    </row>
    <row r="362" spans="9:10" ht="13.5">
      <c r="I362" s="6"/>
      <c r="J362" s="6"/>
    </row>
    <row r="363" spans="9:10" ht="13.5">
      <c r="I363" s="6"/>
      <c r="J363" s="6"/>
    </row>
    <row r="364" spans="9:10" ht="13.5">
      <c r="I364" s="6"/>
      <c r="J364" s="6"/>
    </row>
    <row r="365" spans="9:10" ht="13.5">
      <c r="I365" s="6"/>
      <c r="J365" s="6"/>
    </row>
    <row r="366" spans="9:10" ht="13.5">
      <c r="I366" s="6"/>
      <c r="J366" s="6"/>
    </row>
    <row r="367" spans="9:10" ht="13.5">
      <c r="I367" s="6"/>
      <c r="J367" s="6"/>
    </row>
    <row r="368" spans="9:10" ht="13.5">
      <c r="I368" s="6"/>
      <c r="J368" s="6"/>
    </row>
    <row r="369" spans="9:10" ht="13.5">
      <c r="I369" s="6"/>
      <c r="J369" s="6"/>
    </row>
    <row r="370" spans="9:10" ht="13.5">
      <c r="I370" s="6"/>
      <c r="J370" s="6"/>
    </row>
    <row r="371" spans="9:10" ht="13.5">
      <c r="I371" s="6"/>
      <c r="J371" s="6"/>
    </row>
    <row r="372" spans="9:10" ht="13.5">
      <c r="I372" s="6"/>
      <c r="J372" s="6"/>
    </row>
    <row r="373" spans="9:10" ht="13.5">
      <c r="I373" s="6"/>
      <c r="J373" s="6"/>
    </row>
    <row r="374" spans="9:10" ht="13.5">
      <c r="I374" s="6"/>
      <c r="J374" s="6"/>
    </row>
    <row r="375" spans="9:10" ht="13.5">
      <c r="I375" s="6"/>
      <c r="J375" s="6"/>
    </row>
    <row r="376" spans="9:10" ht="13.5">
      <c r="I376" s="6"/>
      <c r="J376" s="6"/>
    </row>
    <row r="377" spans="9:10" ht="13.5">
      <c r="I377" s="6"/>
      <c r="J377" s="6"/>
    </row>
    <row r="378" spans="9:10" ht="13.5">
      <c r="I378" s="6"/>
      <c r="J378" s="6"/>
    </row>
    <row r="379" spans="9:10" ht="13.5">
      <c r="I379" s="6"/>
      <c r="J379" s="6"/>
    </row>
    <row r="380" spans="9:10" ht="13.5">
      <c r="I380" s="6"/>
      <c r="J380" s="6"/>
    </row>
    <row r="381" spans="9:10" ht="13.5">
      <c r="I381" s="6"/>
      <c r="J381" s="6"/>
    </row>
    <row r="382" spans="9:10" ht="13.5">
      <c r="I382" s="6"/>
      <c r="J382" s="6"/>
    </row>
    <row r="383" spans="9:10" ht="13.5">
      <c r="I383" s="6"/>
      <c r="J383" s="6"/>
    </row>
    <row r="384" spans="9:10" ht="13.5">
      <c r="I384" s="6"/>
      <c r="J384" s="6"/>
    </row>
    <row r="385" spans="9:10" ht="13.5">
      <c r="I385" s="6"/>
      <c r="J385" s="6"/>
    </row>
    <row r="386" spans="9:10" ht="13.5">
      <c r="I386" s="6"/>
      <c r="J386" s="6"/>
    </row>
    <row r="387" spans="9:10" ht="13.5">
      <c r="I387" s="6"/>
      <c r="J387" s="6"/>
    </row>
    <row r="388" spans="9:10" ht="13.5">
      <c r="I388" s="6"/>
      <c r="J388" s="6"/>
    </row>
    <row r="389" spans="9:10" ht="13.5">
      <c r="I389" s="6"/>
      <c r="J389" s="6"/>
    </row>
    <row r="390" spans="9:10" ht="13.5">
      <c r="I390" s="6"/>
      <c r="J390" s="6"/>
    </row>
    <row r="391" spans="9:10" ht="13.5">
      <c r="I391" s="6"/>
      <c r="J391" s="6"/>
    </row>
    <row r="392" spans="9:10" ht="13.5">
      <c r="I392" s="6"/>
      <c r="J392" s="6"/>
    </row>
    <row r="393" spans="9:10" ht="13.5">
      <c r="I393" s="6"/>
      <c r="J393" s="6"/>
    </row>
    <row r="394" spans="9:10" ht="13.5">
      <c r="I394" s="6"/>
      <c r="J394" s="6"/>
    </row>
    <row r="395" spans="9:10" ht="13.5">
      <c r="I395" s="6"/>
      <c r="J395" s="6"/>
    </row>
    <row r="396" spans="9:10" ht="13.5">
      <c r="I396" s="6"/>
      <c r="J396" s="6"/>
    </row>
    <row r="397" spans="9:10" ht="13.5">
      <c r="I397" s="6"/>
      <c r="J397" s="6"/>
    </row>
    <row r="398" spans="9:10" ht="13.5">
      <c r="I398" s="6"/>
      <c r="J398" s="6"/>
    </row>
    <row r="399" spans="9:10" ht="13.5">
      <c r="I399" s="6"/>
      <c r="J399" s="6"/>
    </row>
    <row r="400" spans="9:10" ht="13.5">
      <c r="I400" s="6"/>
      <c r="J400" s="6"/>
    </row>
    <row r="401" spans="9:10" ht="13.5">
      <c r="I401" s="6"/>
      <c r="J401" s="6"/>
    </row>
    <row r="402" spans="9:10" ht="13.5">
      <c r="I402" s="6"/>
      <c r="J402" s="6"/>
    </row>
    <row r="403" spans="9:10" ht="13.5">
      <c r="I403" s="6"/>
      <c r="J403" s="6"/>
    </row>
    <row r="404" spans="9:10" ht="13.5">
      <c r="I404" s="6"/>
      <c r="J404" s="6"/>
    </row>
    <row r="405" spans="9:10" ht="13.5">
      <c r="I405" s="6"/>
      <c r="J405" s="6"/>
    </row>
    <row r="406" spans="9:10" ht="13.5">
      <c r="I406" s="6"/>
      <c r="J406" s="6"/>
    </row>
    <row r="407" spans="9:10" ht="13.5">
      <c r="I407" s="6"/>
      <c r="J407" s="6"/>
    </row>
    <row r="408" spans="9:10" ht="13.5">
      <c r="I408" s="6"/>
      <c r="J408" s="6"/>
    </row>
    <row r="409" spans="9:10" ht="13.5">
      <c r="I409" s="6"/>
      <c r="J409" s="6"/>
    </row>
    <row r="410" spans="9:10" ht="13.5">
      <c r="I410" s="6"/>
      <c r="J410" s="6"/>
    </row>
    <row r="411" spans="9:10" ht="13.5">
      <c r="I411" s="6"/>
      <c r="J411" s="6"/>
    </row>
    <row r="412" spans="9:10" ht="13.5">
      <c r="I412" s="6"/>
      <c r="J412" s="6"/>
    </row>
    <row r="413" spans="9:10" ht="13.5">
      <c r="I413" s="6"/>
      <c r="J413" s="6"/>
    </row>
    <row r="414" spans="9:10" ht="13.5">
      <c r="I414" s="6"/>
      <c r="J414" s="6"/>
    </row>
    <row r="415" spans="9:10" ht="13.5">
      <c r="I415" s="6"/>
      <c r="J415" s="6"/>
    </row>
    <row r="416" spans="9:10" ht="13.5">
      <c r="I416" s="6"/>
      <c r="J416" s="6"/>
    </row>
    <row r="417" spans="9:10" ht="13.5">
      <c r="I417" s="6"/>
      <c r="J417" s="6"/>
    </row>
    <row r="418" spans="9:10" ht="13.5">
      <c r="I418" s="6"/>
      <c r="J418" s="6"/>
    </row>
    <row r="419" spans="9:10" ht="13.5">
      <c r="I419" s="6"/>
      <c r="J419" s="6"/>
    </row>
    <row r="420" spans="9:10" ht="13.5">
      <c r="I420" s="6"/>
      <c r="J420" s="6"/>
    </row>
    <row r="421" spans="9:10" ht="13.5">
      <c r="I421" s="6"/>
      <c r="J421" s="6"/>
    </row>
    <row r="422" spans="9:10" ht="13.5">
      <c r="I422" s="6"/>
      <c r="J422" s="6"/>
    </row>
    <row r="423" spans="9:10" ht="13.5">
      <c r="I423" s="6"/>
      <c r="J423" s="6"/>
    </row>
    <row r="424" spans="9:10" ht="13.5">
      <c r="I424" s="6"/>
      <c r="J424" s="6"/>
    </row>
    <row r="425" spans="9:10" ht="13.5">
      <c r="I425" s="6"/>
      <c r="J425" s="6"/>
    </row>
    <row r="426" spans="9:10" ht="13.5">
      <c r="I426" s="6"/>
      <c r="J426" s="6"/>
    </row>
    <row r="427" spans="9:10" ht="13.5">
      <c r="I427" s="6"/>
      <c r="J427" s="6"/>
    </row>
    <row r="428" spans="9:10" ht="13.5">
      <c r="I428" s="6"/>
      <c r="J428" s="6"/>
    </row>
    <row r="429" spans="9:10" ht="13.5">
      <c r="I429" s="6"/>
      <c r="J429" s="6"/>
    </row>
    <row r="430" spans="9:10" ht="13.5">
      <c r="I430" s="6"/>
      <c r="J430" s="6"/>
    </row>
    <row r="431" spans="9:10" ht="13.5">
      <c r="I431" s="6"/>
      <c r="J431" s="6"/>
    </row>
    <row r="432" spans="9:10" ht="13.5">
      <c r="I432" s="6"/>
      <c r="J432" s="6"/>
    </row>
    <row r="433" spans="9:10" ht="13.5">
      <c r="I433" s="6"/>
      <c r="J433" s="6"/>
    </row>
    <row r="434" spans="9:10" ht="13.5">
      <c r="I434" s="6"/>
      <c r="J434" s="6"/>
    </row>
    <row r="435" spans="9:10" ht="13.5">
      <c r="I435" s="6"/>
      <c r="J435" s="6"/>
    </row>
    <row r="436" spans="9:10" ht="13.5">
      <c r="I436" s="6"/>
      <c r="J436" s="6"/>
    </row>
    <row r="437" spans="9:10" ht="13.5">
      <c r="I437" s="6"/>
      <c r="J437" s="6"/>
    </row>
    <row r="438" spans="9:10" ht="13.5">
      <c r="I438" s="6"/>
      <c r="J438" s="6"/>
    </row>
    <row r="439" spans="9:10" ht="13.5">
      <c r="I439" s="6"/>
      <c r="J439" s="6"/>
    </row>
    <row r="440" spans="9:10" ht="13.5">
      <c r="I440" s="6"/>
      <c r="J440" s="6"/>
    </row>
    <row r="441" spans="9:10" ht="13.5">
      <c r="I441" s="6"/>
      <c r="J441" s="6"/>
    </row>
    <row r="442" spans="9:10" ht="13.5">
      <c r="I442" s="6"/>
      <c r="J442" s="6"/>
    </row>
    <row r="443" spans="9:10" ht="13.5">
      <c r="I443" s="6"/>
      <c r="J443" s="6"/>
    </row>
    <row r="444" spans="9:10" ht="13.5">
      <c r="I444" s="6"/>
      <c r="J444" s="6"/>
    </row>
    <row r="445" spans="9:10" ht="13.5">
      <c r="I445" s="6"/>
      <c r="J445" s="6"/>
    </row>
    <row r="446" spans="9:10" ht="13.5">
      <c r="I446" s="6"/>
      <c r="J446" s="6"/>
    </row>
    <row r="447" spans="9:10" ht="13.5">
      <c r="I447" s="6"/>
      <c r="J447" s="6"/>
    </row>
    <row r="448" spans="9:10" ht="13.5">
      <c r="I448" s="6"/>
      <c r="J448" s="6"/>
    </row>
    <row r="449" spans="9:10" ht="13.5">
      <c r="I449" s="6"/>
      <c r="J449" s="6"/>
    </row>
    <row r="450" spans="9:10" ht="13.5">
      <c r="I450" s="6"/>
      <c r="J450" s="6"/>
    </row>
    <row r="451" spans="9:10" ht="13.5">
      <c r="I451" s="6"/>
      <c r="J451" s="6"/>
    </row>
    <row r="452" spans="9:10" ht="13.5">
      <c r="I452" s="6"/>
      <c r="J452" s="6"/>
    </row>
    <row r="453" spans="9:10" ht="13.5">
      <c r="I453" s="6"/>
      <c r="J453" s="6"/>
    </row>
    <row r="454" spans="9:10" ht="13.5">
      <c r="I454" s="6"/>
      <c r="J454" s="6"/>
    </row>
    <row r="455" spans="9:10" ht="13.5">
      <c r="I455" s="6"/>
      <c r="J455" s="6"/>
    </row>
    <row r="456" spans="9:10" ht="13.5">
      <c r="I456" s="6"/>
      <c r="J456" s="6"/>
    </row>
    <row r="457" spans="9:10" ht="13.5">
      <c r="I457" s="6"/>
      <c r="J457" s="6"/>
    </row>
    <row r="458" spans="9:10" ht="13.5">
      <c r="I458" s="6"/>
      <c r="J458" s="6"/>
    </row>
    <row r="459" spans="9:10" ht="13.5">
      <c r="I459" s="6"/>
      <c r="J459" s="6"/>
    </row>
    <row r="460" spans="9:10" ht="13.5">
      <c r="I460" s="6"/>
      <c r="J460" s="6"/>
    </row>
    <row r="461" spans="9:10" ht="13.5">
      <c r="I461" s="6"/>
      <c r="J461" s="6"/>
    </row>
    <row r="462" spans="9:10" ht="13.5">
      <c r="I462" s="6"/>
      <c r="J462" s="6"/>
    </row>
    <row r="463" spans="9:10" ht="13.5">
      <c r="I463" s="6"/>
      <c r="J463" s="6"/>
    </row>
    <row r="464" spans="9:10" ht="13.5">
      <c r="I464" s="6"/>
      <c r="J464" s="6"/>
    </row>
    <row r="465" spans="9:10" ht="13.5">
      <c r="I465" s="6"/>
      <c r="J465" s="6"/>
    </row>
    <row r="466" spans="9:10" ht="13.5">
      <c r="I466" s="6"/>
      <c r="J466" s="6"/>
    </row>
    <row r="467" spans="9:10" ht="13.5">
      <c r="I467" s="6"/>
      <c r="J467" s="6"/>
    </row>
    <row r="468" spans="9:10" ht="13.5">
      <c r="I468" s="6"/>
      <c r="J468" s="6"/>
    </row>
    <row r="469" spans="9:10" ht="13.5">
      <c r="I469" s="6"/>
      <c r="J469" s="6"/>
    </row>
    <row r="470" spans="9:10" ht="13.5">
      <c r="I470" s="6"/>
      <c r="J470" s="6"/>
    </row>
    <row r="471" spans="9:10" ht="13.5">
      <c r="I471" s="6"/>
      <c r="J471" s="6"/>
    </row>
    <row r="472" spans="9:10" ht="13.5">
      <c r="I472" s="6"/>
      <c r="J472" s="6"/>
    </row>
    <row r="473" spans="9:10" ht="13.5">
      <c r="I473" s="6"/>
      <c r="J473" s="6"/>
    </row>
    <row r="474" spans="9:10" ht="13.5">
      <c r="I474" s="6"/>
      <c r="J474" s="6"/>
    </row>
    <row r="475" spans="9:10" ht="13.5">
      <c r="I475" s="6"/>
      <c r="J475" s="6"/>
    </row>
    <row r="476" spans="9:10" ht="13.5">
      <c r="I476" s="6"/>
      <c r="J476" s="6"/>
    </row>
    <row r="477" spans="9:10" ht="13.5">
      <c r="I477" s="6"/>
      <c r="J477" s="6"/>
    </row>
    <row r="478" spans="9:10" ht="13.5">
      <c r="I478" s="6"/>
      <c r="J478" s="6"/>
    </row>
    <row r="479" spans="9:10" ht="13.5">
      <c r="I479" s="6"/>
      <c r="J479" s="6"/>
    </row>
    <row r="480" spans="9:10" ht="13.5">
      <c r="I480" s="6"/>
      <c r="J480" s="6"/>
    </row>
    <row r="481" spans="9:10" ht="13.5">
      <c r="I481" s="6"/>
      <c r="J481" s="6"/>
    </row>
    <row r="482" spans="9:10" ht="13.5">
      <c r="I482" s="6"/>
      <c r="J482" s="6"/>
    </row>
    <row r="483" spans="9:10" ht="13.5">
      <c r="I483" s="6"/>
      <c r="J483" s="6"/>
    </row>
    <row r="484" spans="9:10" ht="13.5">
      <c r="I484" s="6"/>
      <c r="J484" s="6"/>
    </row>
    <row r="485" spans="9:10" ht="13.5">
      <c r="I485" s="6"/>
      <c r="J485" s="6"/>
    </row>
    <row r="486" spans="9:10" ht="13.5">
      <c r="I486" s="6"/>
      <c r="J486" s="6"/>
    </row>
    <row r="487" spans="9:10" ht="13.5">
      <c r="I487" s="6"/>
      <c r="J487" s="6"/>
    </row>
    <row r="488" spans="9:10" ht="13.5">
      <c r="I488" s="6"/>
      <c r="J488" s="6"/>
    </row>
    <row r="489" spans="9:10" ht="13.5">
      <c r="I489" s="6"/>
      <c r="J489" s="6"/>
    </row>
    <row r="490" spans="9:10" ht="13.5">
      <c r="I490" s="6"/>
      <c r="J490" s="6"/>
    </row>
    <row r="491" spans="9:10" ht="13.5">
      <c r="I491" s="6"/>
      <c r="J491" s="6"/>
    </row>
    <row r="492" spans="9:10" ht="13.5">
      <c r="I492" s="6"/>
      <c r="J492" s="6"/>
    </row>
    <row r="493" spans="9:10" ht="13.5">
      <c r="I493" s="6"/>
      <c r="J493" s="6"/>
    </row>
    <row r="494" spans="9:10" ht="13.5">
      <c r="I494" s="6"/>
      <c r="J494" s="6"/>
    </row>
    <row r="495" spans="9:10" ht="13.5">
      <c r="I495" s="6"/>
      <c r="J495" s="6"/>
    </row>
    <row r="496" spans="9:10" ht="13.5">
      <c r="I496" s="6"/>
      <c r="J496" s="6"/>
    </row>
    <row r="497" spans="9:10" ht="13.5">
      <c r="I497" s="6"/>
      <c r="J497" s="6"/>
    </row>
    <row r="498" spans="9:10" ht="13.5">
      <c r="I498" s="6"/>
      <c r="J498" s="6"/>
    </row>
    <row r="499" spans="9:10" ht="13.5">
      <c r="I499" s="6"/>
      <c r="J499" s="6"/>
    </row>
    <row r="500" spans="9:10" ht="13.5">
      <c r="I500" s="6"/>
      <c r="J500" s="6"/>
    </row>
    <row r="501" spans="9:10" ht="13.5">
      <c r="I501" s="6"/>
      <c r="J501" s="6"/>
    </row>
    <row r="502" spans="9:10" ht="13.5">
      <c r="I502" s="6"/>
      <c r="J502" s="6"/>
    </row>
    <row r="503" spans="9:10" ht="13.5">
      <c r="I503" s="6"/>
      <c r="J503" s="6"/>
    </row>
    <row r="504" spans="9:10" ht="13.5">
      <c r="I504" s="6"/>
      <c r="J504" s="6"/>
    </row>
    <row r="505" spans="9:10" ht="13.5">
      <c r="I505" s="6"/>
      <c r="J505" s="6"/>
    </row>
    <row r="506" spans="9:10" ht="13.5">
      <c r="I506" s="6"/>
      <c r="J506" s="6"/>
    </row>
    <row r="507" spans="9:10" ht="13.5">
      <c r="I507" s="6"/>
      <c r="J507" s="6"/>
    </row>
    <row r="508" spans="9:10" ht="13.5">
      <c r="I508" s="6"/>
      <c r="J508" s="6"/>
    </row>
    <row r="509" spans="9:10" ht="13.5">
      <c r="I509" s="6"/>
      <c r="J509" s="6"/>
    </row>
    <row r="510" spans="9:10" ht="13.5">
      <c r="I510" s="6"/>
      <c r="J510" s="6"/>
    </row>
    <row r="511" spans="9:10" ht="13.5">
      <c r="I511" s="6"/>
      <c r="J511" s="6"/>
    </row>
    <row r="512" spans="9:10" ht="13.5">
      <c r="I512" s="6"/>
      <c r="J512" s="6"/>
    </row>
    <row r="513" spans="9:10" ht="13.5">
      <c r="I513" s="6"/>
      <c r="J513" s="6"/>
    </row>
    <row r="514" spans="9:10" ht="13.5">
      <c r="I514" s="6"/>
      <c r="J514" s="6"/>
    </row>
    <row r="515" spans="9:10" ht="13.5">
      <c r="I515" s="6"/>
      <c r="J515" s="6"/>
    </row>
    <row r="516" spans="9:10" ht="13.5">
      <c r="I516" s="6"/>
      <c r="J516" s="6"/>
    </row>
    <row r="517" spans="9:10" ht="13.5">
      <c r="I517" s="6"/>
      <c r="J517" s="6"/>
    </row>
    <row r="518" spans="9:10" ht="13.5">
      <c r="I518" s="6"/>
      <c r="J518" s="6"/>
    </row>
    <row r="519" spans="9:10" ht="13.5">
      <c r="I519" s="6"/>
      <c r="J519" s="6"/>
    </row>
    <row r="520" spans="9:10" ht="13.5">
      <c r="I520" s="6"/>
      <c r="J520" s="6"/>
    </row>
    <row r="521" spans="9:10" ht="13.5">
      <c r="I521" s="6"/>
      <c r="J521" s="6"/>
    </row>
    <row r="522" spans="9:10" ht="13.5">
      <c r="I522" s="6"/>
      <c r="J522" s="6"/>
    </row>
    <row r="523" spans="9:10" ht="13.5">
      <c r="I523" s="6"/>
      <c r="J523" s="6"/>
    </row>
    <row r="524" spans="9:10" ht="13.5">
      <c r="I524" s="6"/>
      <c r="J524" s="6"/>
    </row>
    <row r="525" spans="9:10" ht="13.5">
      <c r="I525" s="6"/>
      <c r="J525" s="6"/>
    </row>
    <row r="526" spans="9:10" ht="13.5">
      <c r="I526" s="6"/>
      <c r="J526" s="6"/>
    </row>
    <row r="527" spans="9:10" ht="13.5">
      <c r="I527" s="6"/>
      <c r="J527" s="6"/>
    </row>
    <row r="528" spans="9:10" ht="13.5">
      <c r="I528" s="6"/>
      <c r="J528" s="6"/>
    </row>
    <row r="529" spans="9:10" ht="13.5">
      <c r="I529" s="6"/>
      <c r="J529" s="6"/>
    </row>
    <row r="530" spans="9:10" ht="13.5">
      <c r="I530" s="6"/>
      <c r="J530" s="6"/>
    </row>
    <row r="531" spans="9:10" ht="13.5">
      <c r="I531" s="6"/>
      <c r="J531" s="6"/>
    </row>
    <row r="532" spans="9:10" ht="13.5">
      <c r="I532" s="6"/>
      <c r="J532" s="6"/>
    </row>
    <row r="533" spans="9:10" ht="13.5">
      <c r="I533" s="6"/>
      <c r="J533" s="6"/>
    </row>
    <row r="534" spans="9:10" ht="13.5">
      <c r="I534" s="6"/>
      <c r="J534" s="6"/>
    </row>
    <row r="535" spans="9:10" ht="13.5">
      <c r="I535" s="6"/>
      <c r="J535" s="6"/>
    </row>
    <row r="536" spans="9:10" ht="13.5">
      <c r="I536" s="6"/>
      <c r="J536" s="6"/>
    </row>
    <row r="537" spans="9:10" ht="13.5">
      <c r="I537" s="6"/>
      <c r="J537" s="6"/>
    </row>
    <row r="538" spans="9:10" ht="13.5">
      <c r="I538" s="6"/>
      <c r="J538" s="6"/>
    </row>
    <row r="539" spans="9:10" ht="13.5">
      <c r="I539" s="6"/>
      <c r="J539" s="6"/>
    </row>
    <row r="540" spans="9:10" ht="13.5">
      <c r="I540" s="6"/>
      <c r="J540" s="6"/>
    </row>
    <row r="541" spans="9:10" ht="13.5">
      <c r="I541" s="6"/>
      <c r="J541" s="6"/>
    </row>
    <row r="542" spans="9:10" ht="13.5">
      <c r="I542" s="6"/>
      <c r="J542" s="6"/>
    </row>
    <row r="543" spans="9:10" ht="13.5">
      <c r="I543" s="6"/>
      <c r="J543" s="6"/>
    </row>
    <row r="544" spans="9:10" ht="13.5">
      <c r="I544" s="6"/>
      <c r="J544" s="6"/>
    </row>
    <row r="545" spans="9:10" ht="13.5">
      <c r="I545" s="6"/>
      <c r="J545" s="6"/>
    </row>
    <row r="546" spans="9:10" ht="13.5">
      <c r="I546" s="6"/>
      <c r="J546" s="6"/>
    </row>
    <row r="547" spans="9:10" ht="13.5">
      <c r="I547" s="6"/>
      <c r="J547" s="6"/>
    </row>
    <row r="548" spans="9:10" ht="13.5">
      <c r="I548" s="6"/>
      <c r="J548" s="6"/>
    </row>
    <row r="549" spans="9:10" ht="13.5">
      <c r="I549" s="6"/>
      <c r="J549" s="6"/>
    </row>
    <row r="550" spans="9:10" ht="13.5">
      <c r="I550" s="6"/>
      <c r="J550" s="6"/>
    </row>
    <row r="551" spans="9:10" ht="13.5">
      <c r="I551" s="6"/>
      <c r="J551" s="6"/>
    </row>
    <row r="552" spans="9:10" ht="13.5">
      <c r="I552" s="6"/>
      <c r="J552" s="6"/>
    </row>
    <row r="553" spans="9:10" ht="13.5">
      <c r="I553" s="6"/>
      <c r="J553" s="6"/>
    </row>
    <row r="554" spans="9:10" ht="13.5">
      <c r="I554" s="6"/>
      <c r="J554" s="6"/>
    </row>
    <row r="555" spans="9:10" ht="13.5">
      <c r="I555" s="6"/>
      <c r="J555" s="6"/>
    </row>
    <row r="556" spans="9:10" ht="13.5">
      <c r="I556" s="6"/>
      <c r="J556" s="6"/>
    </row>
    <row r="557" spans="9:10" ht="13.5">
      <c r="I557" s="6"/>
      <c r="J557" s="6"/>
    </row>
    <row r="558" spans="9:10" ht="13.5">
      <c r="I558" s="6"/>
      <c r="J558" s="6"/>
    </row>
    <row r="559" spans="9:10" ht="13.5">
      <c r="I559" s="6"/>
      <c r="J559" s="6"/>
    </row>
    <row r="560" spans="9:10" ht="13.5">
      <c r="I560" s="6"/>
      <c r="J560" s="6"/>
    </row>
    <row r="561" spans="9:10" ht="13.5">
      <c r="I561" s="6"/>
      <c r="J561" s="6"/>
    </row>
    <row r="562" spans="9:10" ht="13.5">
      <c r="I562" s="6"/>
      <c r="J562" s="6"/>
    </row>
    <row r="563" spans="9:10" ht="13.5">
      <c r="I563" s="6"/>
      <c r="J563" s="6"/>
    </row>
    <row r="564" spans="9:10" ht="13.5">
      <c r="I564" s="6"/>
      <c r="J564" s="6"/>
    </row>
    <row r="565" spans="9:10" ht="13.5">
      <c r="I565" s="6"/>
      <c r="J565" s="6"/>
    </row>
    <row r="566" spans="9:10" ht="13.5">
      <c r="I566" s="6"/>
      <c r="J566" s="6"/>
    </row>
    <row r="567" spans="9:10" ht="13.5">
      <c r="I567" s="6"/>
      <c r="J567" s="6"/>
    </row>
    <row r="568" spans="9:10" ht="13.5">
      <c r="I568" s="6"/>
      <c r="J568" s="6"/>
    </row>
    <row r="569" spans="9:10" ht="13.5">
      <c r="I569" s="6"/>
      <c r="J569" s="6"/>
    </row>
    <row r="570" spans="9:10" ht="13.5">
      <c r="I570" s="6"/>
      <c r="J570" s="6"/>
    </row>
    <row r="571" spans="9:10" ht="13.5">
      <c r="I571" s="6"/>
      <c r="J571" s="6"/>
    </row>
    <row r="572" spans="9:10" ht="13.5">
      <c r="I572" s="6"/>
      <c r="J572" s="6"/>
    </row>
    <row r="573" spans="9:10" ht="13.5">
      <c r="I573" s="6"/>
      <c r="J573" s="6"/>
    </row>
    <row r="574" spans="9:10" ht="13.5">
      <c r="I574" s="6"/>
      <c r="J574" s="6"/>
    </row>
    <row r="575" spans="9:10" ht="13.5">
      <c r="I575" s="6"/>
      <c r="J575" s="6"/>
    </row>
    <row r="576" spans="9:10" ht="13.5">
      <c r="I576" s="6"/>
      <c r="J576" s="6"/>
    </row>
    <row r="577" spans="9:10" ht="13.5">
      <c r="I577" s="6"/>
      <c r="J577" s="6"/>
    </row>
    <row r="578" spans="9:10" ht="13.5">
      <c r="I578" s="6"/>
      <c r="J578" s="6"/>
    </row>
    <row r="579" spans="9:10" ht="13.5">
      <c r="I579" s="6"/>
      <c r="J579" s="6"/>
    </row>
    <row r="580" spans="9:10" ht="13.5">
      <c r="I580" s="6"/>
      <c r="J580" s="6"/>
    </row>
    <row r="581" spans="9:10" ht="13.5">
      <c r="I581" s="6"/>
      <c r="J581" s="6"/>
    </row>
    <row r="582" spans="9:10" ht="13.5">
      <c r="I582" s="6"/>
      <c r="J582" s="6"/>
    </row>
    <row r="583" spans="9:10" ht="13.5">
      <c r="I583" s="6"/>
      <c r="J583" s="6"/>
    </row>
    <row r="584" spans="9:10" ht="13.5">
      <c r="I584" s="6"/>
      <c r="J584" s="6"/>
    </row>
    <row r="585" spans="9:10" ht="13.5">
      <c r="I585" s="6"/>
      <c r="J585" s="6"/>
    </row>
    <row r="586" spans="9:10" ht="13.5">
      <c r="I586" s="6"/>
      <c r="J586" s="6"/>
    </row>
    <row r="587" spans="9:10" ht="13.5">
      <c r="I587" s="6"/>
      <c r="J587" s="6"/>
    </row>
    <row r="588" spans="9:10" ht="13.5">
      <c r="I588" s="6"/>
      <c r="J588" s="6"/>
    </row>
    <row r="589" spans="9:10" ht="13.5">
      <c r="I589" s="6"/>
      <c r="J589" s="6"/>
    </row>
    <row r="590" spans="9:10" ht="13.5">
      <c r="I590" s="6"/>
      <c r="J590" s="6"/>
    </row>
    <row r="591" spans="9:10" ht="13.5">
      <c r="I591" s="6"/>
      <c r="J591" s="6"/>
    </row>
    <row r="592" spans="9:10" ht="13.5">
      <c r="I592" s="6"/>
      <c r="J592" s="6"/>
    </row>
    <row r="593" spans="9:10" ht="13.5">
      <c r="I593" s="6"/>
      <c r="J593" s="6"/>
    </row>
    <row r="594" spans="9:10" ht="13.5">
      <c r="I594" s="6"/>
      <c r="J594" s="6"/>
    </row>
    <row r="595" spans="9:10" ht="13.5">
      <c r="I595" s="6"/>
      <c r="J595" s="6"/>
    </row>
    <row r="596" spans="9:10" ht="13.5">
      <c r="I596" s="6"/>
      <c r="J596" s="6"/>
    </row>
    <row r="597" spans="9:10" ht="13.5">
      <c r="I597" s="6"/>
      <c r="J597" s="6"/>
    </row>
    <row r="598" spans="9:10" ht="13.5">
      <c r="I598" s="6"/>
      <c r="J598" s="6"/>
    </row>
    <row r="599" spans="9:10" ht="13.5">
      <c r="I599" s="6"/>
      <c r="J599" s="6"/>
    </row>
    <row r="600" spans="9:10" ht="13.5">
      <c r="I600" s="6"/>
      <c r="J600" s="6"/>
    </row>
    <row r="601" spans="9:10" ht="13.5">
      <c r="I601" s="6"/>
      <c r="J601" s="6"/>
    </row>
    <row r="602" spans="9:10" ht="13.5">
      <c r="I602" s="6"/>
      <c r="J602" s="6"/>
    </row>
    <row r="603" spans="9:10" ht="13.5">
      <c r="I603" s="6"/>
      <c r="J603" s="6"/>
    </row>
    <row r="604" spans="9:10" ht="13.5">
      <c r="I604" s="6"/>
      <c r="J604" s="6"/>
    </row>
    <row r="605" spans="9:10" ht="13.5">
      <c r="I605" s="6"/>
      <c r="J605" s="6"/>
    </row>
    <row r="606" spans="9:10" ht="13.5">
      <c r="I606" s="6"/>
      <c r="J606" s="6"/>
    </row>
    <row r="607" spans="9:10" ht="13.5">
      <c r="I607" s="6"/>
      <c r="J607" s="6"/>
    </row>
    <row r="608" spans="9:10" ht="13.5">
      <c r="I608" s="6"/>
      <c r="J608" s="6"/>
    </row>
    <row r="609" spans="9:10" ht="13.5">
      <c r="I609" s="6"/>
      <c r="J609" s="6"/>
    </row>
    <row r="610" spans="9:10" ht="13.5">
      <c r="I610" s="6"/>
      <c r="J610" s="6"/>
    </row>
    <row r="611" spans="9:10" ht="13.5">
      <c r="I611" s="6"/>
      <c r="J611" s="6"/>
    </row>
    <row r="612" spans="9:10" ht="13.5">
      <c r="I612" s="6"/>
      <c r="J612" s="6"/>
    </row>
    <row r="613" spans="9:10" ht="13.5">
      <c r="I613" s="6"/>
      <c r="J613" s="6"/>
    </row>
    <row r="614" spans="9:10" ht="13.5">
      <c r="I614" s="6"/>
      <c r="J614" s="6"/>
    </row>
    <row r="615" spans="9:10" ht="13.5">
      <c r="I615" s="6"/>
      <c r="J615" s="6"/>
    </row>
    <row r="616" spans="9:10" ht="13.5">
      <c r="I616" s="6"/>
      <c r="J616" s="6"/>
    </row>
    <row r="617" spans="9:10" ht="13.5">
      <c r="I617" s="6"/>
      <c r="J617" s="6"/>
    </row>
    <row r="618" spans="9:10" ht="13.5">
      <c r="I618" s="6"/>
      <c r="J618" s="6"/>
    </row>
    <row r="619" spans="9:10" ht="13.5">
      <c r="I619" s="6"/>
      <c r="J619" s="6"/>
    </row>
    <row r="620" spans="9:10" ht="13.5">
      <c r="I620" s="6"/>
      <c r="J620" s="6"/>
    </row>
    <row r="621" spans="9:10" ht="13.5">
      <c r="I621" s="6"/>
      <c r="J621" s="6"/>
    </row>
    <row r="622" spans="9:10" ht="13.5">
      <c r="I622" s="6"/>
      <c r="J622" s="6"/>
    </row>
    <row r="623" spans="9:10" ht="13.5">
      <c r="I623" s="6"/>
      <c r="J623" s="6"/>
    </row>
    <row r="624" spans="9:10" ht="13.5">
      <c r="I624" s="6"/>
      <c r="J624" s="6"/>
    </row>
    <row r="625" spans="9:10" ht="13.5">
      <c r="I625" s="6"/>
      <c r="J625" s="6"/>
    </row>
    <row r="626" spans="9:10" ht="13.5">
      <c r="I626" s="6"/>
      <c r="J626" s="6"/>
    </row>
    <row r="627" spans="9:10" ht="13.5">
      <c r="I627" s="6"/>
      <c r="J627" s="6"/>
    </row>
    <row r="628" spans="9:10" ht="13.5">
      <c r="I628" s="6"/>
      <c r="J628" s="6"/>
    </row>
    <row r="629" spans="9:10" ht="13.5">
      <c r="I629" s="6"/>
      <c r="J629" s="6"/>
    </row>
    <row r="630" spans="9:10" ht="13.5">
      <c r="I630" s="6"/>
      <c r="J630" s="6"/>
    </row>
    <row r="631" spans="9:10" ht="13.5">
      <c r="I631" s="6"/>
      <c r="J631" s="6"/>
    </row>
    <row r="632" spans="9:10" ht="13.5">
      <c r="I632" s="6"/>
      <c r="J632" s="6"/>
    </row>
    <row r="633" spans="9:10" ht="13.5">
      <c r="I633" s="6"/>
      <c r="J633" s="6"/>
    </row>
    <row r="634" spans="9:10" ht="13.5">
      <c r="I634" s="6"/>
      <c r="J634" s="6"/>
    </row>
    <row r="635" spans="9:10" ht="13.5">
      <c r="I635" s="6"/>
      <c r="J635" s="6"/>
    </row>
    <row r="636" spans="9:10" ht="13.5">
      <c r="I636" s="6"/>
      <c r="J636" s="6"/>
    </row>
    <row r="637" spans="9:10" ht="13.5">
      <c r="I637" s="6"/>
      <c r="J637" s="6"/>
    </row>
    <row r="638" spans="9:10" ht="13.5">
      <c r="I638" s="6"/>
      <c r="J638" s="6"/>
    </row>
    <row r="639" spans="9:10" ht="13.5">
      <c r="I639" s="6"/>
      <c r="J639" s="6"/>
    </row>
    <row r="640" spans="9:10" ht="13.5">
      <c r="I640" s="6"/>
      <c r="J640" s="6"/>
    </row>
    <row r="641" spans="9:10" ht="13.5">
      <c r="I641" s="6"/>
      <c r="J641" s="6"/>
    </row>
    <row r="642" spans="9:10" ht="13.5">
      <c r="I642" s="6"/>
      <c r="J642" s="6"/>
    </row>
    <row r="643" spans="9:10" ht="13.5">
      <c r="I643" s="6"/>
      <c r="J643" s="6"/>
    </row>
    <row r="644" spans="9:10" ht="13.5">
      <c r="I644" s="6"/>
      <c r="J644" s="6"/>
    </row>
    <row r="645" spans="9:10" ht="13.5">
      <c r="I645" s="6"/>
      <c r="J645" s="6"/>
    </row>
    <row r="646" spans="9:10" ht="13.5">
      <c r="I646" s="6"/>
      <c r="J646" s="6"/>
    </row>
    <row r="647" spans="9:10" ht="13.5">
      <c r="I647" s="6"/>
      <c r="J647" s="6"/>
    </row>
    <row r="648" spans="9:10" ht="13.5">
      <c r="I648" s="6"/>
      <c r="J648" s="6"/>
    </row>
    <row r="649" spans="9:10" ht="13.5">
      <c r="I649" s="6"/>
      <c r="J649" s="6"/>
    </row>
    <row r="650" spans="9:10" ht="13.5">
      <c r="I650" s="6"/>
      <c r="J650" s="6"/>
    </row>
    <row r="651" spans="9:10" ht="13.5">
      <c r="I651" s="6"/>
      <c r="J651" s="6"/>
    </row>
    <row r="652" spans="9:10" ht="13.5">
      <c r="I652" s="6"/>
      <c r="J652" s="6"/>
    </row>
    <row r="653" spans="9:10" ht="13.5">
      <c r="I653" s="6"/>
      <c r="J653" s="6"/>
    </row>
    <row r="654" spans="9:10" ht="13.5">
      <c r="I654" s="6"/>
      <c r="J654" s="6"/>
    </row>
    <row r="655" spans="9:10" ht="13.5">
      <c r="I655" s="6"/>
      <c r="J655" s="6"/>
    </row>
    <row r="656" spans="9:10" ht="13.5">
      <c r="I656" s="6"/>
      <c r="J656" s="6"/>
    </row>
    <row r="657" spans="9:10" ht="13.5">
      <c r="I657" s="6"/>
      <c r="J657" s="6"/>
    </row>
    <row r="658" spans="9:10" ht="13.5">
      <c r="I658" s="6"/>
      <c r="J658" s="6"/>
    </row>
    <row r="659" spans="9:10" ht="13.5">
      <c r="I659" s="6"/>
      <c r="J659" s="6"/>
    </row>
    <row r="660" spans="9:10" ht="13.5">
      <c r="I660" s="6"/>
      <c r="J660" s="6"/>
    </row>
    <row r="661" spans="9:10" ht="13.5">
      <c r="I661" s="6"/>
      <c r="J661" s="6"/>
    </row>
    <row r="662" spans="9:10" ht="13.5">
      <c r="I662" s="6"/>
      <c r="J662" s="6"/>
    </row>
    <row r="663" spans="9:10" ht="13.5">
      <c r="I663" s="6"/>
      <c r="J663" s="6"/>
    </row>
    <row r="664" spans="9:10" ht="13.5">
      <c r="I664" s="6"/>
      <c r="J664" s="6"/>
    </row>
    <row r="665" spans="9:10" ht="13.5">
      <c r="I665" s="6"/>
      <c r="J665" s="6"/>
    </row>
    <row r="666" spans="9:10" ht="13.5">
      <c r="I666" s="6"/>
      <c r="J666" s="6"/>
    </row>
    <row r="667" spans="9:10" ht="13.5">
      <c r="I667" s="6"/>
      <c r="J667" s="6"/>
    </row>
    <row r="668" spans="9:10" ht="13.5">
      <c r="I668" s="6"/>
      <c r="J668" s="6"/>
    </row>
    <row r="669" spans="9:10" ht="13.5">
      <c r="I669" s="6"/>
      <c r="J669" s="6"/>
    </row>
    <row r="670" spans="9:10" ht="13.5">
      <c r="I670" s="6"/>
      <c r="J670" s="6"/>
    </row>
    <row r="671" spans="9:10" ht="13.5">
      <c r="I671" s="6"/>
      <c r="J671" s="6"/>
    </row>
    <row r="672" spans="9:10" ht="13.5">
      <c r="I672" s="6"/>
      <c r="J672" s="6"/>
    </row>
    <row r="673" spans="9:10" ht="13.5">
      <c r="I673" s="6"/>
      <c r="J673" s="6"/>
    </row>
    <row r="674" spans="9:10" ht="13.5">
      <c r="I674" s="6"/>
      <c r="J674" s="6"/>
    </row>
    <row r="675" spans="9:10" ht="13.5">
      <c r="I675" s="6"/>
      <c r="J675" s="6"/>
    </row>
    <row r="676" spans="9:10" ht="13.5">
      <c r="I676" s="6"/>
      <c r="J676" s="6"/>
    </row>
    <row r="677" spans="9:10" ht="13.5">
      <c r="I677" s="6"/>
      <c r="J677" s="6"/>
    </row>
    <row r="678" spans="9:10" ht="13.5">
      <c r="I678" s="6"/>
      <c r="J678" s="6"/>
    </row>
    <row r="679" spans="9:10" ht="13.5">
      <c r="I679" s="6"/>
      <c r="J679" s="6"/>
    </row>
    <row r="680" spans="9:10" ht="13.5">
      <c r="I680" s="6"/>
      <c r="J680" s="6"/>
    </row>
    <row r="681" spans="9:10" ht="13.5">
      <c r="I681" s="6"/>
      <c r="J681" s="6"/>
    </row>
    <row r="682" spans="9:10" ht="13.5">
      <c r="I682" s="6"/>
      <c r="J682" s="6"/>
    </row>
    <row r="683" spans="9:10" ht="13.5">
      <c r="I683" s="6"/>
      <c r="J683" s="6"/>
    </row>
    <row r="684" spans="9:10" ht="13.5">
      <c r="I684" s="6"/>
      <c r="J684" s="6"/>
    </row>
    <row r="685" spans="9:10" ht="13.5">
      <c r="I685" s="6"/>
      <c r="J685" s="6"/>
    </row>
    <row r="686" spans="9:10" ht="13.5">
      <c r="I686" s="6"/>
      <c r="J686" s="6"/>
    </row>
    <row r="687" spans="9:10" ht="13.5">
      <c r="I687" s="6"/>
      <c r="J687" s="6"/>
    </row>
    <row r="688" spans="9:10" ht="13.5">
      <c r="I688" s="6"/>
      <c r="J688" s="6"/>
    </row>
    <row r="689" spans="9:10" ht="13.5">
      <c r="I689" s="6"/>
      <c r="J689" s="6"/>
    </row>
    <row r="690" spans="9:10" ht="13.5">
      <c r="I690" s="6"/>
      <c r="J690" s="6"/>
    </row>
    <row r="691" spans="9:10" ht="13.5">
      <c r="I691" s="6"/>
      <c r="J691" s="6"/>
    </row>
    <row r="692" spans="9:10" ht="13.5">
      <c r="I692" s="6"/>
      <c r="J692" s="6"/>
    </row>
    <row r="693" spans="9:10" ht="13.5">
      <c r="I693" s="6"/>
      <c r="J693" s="6"/>
    </row>
    <row r="694" spans="9:10" ht="13.5">
      <c r="I694" s="6"/>
      <c r="J694" s="6"/>
    </row>
    <row r="695" spans="9:10" ht="13.5">
      <c r="I695" s="6"/>
      <c r="J695" s="6"/>
    </row>
    <row r="696" spans="9:10" ht="13.5">
      <c r="I696" s="6"/>
      <c r="J696" s="6"/>
    </row>
    <row r="697" spans="9:10" ht="13.5">
      <c r="I697" s="6"/>
      <c r="J697" s="6"/>
    </row>
    <row r="698" spans="9:10" ht="13.5">
      <c r="I698" s="6"/>
      <c r="J698" s="6"/>
    </row>
    <row r="699" spans="9:10" ht="13.5">
      <c r="I699" s="6"/>
      <c r="J699" s="6"/>
    </row>
    <row r="700" spans="9:10" ht="13.5">
      <c r="I700" s="6"/>
      <c r="J700" s="6"/>
    </row>
    <row r="701" spans="9:10" ht="13.5">
      <c r="I701" s="6"/>
      <c r="J701" s="6"/>
    </row>
    <row r="702" spans="9:10" ht="13.5">
      <c r="I702" s="6"/>
      <c r="J702" s="6"/>
    </row>
    <row r="703" spans="9:10" ht="13.5">
      <c r="I703" s="6"/>
      <c r="J703" s="6"/>
    </row>
    <row r="704" spans="9:10" ht="13.5">
      <c r="I704" s="6"/>
      <c r="J704" s="6"/>
    </row>
    <row r="705" spans="9:10" ht="13.5">
      <c r="I705" s="6"/>
      <c r="J705" s="6"/>
    </row>
    <row r="706" spans="9:10" ht="13.5">
      <c r="I706" s="6"/>
      <c r="J706" s="6"/>
    </row>
    <row r="707" spans="9:10" ht="13.5">
      <c r="I707" s="6"/>
      <c r="J707" s="6"/>
    </row>
    <row r="708" spans="9:10" ht="13.5">
      <c r="I708" s="6"/>
      <c r="J708" s="6"/>
    </row>
    <row r="709" spans="9:10" ht="13.5">
      <c r="I709" s="6"/>
      <c r="J709" s="6"/>
    </row>
    <row r="710" spans="9:10" ht="13.5">
      <c r="I710" s="6"/>
      <c r="J710" s="6"/>
    </row>
    <row r="711" spans="9:10" ht="13.5">
      <c r="I711" s="6"/>
      <c r="J711" s="6"/>
    </row>
    <row r="712" spans="9:10" ht="13.5">
      <c r="I712" s="6"/>
      <c r="J712" s="6"/>
    </row>
    <row r="713" spans="9:10" ht="13.5">
      <c r="I713" s="6"/>
      <c r="J713" s="6"/>
    </row>
    <row r="714" spans="9:10" ht="13.5">
      <c r="I714" s="6"/>
      <c r="J714" s="6"/>
    </row>
    <row r="715" spans="9:10" ht="13.5">
      <c r="I715" s="6"/>
      <c r="J715" s="6"/>
    </row>
    <row r="716" spans="9:10" ht="13.5">
      <c r="I716" s="6"/>
      <c r="J716" s="6"/>
    </row>
    <row r="717" spans="9:10" ht="13.5">
      <c r="I717" s="6"/>
      <c r="J717" s="6"/>
    </row>
    <row r="718" spans="9:10" ht="13.5">
      <c r="I718" s="6"/>
      <c r="J718" s="6"/>
    </row>
    <row r="719" spans="9:10" ht="13.5">
      <c r="I719" s="6"/>
      <c r="J719" s="6"/>
    </row>
    <row r="720" spans="9:10" ht="13.5">
      <c r="I720" s="6"/>
      <c r="J720" s="6"/>
    </row>
    <row r="721" spans="9:10" ht="13.5">
      <c r="I721" s="6"/>
      <c r="J721" s="6"/>
    </row>
    <row r="722" spans="9:10" ht="13.5">
      <c r="I722" s="6"/>
      <c r="J722" s="6"/>
    </row>
    <row r="723" spans="9:10" ht="13.5">
      <c r="I723" s="6"/>
      <c r="J723" s="6"/>
    </row>
    <row r="724" spans="9:10" ht="13.5">
      <c r="I724" s="6"/>
      <c r="J724" s="6"/>
    </row>
    <row r="725" spans="9:10" ht="13.5">
      <c r="I725" s="6"/>
      <c r="J725" s="6"/>
    </row>
    <row r="726" spans="9:10" ht="13.5">
      <c r="I726" s="6"/>
      <c r="J726" s="6"/>
    </row>
    <row r="727" spans="9:10" ht="13.5">
      <c r="I727" s="6"/>
      <c r="J727" s="6"/>
    </row>
    <row r="728" spans="9:10" ht="13.5">
      <c r="I728" s="6"/>
      <c r="J728" s="6"/>
    </row>
    <row r="729" spans="9:10" ht="13.5">
      <c r="I729" s="6"/>
      <c r="J729" s="6"/>
    </row>
    <row r="730" spans="9:10" ht="13.5">
      <c r="I730" s="6"/>
      <c r="J730" s="6"/>
    </row>
    <row r="731" spans="9:10" ht="13.5">
      <c r="I731" s="6"/>
      <c r="J731" s="6"/>
    </row>
    <row r="732" spans="9:10" ht="13.5">
      <c r="I732" s="6"/>
      <c r="J732" s="6"/>
    </row>
    <row r="733" spans="9:10" ht="13.5">
      <c r="I733" s="6"/>
      <c r="J733" s="6"/>
    </row>
    <row r="734" spans="9:10" ht="13.5">
      <c r="I734" s="6"/>
      <c r="J734" s="6"/>
    </row>
    <row r="735" spans="9:10" ht="13.5">
      <c r="I735" s="6"/>
      <c r="J735" s="6"/>
    </row>
    <row r="736" spans="9:10" ht="13.5">
      <c r="I736" s="6"/>
      <c r="J736" s="6"/>
    </row>
    <row r="737" spans="9:10" ht="13.5">
      <c r="I737" s="6"/>
      <c r="J737" s="6"/>
    </row>
    <row r="738" spans="9:10" ht="13.5">
      <c r="I738" s="6"/>
      <c r="J738" s="6"/>
    </row>
    <row r="739" spans="9:10" ht="13.5">
      <c r="I739" s="6"/>
      <c r="J739" s="6"/>
    </row>
    <row r="740" spans="9:10" ht="13.5">
      <c r="I740" s="6"/>
      <c r="J740" s="6"/>
    </row>
    <row r="741" spans="9:10" ht="13.5">
      <c r="I741" s="6"/>
      <c r="J741" s="6"/>
    </row>
    <row r="742" spans="9:10" ht="13.5">
      <c r="I742" s="6"/>
      <c r="J742" s="6"/>
    </row>
    <row r="743" spans="9:10" ht="13.5">
      <c r="I743" s="6"/>
      <c r="J743" s="6"/>
    </row>
    <row r="744" spans="9:10" ht="13.5">
      <c r="I744" s="6"/>
      <c r="J744" s="6"/>
    </row>
    <row r="745" spans="9:10" ht="13.5">
      <c r="I745" s="6"/>
      <c r="J745" s="6"/>
    </row>
    <row r="746" spans="9:10" ht="13.5">
      <c r="I746" s="6"/>
      <c r="J746" s="6"/>
    </row>
    <row r="747" spans="9:10" ht="13.5">
      <c r="I747" s="6"/>
      <c r="J747" s="6"/>
    </row>
    <row r="748" spans="9:10" ht="13.5">
      <c r="I748" s="6"/>
      <c r="J748" s="6"/>
    </row>
    <row r="749" spans="9:10" ht="13.5">
      <c r="I749" s="6"/>
      <c r="J749" s="6"/>
    </row>
    <row r="750" spans="9:10" ht="13.5">
      <c r="I750" s="6"/>
      <c r="J750" s="6"/>
    </row>
    <row r="751" spans="9:10" ht="13.5">
      <c r="I751" s="6"/>
      <c r="J751" s="6"/>
    </row>
    <row r="752" spans="9:10" ht="13.5">
      <c r="I752" s="6"/>
      <c r="J752" s="6"/>
    </row>
    <row r="753" spans="9:10" ht="13.5">
      <c r="I753" s="6"/>
      <c r="J753" s="6"/>
    </row>
    <row r="754" spans="9:10" ht="13.5">
      <c r="I754" s="6"/>
      <c r="J754" s="6"/>
    </row>
    <row r="755" spans="9:10" ht="13.5">
      <c r="I755" s="6"/>
      <c r="J755" s="6"/>
    </row>
    <row r="756" spans="9:10" ht="13.5">
      <c r="I756" s="6"/>
      <c r="J756" s="6"/>
    </row>
    <row r="757" spans="9:10" ht="13.5">
      <c r="I757" s="6"/>
      <c r="J757" s="6"/>
    </row>
    <row r="758" spans="9:10" ht="13.5">
      <c r="I758" s="6"/>
      <c r="J758" s="6"/>
    </row>
    <row r="759" spans="9:10" ht="13.5">
      <c r="I759" s="6"/>
      <c r="J759" s="6"/>
    </row>
    <row r="760" spans="9:10" ht="13.5">
      <c r="I760" s="6"/>
      <c r="J760" s="6"/>
    </row>
    <row r="761" spans="9:10" ht="13.5">
      <c r="I761" s="6"/>
      <c r="J761" s="6"/>
    </row>
    <row r="762" spans="9:10" ht="13.5">
      <c r="I762" s="6"/>
      <c r="J762" s="6"/>
    </row>
    <row r="763" spans="9:10" ht="13.5">
      <c r="I763" s="6"/>
      <c r="J763" s="6"/>
    </row>
    <row r="764" spans="9:10" ht="13.5">
      <c r="I764" s="6"/>
      <c r="J764" s="6"/>
    </row>
    <row r="765" spans="9:10" ht="13.5">
      <c r="I765" s="6"/>
      <c r="J765" s="6"/>
    </row>
    <row r="766" spans="9:10" ht="13.5">
      <c r="I766" s="6"/>
      <c r="J766" s="6"/>
    </row>
    <row r="767" spans="9:10" ht="13.5">
      <c r="I767" s="6"/>
      <c r="J767" s="6"/>
    </row>
    <row r="768" spans="9:10" ht="13.5">
      <c r="I768" s="6"/>
      <c r="J768" s="6"/>
    </row>
    <row r="769" spans="9:10" ht="13.5">
      <c r="I769" s="6"/>
      <c r="J769" s="6"/>
    </row>
    <row r="770" spans="9:10" ht="13.5">
      <c r="I770" s="6"/>
      <c r="J770" s="6"/>
    </row>
    <row r="771" spans="9:10" ht="13.5">
      <c r="I771" s="6"/>
      <c r="J771" s="6"/>
    </row>
    <row r="772" spans="9:10" ht="13.5">
      <c r="I772" s="6"/>
      <c r="J772" s="6"/>
    </row>
    <row r="773" spans="9:10" ht="13.5">
      <c r="I773" s="6"/>
      <c r="J773" s="6"/>
    </row>
    <row r="774" spans="9:10" ht="13.5">
      <c r="I774" s="6"/>
      <c r="J774" s="6"/>
    </row>
    <row r="775" spans="9:10" ht="13.5">
      <c r="I775" s="6"/>
      <c r="J775" s="6"/>
    </row>
    <row r="776" spans="9:10" ht="13.5">
      <c r="I776" s="6"/>
      <c r="J776" s="6"/>
    </row>
    <row r="777" spans="9:10" ht="13.5">
      <c r="I777" s="6"/>
      <c r="J777" s="6"/>
    </row>
    <row r="778" spans="9:10" ht="13.5">
      <c r="I778" s="6"/>
      <c r="J778" s="6"/>
    </row>
    <row r="779" spans="9:10" ht="13.5">
      <c r="I779" s="6"/>
      <c r="J779" s="6"/>
    </row>
    <row r="780" spans="9:10" ht="13.5">
      <c r="I780" s="6"/>
      <c r="J780" s="6"/>
    </row>
    <row r="781" spans="9:10" ht="13.5">
      <c r="I781" s="6"/>
      <c r="J781" s="6"/>
    </row>
    <row r="782" spans="9:10" ht="13.5">
      <c r="I782" s="6"/>
      <c r="J782" s="6"/>
    </row>
    <row r="783" spans="9:10" ht="13.5">
      <c r="I783" s="6"/>
      <c r="J783" s="6"/>
    </row>
    <row r="784" spans="9:10" ht="13.5">
      <c r="I784" s="6"/>
      <c r="J784" s="6"/>
    </row>
    <row r="785" spans="9:10" ht="13.5">
      <c r="I785" s="6"/>
      <c r="J785" s="6"/>
    </row>
    <row r="786" spans="9:10" ht="13.5">
      <c r="I786" s="6"/>
      <c r="J786" s="6"/>
    </row>
    <row r="787" spans="9:10" ht="13.5">
      <c r="I787" s="6"/>
      <c r="J787" s="6"/>
    </row>
    <row r="788" spans="9:10" ht="13.5">
      <c r="I788" s="6"/>
      <c r="J788" s="6"/>
    </row>
    <row r="789" spans="9:10" ht="13.5">
      <c r="I789" s="6"/>
      <c r="J789" s="6"/>
    </row>
    <row r="790" spans="9:10" ht="13.5">
      <c r="I790" s="6"/>
      <c r="J790" s="6"/>
    </row>
    <row r="791" spans="9:10" ht="13.5">
      <c r="I791" s="6"/>
      <c r="J791" s="6"/>
    </row>
    <row r="792" spans="9:10" ht="13.5">
      <c r="I792" s="6"/>
      <c r="J792" s="6"/>
    </row>
    <row r="793" spans="9:10" ht="13.5">
      <c r="I793" s="6"/>
      <c r="J793" s="6"/>
    </row>
    <row r="794" spans="9:10" ht="13.5">
      <c r="I794" s="6"/>
      <c r="J794" s="6"/>
    </row>
    <row r="795" spans="9:10" ht="13.5">
      <c r="I795" s="6"/>
      <c r="J795" s="6"/>
    </row>
    <row r="796" spans="9:10" ht="13.5">
      <c r="I796" s="6"/>
      <c r="J796" s="6"/>
    </row>
    <row r="797" spans="9:10" ht="13.5">
      <c r="I797" s="6"/>
      <c r="J797" s="6"/>
    </row>
    <row r="798" spans="9:10" ht="13.5">
      <c r="I798" s="6"/>
      <c r="J798" s="6"/>
    </row>
    <row r="799" spans="9:10" ht="13.5">
      <c r="I799" s="6"/>
      <c r="J799" s="6"/>
    </row>
    <row r="800" spans="9:10" ht="13.5">
      <c r="I800" s="6"/>
      <c r="J800" s="6"/>
    </row>
    <row r="801" spans="9:10" ht="13.5">
      <c r="I801" s="6"/>
      <c r="J801" s="6"/>
    </row>
    <row r="802" spans="9:10" ht="13.5">
      <c r="I802" s="6"/>
      <c r="J802" s="6"/>
    </row>
    <row r="803" spans="9:10" ht="13.5">
      <c r="I803" s="6"/>
      <c r="J803" s="6"/>
    </row>
    <row r="804" spans="9:10" ht="13.5">
      <c r="I804" s="6"/>
      <c r="J804" s="6"/>
    </row>
    <row r="805" spans="9:10" ht="13.5">
      <c r="I805" s="6"/>
      <c r="J805" s="6"/>
    </row>
    <row r="806" spans="9:10" ht="13.5">
      <c r="I806" s="6"/>
      <c r="J806" s="6"/>
    </row>
    <row r="807" spans="9:10" ht="13.5">
      <c r="I807" s="6"/>
      <c r="J807" s="6"/>
    </row>
    <row r="808" spans="9:10" ht="13.5">
      <c r="I808" s="6"/>
      <c r="J808" s="6"/>
    </row>
    <row r="809" spans="9:10" ht="13.5">
      <c r="I809" s="6"/>
      <c r="J809" s="6"/>
    </row>
    <row r="810" spans="9:10" ht="13.5">
      <c r="I810" s="6"/>
      <c r="J810" s="6"/>
    </row>
    <row r="811" spans="9:10" ht="13.5">
      <c r="I811" s="6"/>
      <c r="J811" s="6"/>
    </row>
    <row r="812" spans="9:10" ht="13.5">
      <c r="I812" s="6"/>
      <c r="J812" s="6"/>
    </row>
    <row r="813" spans="9:10" ht="13.5">
      <c r="I813" s="6"/>
      <c r="J813" s="6"/>
    </row>
    <row r="814" spans="9:10" ht="13.5">
      <c r="I814" s="6"/>
      <c r="J814" s="6"/>
    </row>
    <row r="815" spans="9:10" ht="13.5">
      <c r="I815" s="6"/>
      <c r="J815" s="6"/>
    </row>
    <row r="816" spans="9:10" ht="13.5">
      <c r="I816" s="6"/>
      <c r="J816" s="6"/>
    </row>
    <row r="817" spans="9:10" ht="13.5">
      <c r="I817" s="6"/>
      <c r="J817" s="6"/>
    </row>
    <row r="818" spans="9:10" ht="13.5">
      <c r="I818" s="6"/>
      <c r="J818" s="6"/>
    </row>
    <row r="819" spans="9:10" ht="13.5">
      <c r="I819" s="6"/>
      <c r="J819" s="6"/>
    </row>
    <row r="820" spans="9:10" ht="13.5">
      <c r="I820" s="6"/>
      <c r="J820" s="6"/>
    </row>
    <row r="821" spans="9:10" ht="13.5">
      <c r="I821" s="6"/>
      <c r="J821" s="6"/>
    </row>
    <row r="822" spans="9:10" ht="13.5">
      <c r="I822" s="6"/>
      <c r="J822" s="6"/>
    </row>
    <row r="823" spans="9:10" ht="13.5">
      <c r="I823" s="6"/>
      <c r="J823" s="6"/>
    </row>
    <row r="824" spans="9:10" ht="13.5">
      <c r="I824" s="6"/>
      <c r="J824" s="6"/>
    </row>
    <row r="825" spans="9:10" ht="13.5">
      <c r="I825" s="6"/>
      <c r="J825" s="6"/>
    </row>
    <row r="826" spans="9:10" ht="13.5">
      <c r="I826" s="6"/>
      <c r="J826" s="6"/>
    </row>
    <row r="827" spans="9:10" ht="13.5">
      <c r="I827" s="6"/>
      <c r="J827" s="6"/>
    </row>
    <row r="828" spans="9:10" ht="13.5">
      <c r="I828" s="6"/>
      <c r="J828" s="6"/>
    </row>
    <row r="829" spans="9:10" ht="13.5">
      <c r="I829" s="6"/>
      <c r="J829" s="6"/>
    </row>
    <row r="830" spans="9:10" ht="13.5">
      <c r="I830" s="6"/>
      <c r="J830" s="6"/>
    </row>
    <row r="831" spans="9:10" ht="13.5">
      <c r="I831" s="6"/>
      <c r="J831" s="6"/>
    </row>
    <row r="832" spans="9:10" ht="13.5">
      <c r="I832" s="6"/>
      <c r="J832" s="6"/>
    </row>
    <row r="833" spans="9:10" ht="13.5">
      <c r="I833" s="6"/>
      <c r="J833" s="6"/>
    </row>
    <row r="834" spans="9:10" ht="13.5">
      <c r="I834" s="6"/>
      <c r="J834" s="6"/>
    </row>
    <row r="835" spans="9:10" ht="13.5">
      <c r="I835" s="6"/>
      <c r="J835" s="6"/>
    </row>
    <row r="836" spans="9:10" ht="13.5">
      <c r="I836" s="6"/>
      <c r="J836" s="6"/>
    </row>
    <row r="837" spans="9:10" ht="13.5">
      <c r="I837" s="6"/>
      <c r="J837" s="6"/>
    </row>
    <row r="838" spans="9:10" ht="13.5">
      <c r="I838" s="6"/>
      <c r="J838" s="6"/>
    </row>
    <row r="839" spans="9:10" ht="13.5">
      <c r="I839" s="6"/>
      <c r="J839" s="6"/>
    </row>
    <row r="840" spans="9:10" ht="13.5">
      <c r="I840" s="6"/>
      <c r="J840" s="6"/>
    </row>
    <row r="841" spans="9:10" ht="13.5">
      <c r="I841" s="6"/>
      <c r="J841" s="6"/>
    </row>
    <row r="842" spans="9:10" ht="13.5">
      <c r="I842" s="6"/>
      <c r="J842" s="6"/>
    </row>
    <row r="843" spans="9:10" ht="13.5">
      <c r="I843" s="6"/>
      <c r="J843" s="6"/>
    </row>
    <row r="844" spans="9:10" ht="13.5">
      <c r="I844" s="6"/>
      <c r="J844" s="6"/>
    </row>
    <row r="845" spans="9:10" ht="13.5">
      <c r="I845" s="6"/>
      <c r="J845" s="6"/>
    </row>
    <row r="846" spans="9:10" ht="13.5">
      <c r="I846" s="6"/>
      <c r="J846" s="6"/>
    </row>
    <row r="847" spans="9:10" ht="13.5">
      <c r="I847" s="6"/>
      <c r="J847" s="6"/>
    </row>
    <row r="848" spans="9:10" ht="13.5">
      <c r="I848" s="6"/>
      <c r="J848" s="6"/>
    </row>
    <row r="849" spans="9:10" ht="13.5">
      <c r="I849" s="6"/>
      <c r="J849" s="6"/>
    </row>
    <row r="850" spans="9:10" ht="13.5">
      <c r="I850" s="6"/>
      <c r="J850" s="6"/>
    </row>
    <row r="851" spans="9:10" ht="13.5">
      <c r="I851" s="6"/>
      <c r="J851" s="6"/>
    </row>
    <row r="852" spans="9:10" ht="13.5">
      <c r="I852" s="6"/>
      <c r="J852" s="6"/>
    </row>
    <row r="853" spans="9:10" ht="13.5">
      <c r="I853" s="6"/>
      <c r="J853" s="6"/>
    </row>
    <row r="854" spans="9:10" ht="13.5">
      <c r="I854" s="6"/>
      <c r="J854" s="6"/>
    </row>
    <row r="855" spans="9:10" ht="13.5">
      <c r="I855" s="6"/>
      <c r="J855" s="6"/>
    </row>
    <row r="856" spans="9:10" ht="13.5">
      <c r="I856" s="6"/>
      <c r="J856" s="6"/>
    </row>
    <row r="857" spans="9:10" ht="13.5">
      <c r="I857" s="6"/>
      <c r="J857" s="6"/>
    </row>
    <row r="858" spans="9:10" ht="13.5">
      <c r="I858" s="6"/>
      <c r="J858" s="6"/>
    </row>
    <row r="859" spans="9:10" ht="13.5">
      <c r="I859" s="6"/>
      <c r="J859" s="6"/>
    </row>
    <row r="860" spans="9:10" ht="13.5">
      <c r="I860" s="6"/>
      <c r="J860" s="6"/>
    </row>
    <row r="861" spans="9:10" ht="13.5">
      <c r="I861" s="6"/>
      <c r="J861" s="6"/>
    </row>
    <row r="862" spans="9:10" ht="13.5">
      <c r="I862" s="6"/>
      <c r="J862" s="6"/>
    </row>
    <row r="863" spans="9:10" ht="13.5">
      <c r="I863" s="6"/>
      <c r="J863" s="6"/>
    </row>
    <row r="864" spans="9:10" ht="13.5">
      <c r="I864" s="6"/>
      <c r="J864" s="6"/>
    </row>
    <row r="865" spans="9:10" ht="13.5">
      <c r="I865" s="6"/>
      <c r="J865" s="6"/>
    </row>
    <row r="866" spans="9:10" ht="13.5">
      <c r="I866" s="6"/>
      <c r="J866" s="6"/>
    </row>
    <row r="867" spans="9:10" ht="13.5">
      <c r="I867" s="6"/>
      <c r="J867" s="6"/>
    </row>
    <row r="868" spans="9:10" ht="13.5">
      <c r="I868" s="6"/>
      <c r="J868" s="6"/>
    </row>
    <row r="869" spans="9:10" ht="13.5">
      <c r="I869" s="6"/>
      <c r="J869" s="6"/>
    </row>
    <row r="870" spans="9:10" ht="13.5">
      <c r="I870" s="6"/>
      <c r="J870" s="6"/>
    </row>
    <row r="871" spans="9:10" ht="13.5">
      <c r="I871" s="6"/>
      <c r="J871" s="6"/>
    </row>
    <row r="872" spans="9:10" ht="13.5">
      <c r="I872" s="6"/>
      <c r="J872" s="6"/>
    </row>
    <row r="873" spans="9:10" ht="13.5">
      <c r="I873" s="6"/>
      <c r="J873" s="6"/>
    </row>
    <row r="874" spans="9:10" ht="13.5">
      <c r="I874" s="6"/>
      <c r="J874" s="6"/>
    </row>
    <row r="875" spans="9:10" ht="13.5">
      <c r="I875" s="6"/>
      <c r="J875" s="6"/>
    </row>
    <row r="876" spans="9:10" ht="13.5">
      <c r="I876" s="6"/>
      <c r="J876" s="6"/>
    </row>
    <row r="877" spans="9:10" ht="13.5">
      <c r="I877" s="6"/>
      <c r="J877" s="6"/>
    </row>
    <row r="878" spans="9:10" ht="13.5">
      <c r="I878" s="6"/>
      <c r="J878" s="6"/>
    </row>
    <row r="879" spans="9:10" ht="13.5">
      <c r="I879" s="6"/>
      <c r="J879" s="6"/>
    </row>
    <row r="880" spans="9:10" ht="13.5">
      <c r="I880" s="6"/>
      <c r="J880" s="6"/>
    </row>
    <row r="881" spans="9:10" ht="13.5">
      <c r="I881" s="6"/>
      <c r="J881" s="6"/>
    </row>
    <row r="882" spans="9:10" ht="13.5">
      <c r="I882" s="6"/>
      <c r="J882" s="6"/>
    </row>
    <row r="883" spans="9:10" ht="13.5">
      <c r="I883" s="6"/>
      <c r="J883" s="6"/>
    </row>
    <row r="884" spans="9:10" ht="13.5">
      <c r="I884" s="6"/>
      <c r="J884" s="6"/>
    </row>
    <row r="885" spans="9:10" ht="13.5">
      <c r="I885" s="6"/>
      <c r="J885" s="6"/>
    </row>
    <row r="886" spans="9:10" ht="13.5">
      <c r="I886" s="6"/>
      <c r="J886" s="6"/>
    </row>
    <row r="887" spans="9:10" ht="13.5">
      <c r="I887" s="6"/>
      <c r="J887" s="6"/>
    </row>
    <row r="888" spans="9:10" ht="13.5">
      <c r="I888" s="6"/>
      <c r="J888" s="6"/>
    </row>
    <row r="889" spans="9:10" ht="13.5">
      <c r="I889" s="6"/>
      <c r="J889" s="6"/>
    </row>
    <row r="890" spans="9:10" ht="13.5">
      <c r="I890" s="6"/>
      <c r="J890" s="6"/>
    </row>
    <row r="891" spans="9:10" ht="13.5">
      <c r="I891" s="6"/>
      <c r="J891" s="6"/>
    </row>
    <row r="892" spans="9:10" ht="13.5">
      <c r="I892" s="6"/>
      <c r="J892" s="6"/>
    </row>
    <row r="893" spans="9:10" ht="13.5">
      <c r="I893" s="6"/>
      <c r="J893" s="6"/>
    </row>
    <row r="894" spans="9:10" ht="13.5">
      <c r="I894" s="6"/>
      <c r="J894" s="6"/>
    </row>
    <row r="895" spans="9:10" ht="13.5">
      <c r="I895" s="6"/>
      <c r="J895" s="6"/>
    </row>
    <row r="896" spans="9:10" ht="13.5">
      <c r="I896" s="6"/>
      <c r="J896" s="6"/>
    </row>
    <row r="897" spans="9:10" ht="13.5">
      <c r="I897" s="6"/>
      <c r="J897" s="6"/>
    </row>
    <row r="898" spans="9:10" ht="13.5">
      <c r="I898" s="6"/>
      <c r="J898" s="6"/>
    </row>
    <row r="899" spans="9:10" ht="13.5">
      <c r="I899" s="6"/>
      <c r="J899" s="6"/>
    </row>
    <row r="900" spans="9:10" ht="13.5">
      <c r="I900" s="6"/>
      <c r="J900" s="6"/>
    </row>
    <row r="901" spans="9:10" ht="13.5">
      <c r="I901" s="6"/>
      <c r="J901" s="6"/>
    </row>
    <row r="902" spans="9:10" ht="13.5">
      <c r="I902" s="6"/>
      <c r="J902" s="6"/>
    </row>
    <row r="903" spans="9:10" ht="13.5">
      <c r="I903" s="6"/>
      <c r="J903" s="6"/>
    </row>
    <row r="904" spans="9:10" ht="13.5">
      <c r="I904" s="6"/>
      <c r="J904" s="6"/>
    </row>
    <row r="905" spans="9:10" ht="13.5">
      <c r="I905" s="6"/>
      <c r="J905" s="6"/>
    </row>
    <row r="906" spans="9:10" ht="13.5">
      <c r="I906" s="6"/>
      <c r="J906" s="6"/>
    </row>
    <row r="907" spans="9:10" ht="13.5">
      <c r="I907" s="6"/>
      <c r="J907" s="6"/>
    </row>
    <row r="908" spans="9:10" ht="13.5">
      <c r="I908" s="6"/>
      <c r="J908" s="6"/>
    </row>
    <row r="909" spans="9:10" ht="13.5">
      <c r="I909" s="6"/>
      <c r="J909" s="6"/>
    </row>
    <row r="910" spans="9:10" ht="13.5">
      <c r="I910" s="6"/>
      <c r="J910" s="6"/>
    </row>
    <row r="911" spans="9:10" ht="13.5">
      <c r="I911" s="6"/>
      <c r="J911" s="6"/>
    </row>
    <row r="912" spans="9:10" ht="13.5">
      <c r="I912" s="6"/>
      <c r="J912" s="6"/>
    </row>
    <row r="913" spans="9:10" ht="13.5">
      <c r="I913" s="6"/>
      <c r="J913" s="6"/>
    </row>
    <row r="914" spans="9:10" ht="13.5">
      <c r="I914" s="6"/>
      <c r="J914" s="6"/>
    </row>
    <row r="915" spans="9:10" ht="13.5">
      <c r="I915" s="6"/>
      <c r="J915" s="6"/>
    </row>
    <row r="916" spans="9:10" ht="13.5">
      <c r="I916" s="6"/>
      <c r="J916" s="6"/>
    </row>
    <row r="917" spans="9:10" ht="13.5">
      <c r="I917" s="6"/>
      <c r="J917" s="6"/>
    </row>
    <row r="918" spans="9:10" ht="13.5">
      <c r="I918" s="6"/>
      <c r="J918" s="6"/>
    </row>
    <row r="919" spans="9:10" ht="13.5">
      <c r="I919" s="6"/>
      <c r="J919" s="6"/>
    </row>
    <row r="920" spans="9:10" ht="13.5">
      <c r="I920" s="6"/>
      <c r="J920" s="6"/>
    </row>
    <row r="921" spans="9:10" ht="13.5">
      <c r="I921" s="6"/>
      <c r="J921" s="6"/>
    </row>
    <row r="922" spans="9:10" ht="13.5">
      <c r="I922" s="6"/>
      <c r="J922" s="6"/>
    </row>
    <row r="923" spans="9:10" ht="13.5">
      <c r="I923" s="6"/>
      <c r="J923" s="6"/>
    </row>
    <row r="924" spans="9:10" ht="13.5">
      <c r="I924" s="6"/>
      <c r="J924" s="6"/>
    </row>
    <row r="925" spans="9:10" ht="13.5">
      <c r="I925" s="6"/>
      <c r="J925" s="6"/>
    </row>
    <row r="926" spans="9:10" ht="13.5">
      <c r="I926" s="6"/>
      <c r="J926" s="6"/>
    </row>
    <row r="927" spans="9:10" ht="13.5">
      <c r="I927" s="6"/>
      <c r="J927" s="6"/>
    </row>
    <row r="928" spans="9:10" ht="13.5">
      <c r="I928" s="6"/>
      <c r="J928" s="6"/>
    </row>
    <row r="929" spans="9:10" ht="13.5">
      <c r="I929" s="6"/>
      <c r="J929" s="6"/>
    </row>
    <row r="930" spans="9:10" ht="13.5">
      <c r="I930" s="6"/>
      <c r="J930" s="6"/>
    </row>
    <row r="931" spans="9:10" ht="13.5">
      <c r="I931" s="6"/>
      <c r="J931" s="6"/>
    </row>
    <row r="932" spans="9:10" ht="13.5">
      <c r="I932" s="6"/>
      <c r="J932" s="6"/>
    </row>
    <row r="933" spans="9:10" ht="13.5">
      <c r="I933" s="6"/>
      <c r="J933" s="6"/>
    </row>
    <row r="934" spans="9:10" ht="13.5">
      <c r="I934" s="6"/>
      <c r="J934" s="6"/>
    </row>
    <row r="935" spans="9:10" ht="13.5">
      <c r="I935" s="6"/>
      <c r="J935" s="6"/>
    </row>
    <row r="936" spans="9:10" ht="13.5">
      <c r="I936" s="6"/>
      <c r="J936" s="6"/>
    </row>
    <row r="937" spans="9:10" ht="13.5">
      <c r="I937" s="6"/>
      <c r="J937" s="6"/>
    </row>
    <row r="938" spans="9:10" ht="13.5">
      <c r="I938" s="6"/>
      <c r="J938" s="6"/>
    </row>
    <row r="939" spans="9:10" ht="13.5">
      <c r="I939" s="6"/>
      <c r="J939" s="6"/>
    </row>
    <row r="940" spans="9:10" ht="13.5">
      <c r="I940" s="6"/>
      <c r="J940" s="6"/>
    </row>
    <row r="941" spans="9:10" ht="13.5">
      <c r="I941" s="6"/>
      <c r="J941" s="6"/>
    </row>
    <row r="942" spans="9:10" ht="13.5">
      <c r="I942" s="6"/>
      <c r="J942" s="6"/>
    </row>
    <row r="943" spans="9:10" ht="13.5">
      <c r="I943" s="6"/>
      <c r="J943" s="6"/>
    </row>
    <row r="944" spans="9:10" ht="13.5">
      <c r="I944" s="6"/>
      <c r="J944" s="6"/>
    </row>
    <row r="945" spans="9:10" ht="13.5">
      <c r="I945" s="6"/>
      <c r="J945" s="6"/>
    </row>
    <row r="946" spans="9:10" ht="13.5">
      <c r="I946" s="6"/>
      <c r="J946" s="6"/>
    </row>
    <row r="947" spans="9:10" ht="13.5">
      <c r="I947" s="6"/>
      <c r="J947" s="6"/>
    </row>
    <row r="948" spans="9:10" ht="13.5">
      <c r="I948" s="6"/>
      <c r="J948" s="6"/>
    </row>
    <row r="949" spans="9:10" ht="13.5">
      <c r="I949" s="6"/>
      <c r="J949" s="6"/>
    </row>
    <row r="950" spans="9:10" ht="13.5">
      <c r="I950" s="6"/>
      <c r="J950" s="6"/>
    </row>
    <row r="951" spans="9:10" ht="13.5">
      <c r="I951" s="6"/>
      <c r="J951" s="6"/>
    </row>
    <row r="952" spans="9:10" ht="13.5">
      <c r="I952" s="6"/>
      <c r="J952" s="6"/>
    </row>
    <row r="953" spans="9:10" ht="13.5">
      <c r="I953" s="6"/>
      <c r="J953" s="6"/>
    </row>
    <row r="954" spans="9:10" ht="13.5">
      <c r="I954" s="6"/>
      <c r="J954" s="6"/>
    </row>
    <row r="955" spans="9:10" ht="13.5">
      <c r="I955" s="6"/>
      <c r="J955" s="6"/>
    </row>
    <row r="956" spans="9:10" ht="13.5">
      <c r="I956" s="6"/>
      <c r="J956" s="6"/>
    </row>
    <row r="957" spans="9:10" ht="13.5">
      <c r="I957" s="6"/>
      <c r="J957" s="6"/>
    </row>
    <row r="958" spans="9:10" ht="13.5">
      <c r="I958" s="6"/>
      <c r="J958" s="6"/>
    </row>
    <row r="959" spans="9:10" ht="13.5">
      <c r="I959" s="6"/>
      <c r="J959" s="6"/>
    </row>
    <row r="960" spans="9:10" ht="13.5">
      <c r="I960" s="6"/>
      <c r="J960" s="6"/>
    </row>
    <row r="961" spans="9:10" ht="13.5">
      <c r="I961" s="6"/>
      <c r="J961" s="6"/>
    </row>
    <row r="962" spans="9:10" ht="13.5">
      <c r="I962" s="6"/>
      <c r="J962" s="6"/>
    </row>
    <row r="963" spans="9:10" ht="13.5">
      <c r="I963" s="6"/>
      <c r="J963" s="6"/>
    </row>
    <row r="964" spans="9:10" ht="13.5">
      <c r="I964" s="6"/>
      <c r="J964" s="6"/>
    </row>
    <row r="965" spans="9:10" ht="13.5">
      <c r="I965" s="6"/>
      <c r="J965" s="6"/>
    </row>
    <row r="966" spans="9:10" ht="13.5">
      <c r="I966" s="6"/>
      <c r="J966" s="6"/>
    </row>
    <row r="967" spans="9:10" ht="13.5">
      <c r="I967" s="6"/>
      <c r="J967" s="6"/>
    </row>
    <row r="968" spans="9:10" ht="13.5">
      <c r="I968" s="6"/>
      <c r="J968" s="6"/>
    </row>
    <row r="969" spans="9:10" ht="13.5">
      <c r="I969" s="6"/>
      <c r="J969" s="6"/>
    </row>
    <row r="970" spans="9:10" ht="13.5">
      <c r="I970" s="6"/>
      <c r="J970" s="6"/>
    </row>
    <row r="971" spans="9:10" ht="13.5">
      <c r="I971" s="6"/>
      <c r="J971" s="6"/>
    </row>
    <row r="972" spans="9:10" ht="13.5">
      <c r="I972" s="6"/>
      <c r="J972" s="6"/>
    </row>
    <row r="973" spans="9:10" ht="13.5">
      <c r="I973" s="6"/>
      <c r="J973" s="6"/>
    </row>
    <row r="974" spans="9:10" ht="13.5">
      <c r="I974" s="6"/>
      <c r="J974" s="6"/>
    </row>
    <row r="975" spans="9:10" ht="13.5">
      <c r="I975" s="6"/>
      <c r="J975" s="6"/>
    </row>
    <row r="976" spans="9:10" ht="13.5">
      <c r="I976" s="6"/>
      <c r="J976" s="6"/>
    </row>
    <row r="977" spans="9:10" ht="13.5">
      <c r="I977" s="6"/>
      <c r="J977" s="6"/>
    </row>
    <row r="978" spans="9:10" ht="13.5">
      <c r="I978" s="6"/>
      <c r="J978" s="6"/>
    </row>
    <row r="979" spans="9:10" ht="13.5">
      <c r="I979" s="6"/>
      <c r="J979" s="6"/>
    </row>
    <row r="980" spans="9:10" ht="13.5">
      <c r="I980" s="6"/>
      <c r="J980" s="6"/>
    </row>
    <row r="981" spans="9:10" ht="13.5">
      <c r="I981" s="6"/>
      <c r="J981" s="6"/>
    </row>
    <row r="982" spans="9:10" ht="13.5">
      <c r="I982" s="6"/>
      <c r="J982" s="6"/>
    </row>
    <row r="983" spans="9:10" ht="13.5">
      <c r="I983" s="6"/>
      <c r="J983" s="6"/>
    </row>
    <row r="984" spans="9:10" ht="13.5">
      <c r="I984" s="6"/>
      <c r="J984" s="6"/>
    </row>
    <row r="985" spans="9:10" ht="13.5">
      <c r="I985" s="6"/>
      <c r="J985" s="6"/>
    </row>
    <row r="986" spans="9:10" ht="13.5">
      <c r="I986" s="6"/>
      <c r="J986" s="6"/>
    </row>
    <row r="987" spans="9:10" ht="13.5">
      <c r="I987" s="6"/>
      <c r="J987" s="6"/>
    </row>
    <row r="988" spans="9:10" ht="13.5">
      <c r="I988" s="6"/>
      <c r="J988" s="6"/>
    </row>
    <row r="989" spans="9:10" ht="13.5">
      <c r="I989" s="6"/>
      <c r="J989" s="6"/>
    </row>
    <row r="990" spans="9:10" ht="13.5">
      <c r="I990" s="6"/>
      <c r="J990" s="6"/>
    </row>
    <row r="991" spans="9:10" ht="13.5">
      <c r="I991" s="6"/>
      <c r="J991" s="6"/>
    </row>
    <row r="992" spans="9:10" ht="13.5">
      <c r="I992" s="6"/>
      <c r="J992" s="6"/>
    </row>
    <row r="993" spans="9:10" ht="13.5">
      <c r="I993" s="6"/>
      <c r="J993" s="6"/>
    </row>
    <row r="994" spans="9:10" ht="13.5">
      <c r="I994" s="6"/>
      <c r="J994" s="6"/>
    </row>
    <row r="995" spans="9:10" ht="13.5">
      <c r="I995" s="6"/>
      <c r="J995" s="6"/>
    </row>
    <row r="996" spans="9:10" ht="13.5">
      <c r="I996" s="6"/>
      <c r="J996" s="6"/>
    </row>
    <row r="997" spans="9:10" ht="13.5">
      <c r="I997" s="6"/>
      <c r="J997" s="6"/>
    </row>
    <row r="998" spans="9:10" ht="13.5">
      <c r="I998" s="6"/>
      <c r="J998" s="6"/>
    </row>
    <row r="999" spans="9:10" ht="13.5">
      <c r="I999" s="6"/>
      <c r="J999" s="6"/>
    </row>
    <row r="1000" spans="9:10" ht="13.5">
      <c r="I1000" s="6"/>
      <c r="J1000" s="6"/>
    </row>
    <row r="1001" spans="9:10" ht="13.5">
      <c r="I1001" s="6"/>
      <c r="J1001" s="6"/>
    </row>
    <row r="1002" spans="9:10" ht="13.5">
      <c r="I1002" s="6"/>
      <c r="J1002" s="6"/>
    </row>
    <row r="1003" spans="9:10" ht="13.5">
      <c r="I1003" s="6"/>
      <c r="J1003" s="6"/>
    </row>
    <row r="1004" spans="9:10" ht="13.5">
      <c r="I1004" s="6"/>
      <c r="J1004" s="6"/>
    </row>
    <row r="1005" spans="9:10" ht="13.5">
      <c r="I1005" s="6"/>
      <c r="J1005" s="6"/>
    </row>
    <row r="1006" spans="9:10" ht="13.5">
      <c r="I1006" s="6"/>
      <c r="J1006" s="6"/>
    </row>
    <row r="1007" spans="9:10" ht="13.5">
      <c r="I1007" s="6"/>
      <c r="J1007" s="6"/>
    </row>
    <row r="1008" spans="9:10" ht="13.5">
      <c r="I1008" s="6"/>
      <c r="J1008" s="6"/>
    </row>
    <row r="1009" spans="9:10" ht="13.5">
      <c r="I1009" s="6"/>
      <c r="J1009" s="6"/>
    </row>
    <row r="1010" spans="9:10" ht="13.5">
      <c r="I1010" s="6"/>
      <c r="J1010" s="6"/>
    </row>
    <row r="1011" spans="9:10" ht="13.5">
      <c r="I1011" s="6"/>
      <c r="J1011" s="6"/>
    </row>
    <row r="1012" spans="9:10" ht="13.5">
      <c r="I1012" s="6"/>
      <c r="J1012" s="6"/>
    </row>
    <row r="1013" spans="9:10" ht="13.5">
      <c r="I1013" s="6"/>
      <c r="J1013" s="6"/>
    </row>
    <row r="1014" spans="9:10" ht="13.5">
      <c r="I1014" s="6"/>
      <c r="J1014" s="6"/>
    </row>
    <row r="1015" spans="9:10" ht="13.5">
      <c r="I1015" s="6"/>
      <c r="J1015" s="6"/>
    </row>
    <row r="1016" spans="9:10" ht="13.5">
      <c r="I1016" s="6"/>
      <c r="J1016" s="6"/>
    </row>
    <row r="1017" spans="9:10" ht="13.5">
      <c r="I1017" s="6"/>
      <c r="J1017" s="6"/>
    </row>
    <row r="1018" spans="9:10" ht="13.5">
      <c r="I1018" s="6"/>
      <c r="J1018" s="6"/>
    </row>
    <row r="1019" spans="9:10" ht="13.5">
      <c r="I1019" s="6"/>
      <c r="J1019" s="6"/>
    </row>
    <row r="1020" spans="9:10" ht="13.5">
      <c r="I1020" s="6"/>
      <c r="J1020" s="6"/>
    </row>
    <row r="1021" spans="9:10" ht="13.5">
      <c r="I1021" s="6"/>
      <c r="J1021" s="6"/>
    </row>
    <row r="1022" spans="9:10" ht="13.5">
      <c r="I1022" s="6"/>
      <c r="J1022" s="6"/>
    </row>
    <row r="1023" spans="9:10" ht="13.5">
      <c r="I1023" s="6"/>
      <c r="J1023" s="6"/>
    </row>
    <row r="1024" spans="9:10" ht="13.5">
      <c r="I1024" s="6"/>
      <c r="J1024" s="6"/>
    </row>
    <row r="1025" spans="9:10" ht="13.5">
      <c r="I1025" s="6"/>
      <c r="J1025" s="6"/>
    </row>
    <row r="1026" spans="9:10" ht="13.5">
      <c r="I1026" s="6"/>
      <c r="J1026" s="6"/>
    </row>
    <row r="1027" spans="9:10" ht="13.5">
      <c r="I1027" s="6"/>
      <c r="J1027" s="6"/>
    </row>
    <row r="1028" spans="9:10" ht="13.5">
      <c r="I1028" s="6"/>
      <c r="J1028" s="6"/>
    </row>
    <row r="1029" spans="9:10" ht="13.5">
      <c r="I1029" s="6"/>
      <c r="J1029" s="6"/>
    </row>
    <row r="1030" spans="9:10" ht="13.5">
      <c r="I1030" s="6"/>
      <c r="J1030" s="6"/>
    </row>
    <row r="1031" spans="9:10" ht="13.5">
      <c r="I1031" s="6"/>
      <c r="J1031" s="6"/>
    </row>
    <row r="1032" spans="9:10" ht="13.5">
      <c r="I1032" s="6"/>
      <c r="J1032" s="6"/>
    </row>
    <row r="1033" spans="9:10" ht="13.5">
      <c r="I1033" s="6"/>
      <c r="J1033" s="6"/>
    </row>
    <row r="1034" spans="9:10" ht="13.5">
      <c r="I1034" s="6"/>
      <c r="J1034" s="6"/>
    </row>
    <row r="1035" spans="9:10" ht="13.5">
      <c r="I1035" s="6"/>
      <c r="J1035" s="6"/>
    </row>
    <row r="1036" spans="9:10" ht="13.5">
      <c r="I1036" s="6"/>
      <c r="J1036" s="6"/>
    </row>
    <row r="1037" spans="9:10" ht="13.5">
      <c r="I1037" s="6"/>
      <c r="J1037" s="6"/>
    </row>
    <row r="1038" spans="9:10" ht="13.5">
      <c r="I1038" s="6"/>
      <c r="J1038" s="6"/>
    </row>
    <row r="1039" spans="9:10" ht="13.5">
      <c r="I1039" s="6"/>
      <c r="J1039" s="6"/>
    </row>
    <row r="1040" spans="9:10" ht="13.5">
      <c r="I1040" s="6"/>
      <c r="J1040" s="6"/>
    </row>
    <row r="1041" spans="9:10" ht="13.5">
      <c r="I1041" s="6"/>
      <c r="J1041" s="6"/>
    </row>
    <row r="1042" spans="9:10" ht="13.5">
      <c r="I1042" s="6"/>
      <c r="J1042" s="6"/>
    </row>
    <row r="1043" spans="9:10" ht="13.5">
      <c r="I1043" s="6"/>
      <c r="J1043" s="6"/>
    </row>
    <row r="1044" spans="9:10" ht="13.5">
      <c r="I1044" s="6"/>
      <c r="J1044" s="6"/>
    </row>
    <row r="1045" spans="9:10" ht="13.5">
      <c r="I1045" s="6"/>
      <c r="J1045" s="6"/>
    </row>
    <row r="1046" spans="9:10" ht="13.5">
      <c r="I1046" s="6"/>
      <c r="J1046" s="6"/>
    </row>
    <row r="1047" spans="9:10" ht="13.5">
      <c r="I1047" s="6"/>
      <c r="J1047" s="6"/>
    </row>
    <row r="1048" spans="9:10" ht="13.5">
      <c r="I1048" s="6"/>
      <c r="J1048" s="6"/>
    </row>
    <row r="1049" spans="9:10" ht="13.5">
      <c r="I1049" s="6"/>
      <c r="J1049" s="6"/>
    </row>
    <row r="1050" spans="9:10" ht="13.5">
      <c r="I1050" s="6"/>
      <c r="J1050" s="6"/>
    </row>
    <row r="1051" spans="9:10" ht="13.5">
      <c r="I1051" s="6"/>
      <c r="J1051" s="6"/>
    </row>
    <row r="1052" spans="9:10" ht="13.5">
      <c r="I1052" s="6"/>
      <c r="J1052" s="6"/>
    </row>
    <row r="1053" spans="9:10" ht="13.5">
      <c r="I1053" s="6"/>
      <c r="J1053" s="6"/>
    </row>
    <row r="1054" spans="9:10" ht="13.5">
      <c r="I1054" s="6"/>
      <c r="J1054" s="6"/>
    </row>
    <row r="1055" spans="9:10" ht="13.5">
      <c r="I1055" s="6"/>
      <c r="J1055" s="6"/>
    </row>
    <row r="1056" spans="9:10" ht="13.5">
      <c r="I1056" s="6"/>
      <c r="J1056" s="6"/>
    </row>
    <row r="1057" spans="9:10" ht="13.5">
      <c r="I1057" s="6"/>
      <c r="J1057" s="6"/>
    </row>
    <row r="1058" spans="9:10" ht="13.5">
      <c r="I1058" s="6"/>
      <c r="J1058" s="6"/>
    </row>
    <row r="1059" spans="9:10" ht="13.5">
      <c r="I1059" s="6"/>
      <c r="J1059" s="6"/>
    </row>
    <row r="1060" spans="9:10" ht="13.5">
      <c r="I1060" s="6"/>
      <c r="J1060" s="6"/>
    </row>
    <row r="1061" spans="9:10" ht="13.5">
      <c r="I1061" s="6"/>
      <c r="J1061" s="6"/>
    </row>
    <row r="1062" spans="9:10" ht="13.5">
      <c r="I1062" s="6"/>
      <c r="J1062" s="6"/>
    </row>
    <row r="1063" spans="9:10" ht="13.5">
      <c r="I1063" s="6"/>
      <c r="J1063" s="6"/>
    </row>
    <row r="1064" spans="9:10" ht="13.5">
      <c r="I1064" s="6"/>
      <c r="J1064" s="6"/>
    </row>
    <row r="1065" spans="9:10" ht="13.5">
      <c r="I1065" s="6"/>
      <c r="J1065" s="6"/>
    </row>
    <row r="1066" spans="9:10" ht="13.5">
      <c r="I1066" s="6"/>
      <c r="J1066" s="6"/>
    </row>
    <row r="1067" spans="9:10" ht="13.5">
      <c r="I1067" s="6"/>
      <c r="J1067" s="6"/>
    </row>
    <row r="1068" spans="9:10" ht="13.5">
      <c r="I1068" s="6"/>
      <c r="J1068" s="6"/>
    </row>
    <row r="1069" spans="9:10" ht="13.5">
      <c r="I1069" s="6"/>
      <c r="J1069" s="6"/>
    </row>
    <row r="1070" spans="9:10" ht="13.5">
      <c r="I1070" s="6"/>
      <c r="J1070" s="6"/>
    </row>
    <row r="1071" spans="9:10" ht="13.5">
      <c r="I1071" s="6"/>
      <c r="J1071" s="6"/>
    </row>
    <row r="1072" spans="9:10" ht="13.5">
      <c r="I1072" s="6"/>
      <c r="J1072" s="6"/>
    </row>
    <row r="1073" spans="9:10" ht="13.5">
      <c r="I1073" s="6"/>
      <c r="J1073" s="6"/>
    </row>
    <row r="1074" spans="9:10" ht="13.5">
      <c r="I1074" s="6"/>
      <c r="J1074" s="6"/>
    </row>
    <row r="1075" spans="9:10" ht="13.5">
      <c r="I1075" s="6"/>
      <c r="J1075" s="6"/>
    </row>
    <row r="1076" spans="9:10" ht="13.5">
      <c r="I1076" s="6"/>
      <c r="J1076" s="6"/>
    </row>
    <row r="1077" spans="9:10" ht="13.5">
      <c r="I1077" s="6"/>
      <c r="J1077" s="6"/>
    </row>
    <row r="1078" spans="9:10" ht="13.5">
      <c r="I1078" s="6"/>
      <c r="J1078" s="6"/>
    </row>
    <row r="1079" spans="9:10" ht="13.5">
      <c r="I1079" s="6"/>
      <c r="J1079" s="6"/>
    </row>
    <row r="1080" spans="9:10" ht="13.5">
      <c r="I1080" s="6"/>
      <c r="J1080" s="6"/>
    </row>
    <row r="1081" spans="9:10" ht="13.5">
      <c r="I1081" s="6"/>
      <c r="J1081" s="6"/>
    </row>
    <row r="1082" spans="9:10" ht="13.5">
      <c r="I1082" s="6"/>
      <c r="J1082" s="6"/>
    </row>
    <row r="1083" spans="9:10" ht="13.5">
      <c r="I1083" s="6"/>
      <c r="J1083" s="6"/>
    </row>
    <row r="1084" spans="9:10" ht="13.5">
      <c r="I1084" s="6"/>
      <c r="J1084" s="6"/>
    </row>
    <row r="1085" spans="9:10" ht="13.5">
      <c r="I1085" s="6"/>
      <c r="J1085" s="6"/>
    </row>
    <row r="1086" spans="9:10" ht="13.5">
      <c r="I1086" s="6"/>
      <c r="J1086" s="6"/>
    </row>
    <row r="1087" spans="9:10" ht="13.5">
      <c r="I1087" s="6"/>
      <c r="J1087" s="6"/>
    </row>
    <row r="1088" spans="9:10" ht="13.5">
      <c r="I1088" s="6"/>
      <c r="J1088" s="6"/>
    </row>
    <row r="1089" spans="9:10" ht="13.5">
      <c r="I1089" s="6"/>
      <c r="J1089" s="6"/>
    </row>
    <row r="1090" spans="9:10" ht="13.5">
      <c r="I1090" s="6"/>
      <c r="J1090" s="6"/>
    </row>
    <row r="1091" spans="9:10" ht="13.5">
      <c r="I1091" s="6"/>
      <c r="J1091" s="6"/>
    </row>
    <row r="1092" ht="13.5">
      <c r="I1092" s="6"/>
    </row>
  </sheetData>
  <sheetProtection/>
  <mergeCells count="2">
    <mergeCell ref="B1:K1"/>
    <mergeCell ref="B31:B32"/>
  </mergeCells>
  <printOptions horizontalCentered="1"/>
  <pageMargins left="0.7" right="0.7" top="0.75" bottom="0.75" header="0.3" footer="0.3"/>
  <pageSetup fitToHeight="1" fitToWidth="1"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54"/>
  <sheetViews>
    <sheetView zoomScale="70" zoomScaleNormal="70" zoomScalePageLayoutView="0" workbookViewId="0" topLeftCell="A1">
      <pane ySplit="3" topLeftCell="A9" activePane="bottomLeft" state="frozen"/>
      <selection pane="topLeft" activeCell="A17" sqref="A17"/>
      <selection pane="bottomLeft" activeCell="D22" sqref="D22"/>
    </sheetView>
  </sheetViews>
  <sheetFormatPr defaultColWidth="11.421875" defaultRowHeight="15"/>
  <cols>
    <col min="1" max="1" width="16.8515625" style="87" customWidth="1"/>
    <col min="2" max="2" width="18.00390625" style="87" bestFit="1" customWidth="1"/>
    <col min="3" max="3" width="15.7109375" style="87" bestFit="1" customWidth="1"/>
    <col min="4" max="4" width="13.140625" style="87" bestFit="1" customWidth="1"/>
    <col min="5" max="5" width="11.7109375" style="87" bestFit="1" customWidth="1"/>
    <col min="6" max="8" width="13.421875" style="87" bestFit="1" customWidth="1"/>
    <col min="9" max="11" width="12.00390625" style="87" bestFit="1" customWidth="1"/>
    <col min="12" max="16384" width="11.421875" style="87" customWidth="1"/>
  </cols>
  <sheetData>
    <row r="1" spans="1:13" ht="44.25">
      <c r="A1" s="168" t="s">
        <v>71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3" spans="1:13" ht="18">
      <c r="A3" s="84" t="s">
        <v>25</v>
      </c>
      <c r="B3" s="84" t="s">
        <v>14</v>
      </c>
      <c r="C3" s="84" t="s">
        <v>11</v>
      </c>
      <c r="D3" s="84" t="s">
        <v>20</v>
      </c>
      <c r="E3" s="84" t="s">
        <v>26</v>
      </c>
      <c r="F3" s="84" t="s">
        <v>16</v>
      </c>
      <c r="G3" s="84" t="s">
        <v>15</v>
      </c>
      <c r="H3" s="84" t="s">
        <v>13</v>
      </c>
      <c r="I3" s="84" t="s">
        <v>12</v>
      </c>
      <c r="J3" s="85" t="s">
        <v>10</v>
      </c>
      <c r="K3" s="84" t="s">
        <v>9</v>
      </c>
      <c r="L3" s="85" t="s">
        <v>8</v>
      </c>
      <c r="M3" s="84" t="s">
        <v>7</v>
      </c>
    </row>
    <row r="4" spans="1:15" s="92" customFormat="1" ht="18">
      <c r="A4" s="93">
        <v>1</v>
      </c>
      <c r="B4" s="94">
        <f>60*A4</f>
        <v>60</v>
      </c>
      <c r="C4" s="94">
        <f>0.733*B4</f>
        <v>43.98</v>
      </c>
      <c r="D4" s="94">
        <f>0.09*B4</f>
        <v>5.3999999999999995</v>
      </c>
      <c r="E4" s="94">
        <f>10*A4</f>
        <v>10</v>
      </c>
      <c r="F4" s="94">
        <f>C4</f>
        <v>43.98</v>
      </c>
      <c r="G4" s="94"/>
      <c r="H4" s="94"/>
      <c r="I4" s="94"/>
      <c r="J4" s="95"/>
      <c r="K4" s="95"/>
      <c r="L4" s="95"/>
      <c r="M4" s="95"/>
      <c r="N4" s="90"/>
      <c r="O4" s="90"/>
    </row>
    <row r="5" spans="1:15" s="92" customFormat="1" ht="18">
      <c r="A5" s="93">
        <v>2</v>
      </c>
      <c r="B5" s="94">
        <f>60*A5</f>
        <v>120</v>
      </c>
      <c r="C5" s="94">
        <f aca="true" t="shared" si="0" ref="C5:C54">0.733*B5</f>
        <v>87.96</v>
      </c>
      <c r="D5" s="94">
        <f aca="true" t="shared" si="1" ref="D5:D54">0.09*B5</f>
        <v>10.799999999999999</v>
      </c>
      <c r="E5" s="94">
        <f aca="true" t="shared" si="2" ref="E5:E54">10*A5</f>
        <v>20</v>
      </c>
      <c r="F5" s="94">
        <f>C5</f>
        <v>87.96</v>
      </c>
      <c r="G5" s="94"/>
      <c r="H5" s="94"/>
      <c r="I5" s="94"/>
      <c r="J5" s="95"/>
      <c r="K5" s="95"/>
      <c r="L5" s="95"/>
      <c r="M5" s="95"/>
      <c r="N5" s="90"/>
      <c r="O5" s="90"/>
    </row>
    <row r="6" spans="1:15" s="92" customFormat="1" ht="18">
      <c r="A6" s="93">
        <v>3</v>
      </c>
      <c r="B6" s="94">
        <f aca="true" t="shared" si="3" ref="B6:B54">60*A6</f>
        <v>180</v>
      </c>
      <c r="C6" s="94">
        <f t="shared" si="0"/>
        <v>131.94</v>
      </c>
      <c r="D6" s="94">
        <f t="shared" si="1"/>
        <v>16.2</v>
      </c>
      <c r="E6" s="94">
        <f t="shared" si="2"/>
        <v>30</v>
      </c>
      <c r="F6" s="94">
        <f>C6</f>
        <v>131.94</v>
      </c>
      <c r="G6" s="94"/>
      <c r="H6" s="94"/>
      <c r="I6" s="94"/>
      <c r="J6" s="95"/>
      <c r="K6" s="95"/>
      <c r="L6" s="95"/>
      <c r="M6" s="95"/>
      <c r="N6" s="90"/>
      <c r="O6" s="90"/>
    </row>
    <row r="7" spans="1:15" s="91" customFormat="1" ht="18">
      <c r="A7" s="93">
        <v>4</v>
      </c>
      <c r="B7" s="94">
        <f t="shared" si="3"/>
        <v>240</v>
      </c>
      <c r="C7" s="94">
        <f t="shared" si="0"/>
        <v>175.92</v>
      </c>
      <c r="D7" s="94">
        <f t="shared" si="1"/>
        <v>21.599999999999998</v>
      </c>
      <c r="E7" s="94">
        <f t="shared" si="2"/>
        <v>40</v>
      </c>
      <c r="F7" s="94">
        <f>C7</f>
        <v>175.92</v>
      </c>
      <c r="G7" s="94"/>
      <c r="H7" s="94"/>
      <c r="I7" s="94"/>
      <c r="J7" s="95"/>
      <c r="K7" s="95"/>
      <c r="L7" s="95"/>
      <c r="M7" s="95"/>
      <c r="N7" s="86"/>
      <c r="O7" s="86"/>
    </row>
    <row r="8" spans="1:15" s="92" customFormat="1" ht="18">
      <c r="A8" s="103">
        <v>5</v>
      </c>
      <c r="B8" s="104">
        <f t="shared" si="3"/>
        <v>300</v>
      </c>
      <c r="C8" s="104">
        <f t="shared" si="0"/>
        <v>219.9</v>
      </c>
      <c r="D8" s="104">
        <f t="shared" si="1"/>
        <v>27</v>
      </c>
      <c r="E8" s="104">
        <f t="shared" si="2"/>
        <v>50</v>
      </c>
      <c r="F8" s="104">
        <f>C8*0.65</f>
        <v>142.935</v>
      </c>
      <c r="G8" s="104">
        <f>C8*0.35</f>
        <v>76.965</v>
      </c>
      <c r="H8" s="104"/>
      <c r="I8" s="104"/>
      <c r="J8" s="106"/>
      <c r="K8" s="106"/>
      <c r="L8" s="106"/>
      <c r="M8" s="106"/>
      <c r="N8" s="90"/>
      <c r="O8" s="90"/>
    </row>
    <row r="9" spans="1:15" s="92" customFormat="1" ht="18">
      <c r="A9" s="103">
        <v>6</v>
      </c>
      <c r="B9" s="104">
        <f t="shared" si="3"/>
        <v>360</v>
      </c>
      <c r="C9" s="104">
        <f t="shared" si="0"/>
        <v>263.88</v>
      </c>
      <c r="D9" s="104">
        <f t="shared" si="1"/>
        <v>32.4</v>
      </c>
      <c r="E9" s="104">
        <f t="shared" si="2"/>
        <v>60</v>
      </c>
      <c r="F9" s="104">
        <f>C9*0.65</f>
        <v>171.522</v>
      </c>
      <c r="G9" s="104">
        <f>C9*0.35</f>
        <v>92.35799999999999</v>
      </c>
      <c r="H9" s="104"/>
      <c r="I9" s="104"/>
      <c r="J9" s="106"/>
      <c r="K9" s="106"/>
      <c r="L9" s="106"/>
      <c r="M9" s="106"/>
      <c r="N9" s="90"/>
      <c r="O9" s="90"/>
    </row>
    <row r="10" spans="1:15" s="92" customFormat="1" ht="18">
      <c r="A10" s="103">
        <v>7</v>
      </c>
      <c r="B10" s="104">
        <f t="shared" si="3"/>
        <v>420</v>
      </c>
      <c r="C10" s="104">
        <f t="shared" si="0"/>
        <v>307.86</v>
      </c>
      <c r="D10" s="104">
        <f t="shared" si="1"/>
        <v>37.8</v>
      </c>
      <c r="E10" s="104">
        <f t="shared" si="2"/>
        <v>70</v>
      </c>
      <c r="F10" s="104">
        <f>C10*0.65</f>
        <v>200.109</v>
      </c>
      <c r="G10" s="104">
        <f>C10*0.35</f>
        <v>107.751</v>
      </c>
      <c r="H10" s="104"/>
      <c r="I10" s="104"/>
      <c r="J10" s="106"/>
      <c r="K10" s="106"/>
      <c r="L10" s="106"/>
      <c r="M10" s="106"/>
      <c r="N10" s="90"/>
      <c r="O10" s="90"/>
    </row>
    <row r="11" spans="1:15" s="92" customFormat="1" ht="18">
      <c r="A11" s="103">
        <v>8</v>
      </c>
      <c r="B11" s="104">
        <f t="shared" si="3"/>
        <v>480</v>
      </c>
      <c r="C11" s="104">
        <f t="shared" si="0"/>
        <v>351.84</v>
      </c>
      <c r="D11" s="104">
        <f t="shared" si="1"/>
        <v>43.199999999999996</v>
      </c>
      <c r="E11" s="104">
        <f t="shared" si="2"/>
        <v>80</v>
      </c>
      <c r="F11" s="104">
        <f>C11*0.65</f>
        <v>228.696</v>
      </c>
      <c r="G11" s="104">
        <f>C11*0.35</f>
        <v>123.14399999999998</v>
      </c>
      <c r="H11" s="104"/>
      <c r="I11" s="104"/>
      <c r="J11" s="106"/>
      <c r="K11" s="106"/>
      <c r="L11" s="106"/>
      <c r="M11" s="106"/>
      <c r="N11" s="90"/>
      <c r="O11" s="90"/>
    </row>
    <row r="12" spans="1:15" s="91" customFormat="1" ht="18">
      <c r="A12" s="103">
        <v>9</v>
      </c>
      <c r="B12" s="104">
        <f t="shared" si="3"/>
        <v>540</v>
      </c>
      <c r="C12" s="104">
        <f t="shared" si="0"/>
        <v>395.82</v>
      </c>
      <c r="D12" s="104">
        <f t="shared" si="1"/>
        <v>48.6</v>
      </c>
      <c r="E12" s="104">
        <f t="shared" si="2"/>
        <v>90</v>
      </c>
      <c r="F12" s="104">
        <f>C12*0.65</f>
        <v>257.283</v>
      </c>
      <c r="G12" s="104">
        <f>C12*0.35</f>
        <v>138.53699999999998</v>
      </c>
      <c r="H12" s="104"/>
      <c r="I12" s="104"/>
      <c r="J12" s="106"/>
      <c r="K12" s="106"/>
      <c r="L12" s="106"/>
      <c r="M12" s="106"/>
      <c r="N12" s="86"/>
      <c r="O12" s="86"/>
    </row>
    <row r="13" spans="1:15" s="92" customFormat="1" ht="18">
      <c r="A13" s="93">
        <v>10</v>
      </c>
      <c r="B13" s="94">
        <f t="shared" si="3"/>
        <v>600</v>
      </c>
      <c r="C13" s="94">
        <f t="shared" si="0"/>
        <v>439.8</v>
      </c>
      <c r="D13" s="94">
        <f t="shared" si="1"/>
        <v>54</v>
      </c>
      <c r="E13" s="94">
        <f t="shared" si="2"/>
        <v>100</v>
      </c>
      <c r="F13" s="94">
        <f>C13*0.55</f>
        <v>241.89000000000001</v>
      </c>
      <c r="G13" s="94">
        <f aca="true" t="shared" si="4" ref="G13:G19">C13*0.31</f>
        <v>136.338</v>
      </c>
      <c r="H13" s="94">
        <f>C13*0.14</f>
        <v>61.57200000000001</v>
      </c>
      <c r="I13" s="94"/>
      <c r="J13" s="95"/>
      <c r="K13" s="95"/>
      <c r="L13" s="95"/>
      <c r="M13" s="95"/>
      <c r="N13" s="90"/>
      <c r="O13" s="90"/>
    </row>
    <row r="14" spans="1:15" s="92" customFormat="1" ht="18">
      <c r="A14" s="93">
        <v>11</v>
      </c>
      <c r="B14" s="94">
        <f t="shared" si="3"/>
        <v>660</v>
      </c>
      <c r="C14" s="94">
        <f t="shared" si="0"/>
        <v>483.78</v>
      </c>
      <c r="D14" s="94">
        <f t="shared" si="1"/>
        <v>59.4</v>
      </c>
      <c r="E14" s="94">
        <f t="shared" si="2"/>
        <v>110</v>
      </c>
      <c r="F14" s="94">
        <f aca="true" t="shared" si="5" ref="F14:F19">C14*0.55</f>
        <v>266.079</v>
      </c>
      <c r="G14" s="94">
        <f t="shared" si="4"/>
        <v>149.9718</v>
      </c>
      <c r="H14" s="94">
        <f aca="true" t="shared" si="6" ref="H14:H19">C14*0.14</f>
        <v>67.7292</v>
      </c>
      <c r="I14" s="94"/>
      <c r="J14" s="95"/>
      <c r="K14" s="95"/>
      <c r="L14" s="95"/>
      <c r="M14" s="95"/>
      <c r="N14" s="90"/>
      <c r="O14" s="90"/>
    </row>
    <row r="15" spans="1:15" s="92" customFormat="1" ht="18">
      <c r="A15" s="93">
        <v>12</v>
      </c>
      <c r="B15" s="94">
        <f t="shared" si="3"/>
        <v>720</v>
      </c>
      <c r="C15" s="94">
        <f t="shared" si="0"/>
        <v>527.76</v>
      </c>
      <c r="D15" s="94">
        <f t="shared" si="1"/>
        <v>64.8</v>
      </c>
      <c r="E15" s="94">
        <f t="shared" si="2"/>
        <v>120</v>
      </c>
      <c r="F15" s="94">
        <f t="shared" si="5"/>
        <v>290.26800000000003</v>
      </c>
      <c r="G15" s="94">
        <f t="shared" si="4"/>
        <v>163.6056</v>
      </c>
      <c r="H15" s="94">
        <f t="shared" si="6"/>
        <v>73.88640000000001</v>
      </c>
      <c r="I15" s="94"/>
      <c r="J15" s="95"/>
      <c r="K15" s="95"/>
      <c r="L15" s="95"/>
      <c r="M15" s="95"/>
      <c r="N15" s="90"/>
      <c r="O15" s="90"/>
    </row>
    <row r="16" spans="1:15" s="92" customFormat="1" ht="18">
      <c r="A16" s="93">
        <v>13</v>
      </c>
      <c r="B16" s="94">
        <f t="shared" si="3"/>
        <v>780</v>
      </c>
      <c r="C16" s="94">
        <f t="shared" si="0"/>
        <v>571.74</v>
      </c>
      <c r="D16" s="94">
        <f t="shared" si="1"/>
        <v>70.2</v>
      </c>
      <c r="E16" s="94">
        <f t="shared" si="2"/>
        <v>130</v>
      </c>
      <c r="F16" s="94">
        <f t="shared" si="5"/>
        <v>314.45700000000005</v>
      </c>
      <c r="G16" s="94">
        <f t="shared" si="4"/>
        <v>177.2394</v>
      </c>
      <c r="H16" s="94">
        <f t="shared" si="6"/>
        <v>80.04360000000001</v>
      </c>
      <c r="I16" s="94"/>
      <c r="J16" s="95"/>
      <c r="K16" s="95"/>
      <c r="L16" s="95"/>
      <c r="M16" s="95"/>
      <c r="N16" s="90"/>
      <c r="O16" s="90"/>
    </row>
    <row r="17" spans="1:15" s="92" customFormat="1" ht="18">
      <c r="A17" s="93">
        <v>14</v>
      </c>
      <c r="B17" s="94">
        <f t="shared" si="3"/>
        <v>840</v>
      </c>
      <c r="C17" s="94">
        <f t="shared" si="0"/>
        <v>615.72</v>
      </c>
      <c r="D17" s="94">
        <f t="shared" si="1"/>
        <v>75.6</v>
      </c>
      <c r="E17" s="94">
        <f t="shared" si="2"/>
        <v>140</v>
      </c>
      <c r="F17" s="94">
        <f t="shared" si="5"/>
        <v>338.646</v>
      </c>
      <c r="G17" s="94">
        <f t="shared" si="4"/>
        <v>190.8732</v>
      </c>
      <c r="H17" s="94">
        <f t="shared" si="6"/>
        <v>86.20080000000002</v>
      </c>
      <c r="I17" s="94"/>
      <c r="J17" s="95"/>
      <c r="K17" s="95"/>
      <c r="L17" s="95"/>
      <c r="M17" s="95"/>
      <c r="N17" s="90"/>
      <c r="O17" s="90"/>
    </row>
    <row r="18" spans="1:15" s="92" customFormat="1" ht="18">
      <c r="A18" s="93">
        <v>15</v>
      </c>
      <c r="B18" s="94">
        <f t="shared" si="3"/>
        <v>900</v>
      </c>
      <c r="C18" s="94">
        <f t="shared" si="0"/>
        <v>659.6999999999999</v>
      </c>
      <c r="D18" s="94">
        <f t="shared" si="1"/>
        <v>81</v>
      </c>
      <c r="E18" s="94">
        <f t="shared" si="2"/>
        <v>150</v>
      </c>
      <c r="F18" s="94">
        <f t="shared" si="5"/>
        <v>362.835</v>
      </c>
      <c r="G18" s="94">
        <f t="shared" si="4"/>
        <v>204.50699999999998</v>
      </c>
      <c r="H18" s="94">
        <f t="shared" si="6"/>
        <v>92.358</v>
      </c>
      <c r="I18" s="94"/>
      <c r="J18" s="95"/>
      <c r="K18" s="95"/>
      <c r="L18" s="95"/>
      <c r="M18" s="95"/>
      <c r="N18" s="90"/>
      <c r="O18" s="90"/>
    </row>
    <row r="19" spans="1:15" s="91" customFormat="1" ht="18">
      <c r="A19" s="93">
        <v>16</v>
      </c>
      <c r="B19" s="94">
        <f t="shared" si="3"/>
        <v>960</v>
      </c>
      <c r="C19" s="94">
        <f t="shared" si="0"/>
        <v>703.68</v>
      </c>
      <c r="D19" s="94">
        <f t="shared" si="1"/>
        <v>86.39999999999999</v>
      </c>
      <c r="E19" s="94">
        <f t="shared" si="2"/>
        <v>160</v>
      </c>
      <c r="F19" s="94">
        <f t="shared" si="5"/>
        <v>387.024</v>
      </c>
      <c r="G19" s="94">
        <f t="shared" si="4"/>
        <v>218.14079999999998</v>
      </c>
      <c r="H19" s="94">
        <f t="shared" si="6"/>
        <v>98.51520000000001</v>
      </c>
      <c r="I19" s="94"/>
      <c r="J19" s="95"/>
      <c r="K19" s="95"/>
      <c r="L19" s="95"/>
      <c r="M19" s="95"/>
      <c r="N19" s="86"/>
      <c r="O19" s="86"/>
    </row>
    <row r="20" spans="1:15" s="92" customFormat="1" ht="18">
      <c r="A20" s="103">
        <v>17</v>
      </c>
      <c r="B20" s="104">
        <f t="shared" si="3"/>
        <v>1020</v>
      </c>
      <c r="C20" s="104">
        <f t="shared" si="0"/>
        <v>747.66</v>
      </c>
      <c r="D20" s="104">
        <f t="shared" si="1"/>
        <v>91.8</v>
      </c>
      <c r="E20" s="104">
        <f t="shared" si="2"/>
        <v>170</v>
      </c>
      <c r="F20" s="104">
        <f>C20*0.5</f>
        <v>373.83</v>
      </c>
      <c r="G20" s="104">
        <f>C20*0.28</f>
        <v>209.34480000000002</v>
      </c>
      <c r="H20" s="104">
        <f>C20*0.13</f>
        <v>97.1958</v>
      </c>
      <c r="I20" s="104">
        <f>0.09*C20</f>
        <v>67.2894</v>
      </c>
      <c r="J20" s="106"/>
      <c r="K20" s="106"/>
      <c r="L20" s="106"/>
      <c r="M20" s="106"/>
      <c r="N20" s="90"/>
      <c r="O20" s="90"/>
    </row>
    <row r="21" spans="1:15" s="92" customFormat="1" ht="18">
      <c r="A21" s="103">
        <v>18</v>
      </c>
      <c r="B21" s="104">
        <f t="shared" si="3"/>
        <v>1080</v>
      </c>
      <c r="C21" s="104">
        <f t="shared" si="0"/>
        <v>791.64</v>
      </c>
      <c r="D21" s="104">
        <f t="shared" si="1"/>
        <v>97.2</v>
      </c>
      <c r="E21" s="104">
        <f t="shared" si="2"/>
        <v>180</v>
      </c>
      <c r="F21" s="104">
        <f aca="true" t="shared" si="7" ref="F21:F26">C21*0.5</f>
        <v>395.82</v>
      </c>
      <c r="G21" s="104">
        <f aca="true" t="shared" si="8" ref="G21:G26">C21*0.28</f>
        <v>221.65920000000003</v>
      </c>
      <c r="H21" s="104">
        <f aca="true" t="shared" si="9" ref="H21:H26">C21*0.13</f>
        <v>102.9132</v>
      </c>
      <c r="I21" s="104">
        <f aca="true" t="shared" si="10" ref="I21:I26">0.09*C21</f>
        <v>71.24759999999999</v>
      </c>
      <c r="J21" s="106"/>
      <c r="K21" s="106"/>
      <c r="L21" s="106"/>
      <c r="M21" s="106"/>
      <c r="N21" s="90"/>
      <c r="O21" s="90"/>
    </row>
    <row r="22" spans="1:15" s="92" customFormat="1" ht="18">
      <c r="A22" s="103">
        <v>19</v>
      </c>
      <c r="B22" s="104">
        <f t="shared" si="3"/>
        <v>1140</v>
      </c>
      <c r="C22" s="104">
        <f t="shared" si="0"/>
        <v>835.62</v>
      </c>
      <c r="D22" s="104">
        <f t="shared" si="1"/>
        <v>102.6</v>
      </c>
      <c r="E22" s="104">
        <f t="shared" si="2"/>
        <v>190</v>
      </c>
      <c r="F22" s="104">
        <f t="shared" si="7"/>
        <v>417.81</v>
      </c>
      <c r="G22" s="104">
        <f t="shared" si="8"/>
        <v>233.97360000000003</v>
      </c>
      <c r="H22" s="104">
        <f t="shared" si="9"/>
        <v>108.6306</v>
      </c>
      <c r="I22" s="104">
        <f t="shared" si="10"/>
        <v>75.2058</v>
      </c>
      <c r="J22" s="106"/>
      <c r="K22" s="106"/>
      <c r="L22" s="106"/>
      <c r="M22" s="106"/>
      <c r="N22" s="90"/>
      <c r="O22" s="90"/>
    </row>
    <row r="23" spans="1:16" s="92" customFormat="1" ht="18">
      <c r="A23" s="103">
        <v>20</v>
      </c>
      <c r="B23" s="104">
        <f t="shared" si="3"/>
        <v>1200</v>
      </c>
      <c r="C23" s="104">
        <f t="shared" si="0"/>
        <v>879.6</v>
      </c>
      <c r="D23" s="104">
        <f t="shared" si="1"/>
        <v>108</v>
      </c>
      <c r="E23" s="104">
        <f t="shared" si="2"/>
        <v>200</v>
      </c>
      <c r="F23" s="104">
        <f t="shared" si="7"/>
        <v>439.8</v>
      </c>
      <c r="G23" s="104">
        <f t="shared" si="8"/>
        <v>246.28800000000004</v>
      </c>
      <c r="H23" s="104">
        <f t="shared" si="9"/>
        <v>114.34800000000001</v>
      </c>
      <c r="I23" s="104">
        <f t="shared" si="10"/>
        <v>79.164</v>
      </c>
      <c r="J23" s="104"/>
      <c r="K23" s="106"/>
      <c r="L23" s="106"/>
      <c r="M23" s="106"/>
      <c r="N23" s="90"/>
      <c r="O23" s="90"/>
      <c r="P23" s="101"/>
    </row>
    <row r="24" spans="1:15" s="92" customFormat="1" ht="18">
      <c r="A24" s="103">
        <v>21</v>
      </c>
      <c r="B24" s="104">
        <f t="shared" si="3"/>
        <v>1260</v>
      </c>
      <c r="C24" s="104">
        <f t="shared" si="0"/>
        <v>923.5799999999999</v>
      </c>
      <c r="D24" s="104">
        <f t="shared" si="1"/>
        <v>113.39999999999999</v>
      </c>
      <c r="E24" s="104">
        <f t="shared" si="2"/>
        <v>210</v>
      </c>
      <c r="F24" s="104">
        <f t="shared" si="7"/>
        <v>461.78999999999996</v>
      </c>
      <c r="G24" s="104">
        <f t="shared" si="8"/>
        <v>258.6024</v>
      </c>
      <c r="H24" s="104">
        <f t="shared" si="9"/>
        <v>120.0654</v>
      </c>
      <c r="I24" s="104">
        <f t="shared" si="10"/>
        <v>83.12219999999999</v>
      </c>
      <c r="J24" s="104"/>
      <c r="K24" s="106"/>
      <c r="L24" s="106"/>
      <c r="M24" s="106"/>
      <c r="N24" s="90"/>
      <c r="O24" s="90"/>
    </row>
    <row r="25" spans="1:15" s="92" customFormat="1" ht="18">
      <c r="A25" s="103">
        <v>22</v>
      </c>
      <c r="B25" s="104">
        <f t="shared" si="3"/>
        <v>1320</v>
      </c>
      <c r="C25" s="104">
        <f t="shared" si="0"/>
        <v>967.56</v>
      </c>
      <c r="D25" s="104">
        <f t="shared" si="1"/>
        <v>118.8</v>
      </c>
      <c r="E25" s="104">
        <f t="shared" si="2"/>
        <v>220</v>
      </c>
      <c r="F25" s="104">
        <f t="shared" si="7"/>
        <v>483.78</v>
      </c>
      <c r="G25" s="104">
        <f t="shared" si="8"/>
        <v>270.9168</v>
      </c>
      <c r="H25" s="104">
        <f t="shared" si="9"/>
        <v>125.7828</v>
      </c>
      <c r="I25" s="104">
        <f t="shared" si="10"/>
        <v>87.0804</v>
      </c>
      <c r="J25" s="104"/>
      <c r="K25" s="106"/>
      <c r="L25" s="106"/>
      <c r="M25" s="106"/>
      <c r="N25" s="90"/>
      <c r="O25" s="90"/>
    </row>
    <row r="26" spans="1:15" s="91" customFormat="1" ht="18">
      <c r="A26" s="103">
        <v>23</v>
      </c>
      <c r="B26" s="104">
        <f t="shared" si="3"/>
        <v>1380</v>
      </c>
      <c r="C26" s="104">
        <f t="shared" si="0"/>
        <v>1011.54</v>
      </c>
      <c r="D26" s="104">
        <f t="shared" si="1"/>
        <v>124.19999999999999</v>
      </c>
      <c r="E26" s="104">
        <f t="shared" si="2"/>
        <v>230</v>
      </c>
      <c r="F26" s="104">
        <f t="shared" si="7"/>
        <v>505.77</v>
      </c>
      <c r="G26" s="104">
        <f t="shared" si="8"/>
        <v>283.2312</v>
      </c>
      <c r="H26" s="104">
        <f t="shared" si="9"/>
        <v>131.5002</v>
      </c>
      <c r="I26" s="104">
        <f t="shared" si="10"/>
        <v>91.03859999999999</v>
      </c>
      <c r="J26" s="104"/>
      <c r="K26" s="106"/>
      <c r="L26" s="106"/>
      <c r="M26" s="106"/>
      <c r="N26" s="86"/>
      <c r="O26" s="86"/>
    </row>
    <row r="27" spans="1:15" s="92" customFormat="1" ht="18">
      <c r="A27" s="93">
        <v>24</v>
      </c>
      <c r="B27" s="94">
        <f t="shared" si="3"/>
        <v>1440</v>
      </c>
      <c r="C27" s="94">
        <f t="shared" si="0"/>
        <v>1055.52</v>
      </c>
      <c r="D27" s="94">
        <f t="shared" si="1"/>
        <v>129.6</v>
      </c>
      <c r="E27" s="94">
        <f t="shared" si="2"/>
        <v>240</v>
      </c>
      <c r="F27" s="94">
        <f>C27*0.465</f>
        <v>490.8168</v>
      </c>
      <c r="G27" s="94">
        <f>C27*0.265</f>
        <v>279.7128</v>
      </c>
      <c r="H27" s="94">
        <f>C27*0.125</f>
        <v>131.94</v>
      </c>
      <c r="I27" s="94">
        <f>C27*0.085</f>
        <v>89.7192</v>
      </c>
      <c r="J27" s="94">
        <f>0.06*C27</f>
        <v>63.331199999999995</v>
      </c>
      <c r="K27" s="95"/>
      <c r="L27" s="95"/>
      <c r="M27" s="95"/>
      <c r="N27" s="90"/>
      <c r="O27" s="90"/>
    </row>
    <row r="28" spans="1:15" s="92" customFormat="1" ht="18">
      <c r="A28" s="93">
        <v>25</v>
      </c>
      <c r="B28" s="94">
        <f t="shared" si="3"/>
        <v>1500</v>
      </c>
      <c r="C28" s="94">
        <f t="shared" si="0"/>
        <v>1099.5</v>
      </c>
      <c r="D28" s="94">
        <f t="shared" si="1"/>
        <v>135</v>
      </c>
      <c r="E28" s="94">
        <f t="shared" si="2"/>
        <v>250</v>
      </c>
      <c r="F28" s="94">
        <f aca="true" t="shared" si="11" ref="F28:F33">C28*0.465</f>
        <v>511.26750000000004</v>
      </c>
      <c r="G28" s="94">
        <f aca="true" t="shared" si="12" ref="G28:G33">C28*0.265</f>
        <v>291.3675</v>
      </c>
      <c r="H28" s="94">
        <f aca="true" t="shared" si="13" ref="H28:H33">C28*0.125</f>
        <v>137.4375</v>
      </c>
      <c r="I28" s="94">
        <f aca="true" t="shared" si="14" ref="I28:I33">C28*0.085</f>
        <v>93.45750000000001</v>
      </c>
      <c r="J28" s="94">
        <f aca="true" t="shared" si="15" ref="J28:J33">0.06*C28</f>
        <v>65.97</v>
      </c>
      <c r="K28" s="96"/>
      <c r="L28" s="95"/>
      <c r="M28" s="95"/>
      <c r="N28" s="90"/>
      <c r="O28" s="90"/>
    </row>
    <row r="29" spans="1:15" s="92" customFormat="1" ht="18">
      <c r="A29" s="93">
        <v>26</v>
      </c>
      <c r="B29" s="94">
        <f t="shared" si="3"/>
        <v>1560</v>
      </c>
      <c r="C29" s="94">
        <f t="shared" si="0"/>
        <v>1143.48</v>
      </c>
      <c r="D29" s="94">
        <f t="shared" si="1"/>
        <v>140.4</v>
      </c>
      <c r="E29" s="94">
        <f t="shared" si="2"/>
        <v>260</v>
      </c>
      <c r="F29" s="94">
        <f t="shared" si="11"/>
        <v>531.7182</v>
      </c>
      <c r="G29" s="94">
        <f t="shared" si="12"/>
        <v>303.0222</v>
      </c>
      <c r="H29" s="94">
        <f t="shared" si="13"/>
        <v>142.935</v>
      </c>
      <c r="I29" s="94">
        <f t="shared" si="14"/>
        <v>97.1958</v>
      </c>
      <c r="J29" s="94">
        <f t="shared" si="15"/>
        <v>68.6088</v>
      </c>
      <c r="K29" s="96"/>
      <c r="L29" s="95"/>
      <c r="M29" s="95"/>
      <c r="N29" s="90"/>
      <c r="O29" s="90"/>
    </row>
    <row r="30" spans="1:15" s="92" customFormat="1" ht="18">
      <c r="A30" s="93">
        <v>27</v>
      </c>
      <c r="B30" s="94">
        <f t="shared" si="3"/>
        <v>1620</v>
      </c>
      <c r="C30" s="94">
        <f t="shared" si="0"/>
        <v>1187.46</v>
      </c>
      <c r="D30" s="94">
        <f t="shared" si="1"/>
        <v>145.79999999999998</v>
      </c>
      <c r="E30" s="94">
        <f t="shared" si="2"/>
        <v>270</v>
      </c>
      <c r="F30" s="94">
        <f t="shared" si="11"/>
        <v>552.1689</v>
      </c>
      <c r="G30" s="94">
        <f t="shared" si="12"/>
        <v>314.67690000000005</v>
      </c>
      <c r="H30" s="94">
        <f t="shared" si="13"/>
        <v>148.4325</v>
      </c>
      <c r="I30" s="94">
        <f t="shared" si="14"/>
        <v>100.93410000000002</v>
      </c>
      <c r="J30" s="94">
        <f t="shared" si="15"/>
        <v>71.2476</v>
      </c>
      <c r="K30" s="96"/>
      <c r="L30" s="95"/>
      <c r="M30" s="95"/>
      <c r="N30" s="90"/>
      <c r="O30" s="90"/>
    </row>
    <row r="31" spans="1:15" s="92" customFormat="1" ht="18">
      <c r="A31" s="93">
        <v>28</v>
      </c>
      <c r="B31" s="94">
        <f t="shared" si="3"/>
        <v>1680</v>
      </c>
      <c r="C31" s="94">
        <f t="shared" si="0"/>
        <v>1231.44</v>
      </c>
      <c r="D31" s="94">
        <f t="shared" si="1"/>
        <v>151.2</v>
      </c>
      <c r="E31" s="94">
        <f t="shared" si="2"/>
        <v>280</v>
      </c>
      <c r="F31" s="94">
        <f t="shared" si="11"/>
        <v>572.6196000000001</v>
      </c>
      <c r="G31" s="94">
        <f t="shared" si="12"/>
        <v>326.33160000000004</v>
      </c>
      <c r="H31" s="94">
        <f t="shared" si="13"/>
        <v>153.93</v>
      </c>
      <c r="I31" s="94">
        <f t="shared" si="14"/>
        <v>104.67240000000001</v>
      </c>
      <c r="J31" s="94">
        <f t="shared" si="15"/>
        <v>73.8864</v>
      </c>
      <c r="K31" s="96"/>
      <c r="L31" s="95"/>
      <c r="M31" s="95"/>
      <c r="N31" s="90"/>
      <c r="O31" s="90"/>
    </row>
    <row r="32" spans="1:15" s="92" customFormat="1" ht="18">
      <c r="A32" s="93">
        <v>29</v>
      </c>
      <c r="B32" s="94">
        <f t="shared" si="3"/>
        <v>1740</v>
      </c>
      <c r="C32" s="94">
        <f t="shared" si="0"/>
        <v>1275.42</v>
      </c>
      <c r="D32" s="94">
        <f t="shared" si="1"/>
        <v>156.6</v>
      </c>
      <c r="E32" s="94">
        <f t="shared" si="2"/>
        <v>290</v>
      </c>
      <c r="F32" s="94">
        <f t="shared" si="11"/>
        <v>593.0703000000001</v>
      </c>
      <c r="G32" s="94">
        <f t="shared" si="12"/>
        <v>337.9863</v>
      </c>
      <c r="H32" s="94">
        <f t="shared" si="13"/>
        <v>159.4275</v>
      </c>
      <c r="I32" s="94">
        <f t="shared" si="14"/>
        <v>108.41070000000002</v>
      </c>
      <c r="J32" s="94">
        <f t="shared" si="15"/>
        <v>76.5252</v>
      </c>
      <c r="K32" s="96"/>
      <c r="L32" s="95"/>
      <c r="M32" s="95"/>
      <c r="N32" s="90"/>
      <c r="O32" s="90"/>
    </row>
    <row r="33" spans="1:15" s="91" customFormat="1" ht="18">
      <c r="A33" s="93">
        <v>30</v>
      </c>
      <c r="B33" s="94">
        <f t="shared" si="3"/>
        <v>1800</v>
      </c>
      <c r="C33" s="94">
        <f t="shared" si="0"/>
        <v>1319.3999999999999</v>
      </c>
      <c r="D33" s="94">
        <f t="shared" si="1"/>
        <v>162</v>
      </c>
      <c r="E33" s="94">
        <f t="shared" si="2"/>
        <v>300</v>
      </c>
      <c r="F33" s="94">
        <f t="shared" si="11"/>
        <v>613.521</v>
      </c>
      <c r="G33" s="94">
        <f t="shared" si="12"/>
        <v>349.64099999999996</v>
      </c>
      <c r="H33" s="94">
        <f t="shared" si="13"/>
        <v>164.92499999999998</v>
      </c>
      <c r="I33" s="94">
        <f t="shared" si="14"/>
        <v>112.149</v>
      </c>
      <c r="J33" s="94">
        <f t="shared" si="15"/>
        <v>79.16399999999999</v>
      </c>
      <c r="K33" s="96"/>
      <c r="L33" s="94"/>
      <c r="M33" s="95"/>
      <c r="N33" s="86"/>
      <c r="O33" s="86"/>
    </row>
    <row r="34" spans="1:15" s="92" customFormat="1" ht="18">
      <c r="A34" s="103">
        <v>31</v>
      </c>
      <c r="B34" s="104">
        <f t="shared" si="3"/>
        <v>1860</v>
      </c>
      <c r="C34" s="104">
        <f t="shared" si="0"/>
        <v>1363.3799999999999</v>
      </c>
      <c r="D34" s="104">
        <f t="shared" si="1"/>
        <v>167.4</v>
      </c>
      <c r="E34" s="104">
        <f t="shared" si="2"/>
        <v>310</v>
      </c>
      <c r="F34" s="104">
        <f>C34*0.44</f>
        <v>599.8872</v>
      </c>
      <c r="G34" s="104">
        <f>C34*0.26</f>
        <v>354.4788</v>
      </c>
      <c r="H34" s="104">
        <f>C34*0.12</f>
        <v>163.60559999999998</v>
      </c>
      <c r="I34" s="104">
        <f>C34*0.08</f>
        <v>109.07039999999999</v>
      </c>
      <c r="J34" s="104">
        <f>0.06*C34</f>
        <v>81.80279999999999</v>
      </c>
      <c r="K34" s="105">
        <f>0.04*C34</f>
        <v>54.535199999999996</v>
      </c>
      <c r="L34" s="104"/>
      <c r="M34" s="106"/>
      <c r="N34" s="90"/>
      <c r="O34" s="90"/>
    </row>
    <row r="35" spans="1:15" s="92" customFormat="1" ht="18">
      <c r="A35" s="103">
        <v>32</v>
      </c>
      <c r="B35" s="104">
        <f t="shared" si="3"/>
        <v>1920</v>
      </c>
      <c r="C35" s="104">
        <f t="shared" si="0"/>
        <v>1407.36</v>
      </c>
      <c r="D35" s="104">
        <f t="shared" si="1"/>
        <v>172.79999999999998</v>
      </c>
      <c r="E35" s="104">
        <f t="shared" si="2"/>
        <v>320</v>
      </c>
      <c r="F35" s="104">
        <f aca="true" t="shared" si="16" ref="F35:F40">C35*0.44</f>
        <v>619.2384</v>
      </c>
      <c r="G35" s="104">
        <f aca="true" t="shared" si="17" ref="G35:G40">C35*0.26</f>
        <v>365.9136</v>
      </c>
      <c r="H35" s="104">
        <f aca="true" t="shared" si="18" ref="H35:H40">C35*0.12</f>
        <v>168.8832</v>
      </c>
      <c r="I35" s="104">
        <f aca="true" t="shared" si="19" ref="I35:I40">C35*0.08</f>
        <v>112.58879999999999</v>
      </c>
      <c r="J35" s="104">
        <f aca="true" t="shared" si="20" ref="J35:J40">0.06*C35</f>
        <v>84.4416</v>
      </c>
      <c r="K35" s="105">
        <f aca="true" t="shared" si="21" ref="K35:K40">0.04*C35</f>
        <v>56.294399999999996</v>
      </c>
      <c r="L35" s="104"/>
      <c r="M35" s="106"/>
      <c r="N35" s="90"/>
      <c r="O35" s="90"/>
    </row>
    <row r="36" spans="1:15" s="92" customFormat="1" ht="18">
      <c r="A36" s="103">
        <v>33</v>
      </c>
      <c r="B36" s="104">
        <f t="shared" si="3"/>
        <v>1980</v>
      </c>
      <c r="C36" s="104">
        <f t="shared" si="0"/>
        <v>1451.34</v>
      </c>
      <c r="D36" s="104">
        <f t="shared" si="1"/>
        <v>178.2</v>
      </c>
      <c r="E36" s="104">
        <f t="shared" si="2"/>
        <v>330</v>
      </c>
      <c r="F36" s="104">
        <f t="shared" si="16"/>
        <v>638.5896</v>
      </c>
      <c r="G36" s="104">
        <f t="shared" si="17"/>
        <v>377.34839999999997</v>
      </c>
      <c r="H36" s="104">
        <f t="shared" si="18"/>
        <v>174.1608</v>
      </c>
      <c r="I36" s="104">
        <f t="shared" si="19"/>
        <v>116.10719999999999</v>
      </c>
      <c r="J36" s="104">
        <f t="shared" si="20"/>
        <v>87.0804</v>
      </c>
      <c r="K36" s="105">
        <f t="shared" si="21"/>
        <v>58.053599999999996</v>
      </c>
      <c r="L36" s="104"/>
      <c r="M36" s="106"/>
      <c r="N36" s="90"/>
      <c r="O36" s="90"/>
    </row>
    <row r="37" spans="1:15" s="92" customFormat="1" ht="18">
      <c r="A37" s="103">
        <v>34</v>
      </c>
      <c r="B37" s="104">
        <f t="shared" si="3"/>
        <v>2040</v>
      </c>
      <c r="C37" s="104">
        <f t="shared" si="0"/>
        <v>1495.32</v>
      </c>
      <c r="D37" s="104">
        <f t="shared" si="1"/>
        <v>183.6</v>
      </c>
      <c r="E37" s="104">
        <f t="shared" si="2"/>
        <v>340</v>
      </c>
      <c r="F37" s="104">
        <f t="shared" si="16"/>
        <v>657.9408</v>
      </c>
      <c r="G37" s="104">
        <f t="shared" si="17"/>
        <v>388.7832</v>
      </c>
      <c r="H37" s="104">
        <f t="shared" si="18"/>
        <v>179.43839999999997</v>
      </c>
      <c r="I37" s="104">
        <f t="shared" si="19"/>
        <v>119.62559999999999</v>
      </c>
      <c r="J37" s="104">
        <f t="shared" si="20"/>
        <v>89.71919999999999</v>
      </c>
      <c r="K37" s="105">
        <f t="shared" si="21"/>
        <v>59.812799999999996</v>
      </c>
      <c r="L37" s="104"/>
      <c r="M37" s="106"/>
      <c r="N37" s="90"/>
      <c r="O37" s="90"/>
    </row>
    <row r="38" spans="1:15" s="92" customFormat="1" ht="18">
      <c r="A38" s="103">
        <v>35</v>
      </c>
      <c r="B38" s="104">
        <f t="shared" si="3"/>
        <v>2100</v>
      </c>
      <c r="C38" s="104">
        <f t="shared" si="0"/>
        <v>1539.3</v>
      </c>
      <c r="D38" s="104">
        <f t="shared" si="1"/>
        <v>189</v>
      </c>
      <c r="E38" s="104">
        <f t="shared" si="2"/>
        <v>350</v>
      </c>
      <c r="F38" s="104">
        <f t="shared" si="16"/>
        <v>677.292</v>
      </c>
      <c r="G38" s="104">
        <f t="shared" si="17"/>
        <v>400.218</v>
      </c>
      <c r="H38" s="104">
        <f t="shared" si="18"/>
        <v>184.71599999999998</v>
      </c>
      <c r="I38" s="104">
        <f t="shared" si="19"/>
        <v>123.144</v>
      </c>
      <c r="J38" s="104">
        <f t="shared" si="20"/>
        <v>92.35799999999999</v>
      </c>
      <c r="K38" s="105">
        <f t="shared" si="21"/>
        <v>61.572</v>
      </c>
      <c r="L38" s="104"/>
      <c r="M38" s="106"/>
      <c r="N38" s="90"/>
      <c r="O38" s="90"/>
    </row>
    <row r="39" spans="1:15" s="92" customFormat="1" ht="18">
      <c r="A39" s="103">
        <v>36</v>
      </c>
      <c r="B39" s="104">
        <f t="shared" si="3"/>
        <v>2160</v>
      </c>
      <c r="C39" s="104">
        <f t="shared" si="0"/>
        <v>1583.28</v>
      </c>
      <c r="D39" s="104">
        <f t="shared" si="1"/>
        <v>194.4</v>
      </c>
      <c r="E39" s="104">
        <f t="shared" si="2"/>
        <v>360</v>
      </c>
      <c r="F39" s="104">
        <f t="shared" si="16"/>
        <v>696.6432</v>
      </c>
      <c r="G39" s="104">
        <f t="shared" si="17"/>
        <v>411.6528</v>
      </c>
      <c r="H39" s="104">
        <f t="shared" si="18"/>
        <v>189.9936</v>
      </c>
      <c r="I39" s="104">
        <f t="shared" si="19"/>
        <v>126.6624</v>
      </c>
      <c r="J39" s="104">
        <f t="shared" si="20"/>
        <v>94.9968</v>
      </c>
      <c r="K39" s="105">
        <f t="shared" si="21"/>
        <v>63.3312</v>
      </c>
      <c r="L39" s="104"/>
      <c r="M39" s="106"/>
      <c r="N39" s="90"/>
      <c r="O39" s="90"/>
    </row>
    <row r="40" spans="1:15" s="91" customFormat="1" ht="18">
      <c r="A40" s="103">
        <v>37</v>
      </c>
      <c r="B40" s="104">
        <f t="shared" si="3"/>
        <v>2220</v>
      </c>
      <c r="C40" s="104">
        <f t="shared" si="0"/>
        <v>1627.26</v>
      </c>
      <c r="D40" s="104">
        <f t="shared" si="1"/>
        <v>199.79999999999998</v>
      </c>
      <c r="E40" s="104">
        <f t="shared" si="2"/>
        <v>370</v>
      </c>
      <c r="F40" s="104">
        <f t="shared" si="16"/>
        <v>715.9944</v>
      </c>
      <c r="G40" s="104">
        <f t="shared" si="17"/>
        <v>423.0876</v>
      </c>
      <c r="H40" s="104">
        <f t="shared" si="18"/>
        <v>195.2712</v>
      </c>
      <c r="I40" s="104">
        <f t="shared" si="19"/>
        <v>130.1808</v>
      </c>
      <c r="J40" s="104">
        <f t="shared" si="20"/>
        <v>97.6356</v>
      </c>
      <c r="K40" s="105">
        <f t="shared" si="21"/>
        <v>65.0904</v>
      </c>
      <c r="L40" s="104"/>
      <c r="M40" s="106"/>
      <c r="N40" s="86"/>
      <c r="O40" s="86"/>
    </row>
    <row r="41" spans="1:15" s="92" customFormat="1" ht="18">
      <c r="A41" s="93">
        <v>38</v>
      </c>
      <c r="B41" s="94">
        <f t="shared" si="3"/>
        <v>2280</v>
      </c>
      <c r="C41" s="94">
        <f t="shared" si="0"/>
        <v>1671.24</v>
      </c>
      <c r="D41" s="94">
        <f t="shared" si="1"/>
        <v>205.2</v>
      </c>
      <c r="E41" s="94">
        <f t="shared" si="2"/>
        <v>380</v>
      </c>
      <c r="F41" s="94">
        <f>C41*0.425</f>
        <v>710.2769999999999</v>
      </c>
      <c r="G41" s="94">
        <f>C41*0.25</f>
        <v>417.81</v>
      </c>
      <c r="H41" s="94">
        <f>C41*0.115</f>
        <v>192.1926</v>
      </c>
      <c r="I41" s="94">
        <f>C41*0.075</f>
        <v>125.34299999999999</v>
      </c>
      <c r="J41" s="94">
        <f>0.06*C41</f>
        <v>100.2744</v>
      </c>
      <c r="K41" s="94">
        <f>0.041*C41</f>
        <v>68.52084</v>
      </c>
      <c r="L41" s="94">
        <f>0.034*C41</f>
        <v>56.822160000000004</v>
      </c>
      <c r="M41" s="95"/>
      <c r="N41" s="90"/>
      <c r="O41" s="90"/>
    </row>
    <row r="42" spans="1:15" s="92" customFormat="1" ht="18">
      <c r="A42" s="93">
        <v>39</v>
      </c>
      <c r="B42" s="94">
        <f t="shared" si="3"/>
        <v>2340</v>
      </c>
      <c r="C42" s="94">
        <f t="shared" si="0"/>
        <v>1715.22</v>
      </c>
      <c r="D42" s="94">
        <f t="shared" si="1"/>
        <v>210.6</v>
      </c>
      <c r="E42" s="94">
        <f t="shared" si="2"/>
        <v>390</v>
      </c>
      <c r="F42" s="94">
        <f aca="true" t="shared" si="22" ref="F42:F47">C42*0.425</f>
        <v>728.9685</v>
      </c>
      <c r="G42" s="94">
        <f aca="true" t="shared" si="23" ref="G42:G47">C42*0.25</f>
        <v>428.805</v>
      </c>
      <c r="H42" s="94">
        <f aca="true" t="shared" si="24" ref="H42:H47">C42*0.115</f>
        <v>197.2503</v>
      </c>
      <c r="I42" s="94">
        <f aca="true" t="shared" si="25" ref="I42:I47">C42*0.075</f>
        <v>128.6415</v>
      </c>
      <c r="J42" s="94">
        <f aca="true" t="shared" si="26" ref="J42:J47">0.06*C42</f>
        <v>102.9132</v>
      </c>
      <c r="K42" s="94">
        <f aca="true" t="shared" si="27" ref="K42:K47">0.041*C42</f>
        <v>70.32402</v>
      </c>
      <c r="L42" s="94">
        <f aca="true" t="shared" si="28" ref="L42:L47">0.034*C42</f>
        <v>58.31748</v>
      </c>
      <c r="M42" s="95"/>
      <c r="N42" s="90"/>
      <c r="O42" s="90"/>
    </row>
    <row r="43" spans="1:15" s="92" customFormat="1" ht="18">
      <c r="A43" s="93">
        <v>40</v>
      </c>
      <c r="B43" s="94">
        <f t="shared" si="3"/>
        <v>2400</v>
      </c>
      <c r="C43" s="94">
        <f t="shared" si="0"/>
        <v>1759.2</v>
      </c>
      <c r="D43" s="94">
        <f t="shared" si="1"/>
        <v>216</v>
      </c>
      <c r="E43" s="94">
        <f t="shared" si="2"/>
        <v>400</v>
      </c>
      <c r="F43" s="94">
        <f t="shared" si="22"/>
        <v>747.66</v>
      </c>
      <c r="G43" s="94">
        <f t="shared" si="23"/>
        <v>439.8</v>
      </c>
      <c r="H43" s="94">
        <f t="shared" si="24"/>
        <v>202.30800000000002</v>
      </c>
      <c r="I43" s="94">
        <f t="shared" si="25"/>
        <v>131.94</v>
      </c>
      <c r="J43" s="94">
        <f t="shared" si="26"/>
        <v>105.55199999999999</v>
      </c>
      <c r="K43" s="94">
        <f t="shared" si="27"/>
        <v>72.1272</v>
      </c>
      <c r="L43" s="94">
        <f t="shared" si="28"/>
        <v>59.8128</v>
      </c>
      <c r="M43" s="95"/>
      <c r="N43" s="90"/>
      <c r="O43" s="90"/>
    </row>
    <row r="44" spans="1:15" s="92" customFormat="1" ht="18">
      <c r="A44" s="93">
        <v>41</v>
      </c>
      <c r="B44" s="94">
        <f t="shared" si="3"/>
        <v>2460</v>
      </c>
      <c r="C44" s="94">
        <f t="shared" si="0"/>
        <v>1803.18</v>
      </c>
      <c r="D44" s="94">
        <f t="shared" si="1"/>
        <v>221.4</v>
      </c>
      <c r="E44" s="94">
        <f t="shared" si="2"/>
        <v>410</v>
      </c>
      <c r="F44" s="94">
        <f t="shared" si="22"/>
        <v>766.3515</v>
      </c>
      <c r="G44" s="94">
        <f t="shared" si="23"/>
        <v>450.795</v>
      </c>
      <c r="H44" s="94">
        <f t="shared" si="24"/>
        <v>207.3657</v>
      </c>
      <c r="I44" s="94">
        <f t="shared" si="25"/>
        <v>135.2385</v>
      </c>
      <c r="J44" s="94">
        <f t="shared" si="26"/>
        <v>108.1908</v>
      </c>
      <c r="K44" s="94">
        <f t="shared" si="27"/>
        <v>73.93038</v>
      </c>
      <c r="L44" s="94">
        <f t="shared" si="28"/>
        <v>61.30812000000001</v>
      </c>
      <c r="M44" s="95"/>
      <c r="N44" s="90"/>
      <c r="O44" s="90"/>
    </row>
    <row r="45" spans="1:15" s="92" customFormat="1" ht="18">
      <c r="A45" s="93">
        <v>42</v>
      </c>
      <c r="B45" s="94">
        <f t="shared" si="3"/>
        <v>2520</v>
      </c>
      <c r="C45" s="94">
        <f t="shared" si="0"/>
        <v>1847.1599999999999</v>
      </c>
      <c r="D45" s="94">
        <f t="shared" si="1"/>
        <v>226.79999999999998</v>
      </c>
      <c r="E45" s="94">
        <f t="shared" si="2"/>
        <v>420</v>
      </c>
      <c r="F45" s="94">
        <f t="shared" si="22"/>
        <v>785.0429999999999</v>
      </c>
      <c r="G45" s="94">
        <f t="shared" si="23"/>
        <v>461.78999999999996</v>
      </c>
      <c r="H45" s="94">
        <f t="shared" si="24"/>
        <v>212.4234</v>
      </c>
      <c r="I45" s="94">
        <f t="shared" si="25"/>
        <v>138.53699999999998</v>
      </c>
      <c r="J45" s="94">
        <f t="shared" si="26"/>
        <v>110.82959999999999</v>
      </c>
      <c r="K45" s="94">
        <f t="shared" si="27"/>
        <v>75.73356</v>
      </c>
      <c r="L45" s="94">
        <f t="shared" si="28"/>
        <v>62.80344</v>
      </c>
      <c r="M45" s="95"/>
      <c r="N45" s="90"/>
      <c r="O45" s="90"/>
    </row>
    <row r="46" spans="1:15" s="92" customFormat="1" ht="18">
      <c r="A46" s="93">
        <v>43</v>
      </c>
      <c r="B46" s="94">
        <f t="shared" si="3"/>
        <v>2580</v>
      </c>
      <c r="C46" s="94">
        <f t="shared" si="0"/>
        <v>1891.1399999999999</v>
      </c>
      <c r="D46" s="94">
        <f t="shared" si="1"/>
        <v>232.2</v>
      </c>
      <c r="E46" s="94">
        <f t="shared" si="2"/>
        <v>430</v>
      </c>
      <c r="F46" s="94">
        <f t="shared" si="22"/>
        <v>803.7344999999999</v>
      </c>
      <c r="G46" s="94">
        <f t="shared" si="23"/>
        <v>472.78499999999997</v>
      </c>
      <c r="H46" s="94">
        <f t="shared" si="24"/>
        <v>217.4811</v>
      </c>
      <c r="I46" s="94">
        <f t="shared" si="25"/>
        <v>141.8355</v>
      </c>
      <c r="J46" s="94">
        <f t="shared" si="26"/>
        <v>113.46839999999999</v>
      </c>
      <c r="K46" s="94">
        <f t="shared" si="27"/>
        <v>77.53674</v>
      </c>
      <c r="L46" s="94">
        <f t="shared" si="28"/>
        <v>64.29876</v>
      </c>
      <c r="M46" s="95"/>
      <c r="N46" s="90"/>
      <c r="O46" s="90"/>
    </row>
    <row r="47" spans="1:15" s="91" customFormat="1" ht="18">
      <c r="A47" s="93">
        <v>44</v>
      </c>
      <c r="B47" s="94">
        <f t="shared" si="3"/>
        <v>2640</v>
      </c>
      <c r="C47" s="94">
        <f t="shared" si="0"/>
        <v>1935.12</v>
      </c>
      <c r="D47" s="94">
        <f t="shared" si="1"/>
        <v>237.6</v>
      </c>
      <c r="E47" s="94">
        <f t="shared" si="2"/>
        <v>440</v>
      </c>
      <c r="F47" s="94">
        <f t="shared" si="22"/>
        <v>822.4259999999999</v>
      </c>
      <c r="G47" s="94">
        <f t="shared" si="23"/>
        <v>483.78</v>
      </c>
      <c r="H47" s="94">
        <f t="shared" si="24"/>
        <v>222.5388</v>
      </c>
      <c r="I47" s="94">
        <f t="shared" si="25"/>
        <v>145.134</v>
      </c>
      <c r="J47" s="94">
        <f t="shared" si="26"/>
        <v>116.10719999999999</v>
      </c>
      <c r="K47" s="94">
        <f t="shared" si="27"/>
        <v>79.33991999999999</v>
      </c>
      <c r="L47" s="94">
        <f t="shared" si="28"/>
        <v>65.79408000000001</v>
      </c>
      <c r="M47" s="95"/>
      <c r="N47" s="86"/>
      <c r="O47" s="86"/>
    </row>
    <row r="48" spans="1:15" s="92" customFormat="1" ht="18">
      <c r="A48" s="103">
        <v>45</v>
      </c>
      <c r="B48" s="104">
        <f t="shared" si="3"/>
        <v>2700</v>
      </c>
      <c r="C48" s="104">
        <f t="shared" si="0"/>
        <v>1979.1</v>
      </c>
      <c r="D48" s="104">
        <f t="shared" si="1"/>
        <v>243</v>
      </c>
      <c r="E48" s="104">
        <f t="shared" si="2"/>
        <v>450</v>
      </c>
      <c r="F48" s="104">
        <f>C48*0.41</f>
        <v>811.4309999999999</v>
      </c>
      <c r="G48" s="104">
        <f>C48*0.244</f>
        <v>482.9004</v>
      </c>
      <c r="H48" s="104">
        <f>C48*0.113</f>
        <v>223.6383</v>
      </c>
      <c r="I48" s="104">
        <f>C48*0.073</f>
        <v>144.47429999999997</v>
      </c>
      <c r="J48" s="104">
        <f>C48*0.055</f>
        <v>108.8505</v>
      </c>
      <c r="K48" s="104">
        <f>0.043*C48</f>
        <v>85.1013</v>
      </c>
      <c r="L48" s="104">
        <f>0.036*C48</f>
        <v>71.24759999999999</v>
      </c>
      <c r="M48" s="104">
        <f>0.026*C48</f>
        <v>51.456599999999995</v>
      </c>
      <c r="N48" s="90"/>
      <c r="O48" s="90"/>
    </row>
    <row r="49" spans="1:15" s="92" customFormat="1" ht="18">
      <c r="A49" s="103">
        <v>46</v>
      </c>
      <c r="B49" s="104">
        <f t="shared" si="3"/>
        <v>2760</v>
      </c>
      <c r="C49" s="104">
        <f t="shared" si="0"/>
        <v>2023.08</v>
      </c>
      <c r="D49" s="104">
        <f t="shared" si="1"/>
        <v>248.39999999999998</v>
      </c>
      <c r="E49" s="104">
        <f t="shared" si="2"/>
        <v>460</v>
      </c>
      <c r="F49" s="104">
        <f aca="true" t="shared" si="29" ref="F49:F54">C49*0.41</f>
        <v>829.4627999999999</v>
      </c>
      <c r="G49" s="104">
        <f aca="true" t="shared" si="30" ref="G49:G54">C49*0.244</f>
        <v>493.63151999999997</v>
      </c>
      <c r="H49" s="104">
        <f aca="true" t="shared" si="31" ref="H49:H54">C49*0.113</f>
        <v>228.60804</v>
      </c>
      <c r="I49" s="104">
        <f aca="true" t="shared" si="32" ref="I49:I54">C49*0.073</f>
        <v>147.68483999999998</v>
      </c>
      <c r="J49" s="104">
        <f aca="true" t="shared" si="33" ref="J49:J54">C49*0.055</f>
        <v>111.26939999999999</v>
      </c>
      <c r="K49" s="104">
        <f aca="true" t="shared" si="34" ref="K49:K54">0.043*C49</f>
        <v>86.99243999999999</v>
      </c>
      <c r="L49" s="104">
        <f aca="true" t="shared" si="35" ref="L49:L54">0.036*C49</f>
        <v>72.83088</v>
      </c>
      <c r="M49" s="104">
        <f aca="true" t="shared" si="36" ref="M49:M54">0.026*C49</f>
        <v>52.60008</v>
      </c>
      <c r="N49" s="90"/>
      <c r="O49" s="90"/>
    </row>
    <row r="50" spans="1:15" s="92" customFormat="1" ht="18">
      <c r="A50" s="103">
        <v>47</v>
      </c>
      <c r="B50" s="104">
        <f t="shared" si="3"/>
        <v>2820</v>
      </c>
      <c r="C50" s="104">
        <f t="shared" si="0"/>
        <v>2067.06</v>
      </c>
      <c r="D50" s="104">
        <f t="shared" si="1"/>
        <v>253.79999999999998</v>
      </c>
      <c r="E50" s="104">
        <f t="shared" si="2"/>
        <v>470</v>
      </c>
      <c r="F50" s="104">
        <f t="shared" si="29"/>
        <v>847.4945999999999</v>
      </c>
      <c r="G50" s="104">
        <f t="shared" si="30"/>
        <v>504.36264</v>
      </c>
      <c r="H50" s="104">
        <f t="shared" si="31"/>
        <v>233.57778</v>
      </c>
      <c r="I50" s="104">
        <f t="shared" si="32"/>
        <v>150.89538</v>
      </c>
      <c r="J50" s="104">
        <f t="shared" si="33"/>
        <v>113.6883</v>
      </c>
      <c r="K50" s="104">
        <f t="shared" si="34"/>
        <v>88.88358</v>
      </c>
      <c r="L50" s="104">
        <f t="shared" si="35"/>
        <v>74.41416</v>
      </c>
      <c r="M50" s="104">
        <f t="shared" si="36"/>
        <v>53.743559999999995</v>
      </c>
      <c r="N50" s="90"/>
      <c r="O50" s="90"/>
    </row>
    <row r="51" spans="1:15" s="92" customFormat="1" ht="18">
      <c r="A51" s="103">
        <v>48</v>
      </c>
      <c r="B51" s="104">
        <f t="shared" si="3"/>
        <v>2880</v>
      </c>
      <c r="C51" s="104">
        <f t="shared" si="0"/>
        <v>2111.04</v>
      </c>
      <c r="D51" s="104">
        <f t="shared" si="1"/>
        <v>259.2</v>
      </c>
      <c r="E51" s="104">
        <f t="shared" si="2"/>
        <v>480</v>
      </c>
      <c r="F51" s="104">
        <f t="shared" si="29"/>
        <v>865.5264</v>
      </c>
      <c r="G51" s="104">
        <f t="shared" si="30"/>
        <v>515.09376</v>
      </c>
      <c r="H51" s="104">
        <f t="shared" si="31"/>
        <v>238.54752</v>
      </c>
      <c r="I51" s="104">
        <f t="shared" si="32"/>
        <v>154.10592</v>
      </c>
      <c r="J51" s="104">
        <f t="shared" si="33"/>
        <v>116.10719999999999</v>
      </c>
      <c r="K51" s="104">
        <f t="shared" si="34"/>
        <v>90.77471999999999</v>
      </c>
      <c r="L51" s="104">
        <f t="shared" si="35"/>
        <v>75.99744</v>
      </c>
      <c r="M51" s="104">
        <f t="shared" si="36"/>
        <v>54.88704</v>
      </c>
      <c r="N51" s="90"/>
      <c r="O51" s="90"/>
    </row>
    <row r="52" spans="1:15" s="92" customFormat="1" ht="18">
      <c r="A52" s="103">
        <v>49</v>
      </c>
      <c r="B52" s="104">
        <f t="shared" si="3"/>
        <v>2940</v>
      </c>
      <c r="C52" s="104">
        <f t="shared" si="0"/>
        <v>2155.02</v>
      </c>
      <c r="D52" s="104">
        <f t="shared" si="1"/>
        <v>264.59999999999997</v>
      </c>
      <c r="E52" s="104">
        <f t="shared" si="2"/>
        <v>490</v>
      </c>
      <c r="F52" s="104">
        <f t="shared" si="29"/>
        <v>883.5581999999999</v>
      </c>
      <c r="G52" s="104">
        <f t="shared" si="30"/>
        <v>525.82488</v>
      </c>
      <c r="H52" s="104">
        <f t="shared" si="31"/>
        <v>243.51726</v>
      </c>
      <c r="I52" s="104">
        <f t="shared" si="32"/>
        <v>157.31645999999998</v>
      </c>
      <c r="J52" s="104">
        <f t="shared" si="33"/>
        <v>118.5261</v>
      </c>
      <c r="K52" s="104">
        <f t="shared" si="34"/>
        <v>92.66586</v>
      </c>
      <c r="L52" s="104">
        <f t="shared" si="35"/>
        <v>77.58072</v>
      </c>
      <c r="M52" s="104">
        <f t="shared" si="36"/>
        <v>56.030519999999996</v>
      </c>
      <c r="N52" s="90"/>
      <c r="O52" s="90"/>
    </row>
    <row r="53" spans="1:13" s="102" customFormat="1" ht="18">
      <c r="A53" s="103">
        <v>50</v>
      </c>
      <c r="B53" s="104">
        <f t="shared" si="3"/>
        <v>3000</v>
      </c>
      <c r="C53" s="104">
        <f t="shared" si="0"/>
        <v>2199</v>
      </c>
      <c r="D53" s="104">
        <f t="shared" si="1"/>
        <v>270</v>
      </c>
      <c r="E53" s="104">
        <f t="shared" si="2"/>
        <v>500</v>
      </c>
      <c r="F53" s="104">
        <f t="shared" si="29"/>
        <v>901.5899999999999</v>
      </c>
      <c r="G53" s="104">
        <f t="shared" si="30"/>
        <v>536.556</v>
      </c>
      <c r="H53" s="104">
        <f t="shared" si="31"/>
        <v>248.487</v>
      </c>
      <c r="I53" s="104">
        <f t="shared" si="32"/>
        <v>160.527</v>
      </c>
      <c r="J53" s="104">
        <f t="shared" si="33"/>
        <v>120.94500000000001</v>
      </c>
      <c r="K53" s="104">
        <f t="shared" si="34"/>
        <v>94.55699999999999</v>
      </c>
      <c r="L53" s="104">
        <f t="shared" si="35"/>
        <v>79.16399999999999</v>
      </c>
      <c r="M53" s="104">
        <f t="shared" si="36"/>
        <v>57.174</v>
      </c>
    </row>
    <row r="54" spans="1:13" s="102" customFormat="1" ht="18">
      <c r="A54" s="103">
        <v>51</v>
      </c>
      <c r="B54" s="104">
        <f t="shared" si="3"/>
        <v>3060</v>
      </c>
      <c r="C54" s="104">
        <f t="shared" si="0"/>
        <v>2242.98</v>
      </c>
      <c r="D54" s="104">
        <f t="shared" si="1"/>
        <v>275.4</v>
      </c>
      <c r="E54" s="104">
        <f t="shared" si="2"/>
        <v>510</v>
      </c>
      <c r="F54" s="104">
        <f t="shared" si="29"/>
        <v>919.6218</v>
      </c>
      <c r="G54" s="104">
        <f t="shared" si="30"/>
        <v>547.28712</v>
      </c>
      <c r="H54" s="104">
        <f t="shared" si="31"/>
        <v>253.45674</v>
      </c>
      <c r="I54" s="104">
        <f t="shared" si="32"/>
        <v>163.73754</v>
      </c>
      <c r="J54" s="104">
        <f t="shared" si="33"/>
        <v>123.3639</v>
      </c>
      <c r="K54" s="104">
        <f t="shared" si="34"/>
        <v>96.44814</v>
      </c>
      <c r="L54" s="104">
        <f t="shared" si="35"/>
        <v>80.74727999999999</v>
      </c>
      <c r="M54" s="104">
        <f t="shared" si="36"/>
        <v>58.317479999999996</v>
      </c>
    </row>
  </sheetData>
  <sheetProtection/>
  <mergeCells count="1">
    <mergeCell ref="A1:M1"/>
  </mergeCells>
  <printOptions gridLines="1" horizontalCentered="1" verticalCentered="1"/>
  <pageMargins left="0.7" right="0.7" top="0.75" bottom="0.75" header="0.3" footer="0.3"/>
  <pageSetup fitToHeight="1" fitToWidth="1" horizontalDpi="600" verticalDpi="600" orientation="landscape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F43" sqref="F43"/>
    </sheetView>
  </sheetViews>
  <sheetFormatPr defaultColWidth="8.8515625" defaultRowHeight="15"/>
  <cols>
    <col min="1" max="1" width="16.28125" style="0" customWidth="1"/>
    <col min="2" max="2" width="26.8515625" style="0" customWidth="1"/>
  </cols>
  <sheetData>
    <row r="1" spans="1:2" ht="14.25">
      <c r="A1" s="169" t="s">
        <v>51</v>
      </c>
      <c r="B1" s="169"/>
    </row>
    <row r="2" spans="1:2" ht="14.25">
      <c r="A2" s="169"/>
      <c r="B2" s="169"/>
    </row>
    <row r="3" spans="1:2" ht="15">
      <c r="A3" s="50"/>
      <c r="B3" s="50"/>
    </row>
    <row r="4" spans="1:2" ht="15">
      <c r="A4" s="50"/>
      <c r="B4" s="50"/>
    </row>
    <row r="5" spans="1:2" ht="15">
      <c r="A5" s="51" t="s">
        <v>33</v>
      </c>
      <c r="B5" s="51" t="s">
        <v>43</v>
      </c>
    </row>
    <row r="6" spans="1:2" ht="15">
      <c r="A6" s="52">
        <v>1</v>
      </c>
      <c r="B6" s="53">
        <v>100</v>
      </c>
    </row>
    <row r="7" spans="1:2" ht="15">
      <c r="A7" s="52">
        <v>2</v>
      </c>
      <c r="B7" s="53">
        <f>B6-1</f>
        <v>99</v>
      </c>
    </row>
    <row r="8" spans="1:2" ht="15">
      <c r="A8" s="52">
        <v>3</v>
      </c>
      <c r="B8" s="53">
        <f aca="true" t="shared" si="0" ref="B8:B35">B7-1</f>
        <v>98</v>
      </c>
    </row>
    <row r="9" spans="1:2" ht="15">
      <c r="A9" s="52">
        <v>4</v>
      </c>
      <c r="B9" s="53">
        <f t="shared" si="0"/>
        <v>97</v>
      </c>
    </row>
    <row r="10" spans="1:2" ht="15">
      <c r="A10" s="52">
        <v>5</v>
      </c>
      <c r="B10" s="53">
        <f t="shared" si="0"/>
        <v>96</v>
      </c>
    </row>
    <row r="11" spans="1:2" ht="15">
      <c r="A11" s="52">
        <v>6</v>
      </c>
      <c r="B11" s="53">
        <f t="shared" si="0"/>
        <v>95</v>
      </c>
    </row>
    <row r="12" spans="1:2" ht="15">
      <c r="A12" s="52">
        <v>7</v>
      </c>
      <c r="B12" s="53">
        <f t="shared" si="0"/>
        <v>94</v>
      </c>
    </row>
    <row r="13" spans="1:2" ht="15">
      <c r="A13" s="52">
        <v>8</v>
      </c>
      <c r="B13" s="53">
        <f t="shared" si="0"/>
        <v>93</v>
      </c>
    </row>
    <row r="14" spans="1:2" ht="15">
      <c r="A14" s="52">
        <v>9</v>
      </c>
      <c r="B14" s="53">
        <f t="shared" si="0"/>
        <v>92</v>
      </c>
    </row>
    <row r="15" spans="1:2" ht="15">
      <c r="A15" s="52">
        <v>10</v>
      </c>
      <c r="B15" s="53">
        <f t="shared" si="0"/>
        <v>91</v>
      </c>
    </row>
    <row r="16" spans="1:2" ht="15">
      <c r="A16" s="52">
        <v>11</v>
      </c>
      <c r="B16" s="53">
        <f t="shared" si="0"/>
        <v>90</v>
      </c>
    </row>
    <row r="17" spans="1:2" ht="15">
      <c r="A17" s="52">
        <v>12</v>
      </c>
      <c r="B17" s="53">
        <f t="shared" si="0"/>
        <v>89</v>
      </c>
    </row>
    <row r="18" spans="1:2" ht="15">
      <c r="A18" s="52">
        <v>13</v>
      </c>
      <c r="B18" s="53">
        <f t="shared" si="0"/>
        <v>88</v>
      </c>
    </row>
    <row r="19" spans="1:2" ht="15">
      <c r="A19" s="52">
        <v>14</v>
      </c>
      <c r="B19" s="53">
        <f t="shared" si="0"/>
        <v>87</v>
      </c>
    </row>
    <row r="20" spans="1:2" ht="15">
      <c r="A20" s="52">
        <v>15</v>
      </c>
      <c r="B20" s="53">
        <f t="shared" si="0"/>
        <v>86</v>
      </c>
    </row>
    <row r="21" spans="1:2" ht="15">
      <c r="A21" s="52">
        <v>16</v>
      </c>
      <c r="B21" s="53">
        <f t="shared" si="0"/>
        <v>85</v>
      </c>
    </row>
    <row r="22" spans="1:2" ht="15">
      <c r="A22" s="52">
        <v>17</v>
      </c>
      <c r="B22" s="53">
        <f t="shared" si="0"/>
        <v>84</v>
      </c>
    </row>
    <row r="23" spans="1:2" ht="15">
      <c r="A23" s="52">
        <v>18</v>
      </c>
      <c r="B23" s="53">
        <f t="shared" si="0"/>
        <v>83</v>
      </c>
    </row>
    <row r="24" spans="1:2" ht="15">
      <c r="A24" s="52">
        <v>19</v>
      </c>
      <c r="B24" s="53">
        <f t="shared" si="0"/>
        <v>82</v>
      </c>
    </row>
    <row r="25" spans="1:2" ht="15">
      <c r="A25" s="52">
        <v>20</v>
      </c>
      <c r="B25" s="53">
        <f t="shared" si="0"/>
        <v>81</v>
      </c>
    </row>
    <row r="26" spans="1:2" ht="15">
      <c r="A26" s="52">
        <v>21</v>
      </c>
      <c r="B26" s="53">
        <f t="shared" si="0"/>
        <v>80</v>
      </c>
    </row>
    <row r="27" spans="1:2" ht="15">
      <c r="A27" s="52">
        <v>22</v>
      </c>
      <c r="B27" s="53">
        <f t="shared" si="0"/>
        <v>79</v>
      </c>
    </row>
    <row r="28" spans="1:2" ht="15">
      <c r="A28" s="52">
        <v>23</v>
      </c>
      <c r="B28" s="53">
        <f t="shared" si="0"/>
        <v>78</v>
      </c>
    </row>
    <row r="29" spans="1:2" ht="15">
      <c r="A29" s="52">
        <v>24</v>
      </c>
      <c r="B29" s="53">
        <f t="shared" si="0"/>
        <v>77</v>
      </c>
    </row>
    <row r="30" spans="1:2" ht="15">
      <c r="A30" s="52">
        <v>25</v>
      </c>
      <c r="B30" s="53">
        <f t="shared" si="0"/>
        <v>76</v>
      </c>
    </row>
    <row r="31" spans="1:2" ht="15">
      <c r="A31" s="52">
        <v>26</v>
      </c>
      <c r="B31" s="53">
        <f t="shared" si="0"/>
        <v>75</v>
      </c>
    </row>
    <row r="32" spans="1:2" ht="15">
      <c r="A32" s="52">
        <v>27</v>
      </c>
      <c r="B32" s="53">
        <f t="shared" si="0"/>
        <v>74</v>
      </c>
    </row>
    <row r="33" spans="1:2" ht="15">
      <c r="A33" s="52">
        <v>28</v>
      </c>
      <c r="B33" s="53">
        <f t="shared" si="0"/>
        <v>73</v>
      </c>
    </row>
    <row r="34" spans="1:2" ht="15">
      <c r="A34" s="52">
        <v>29</v>
      </c>
      <c r="B34" s="53">
        <f t="shared" si="0"/>
        <v>72</v>
      </c>
    </row>
    <row r="35" spans="1:2" ht="15">
      <c r="A35" s="52">
        <v>30</v>
      </c>
      <c r="B35" s="53">
        <f t="shared" si="0"/>
        <v>71</v>
      </c>
    </row>
    <row r="36" spans="1:2" ht="15">
      <c r="A36" s="50"/>
      <c r="B36" s="50"/>
    </row>
    <row r="37" spans="1:2" ht="15">
      <c r="A37" s="50"/>
      <c r="B37" s="50"/>
    </row>
    <row r="38" spans="1:2" ht="15">
      <c r="A38" s="170" t="s">
        <v>53</v>
      </c>
      <c r="B38" s="171"/>
    </row>
  </sheetData>
  <sheetProtection/>
  <mergeCells count="2">
    <mergeCell ref="A1:B2"/>
    <mergeCell ref="A38:B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N29"/>
  <sheetViews>
    <sheetView zoomScalePageLayoutView="0" workbookViewId="0" topLeftCell="A6">
      <selection activeCell="A19" sqref="A19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46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44253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65" t="s">
        <v>86</v>
      </c>
      <c r="C4" s="165"/>
      <c r="D4" s="165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16</v>
      </c>
      <c r="H6" s="14" t="s">
        <v>18</v>
      </c>
      <c r="I6" s="14" t="s">
        <v>25</v>
      </c>
    </row>
    <row r="7" spans="1:9" ht="15">
      <c r="A7" s="121" t="s">
        <v>45</v>
      </c>
      <c r="B7" s="62">
        <v>5</v>
      </c>
      <c r="C7" s="61"/>
      <c r="D7" s="61">
        <v>15.89</v>
      </c>
      <c r="E7" s="154">
        <v>4.64</v>
      </c>
      <c r="F7" s="98">
        <v>1</v>
      </c>
      <c r="G7" s="99">
        <v>387</v>
      </c>
      <c r="H7" s="142">
        <v>102</v>
      </c>
      <c r="I7" s="12">
        <v>16</v>
      </c>
    </row>
    <row r="8" spans="1:9" ht="15">
      <c r="A8" s="121" t="s">
        <v>75</v>
      </c>
      <c r="B8" s="62">
        <v>5</v>
      </c>
      <c r="C8" s="61"/>
      <c r="D8" s="61">
        <v>15.29</v>
      </c>
      <c r="E8" s="123"/>
      <c r="F8" s="98">
        <v>2</v>
      </c>
      <c r="G8" s="99">
        <v>218</v>
      </c>
      <c r="H8" s="12">
        <f>'AOY POINTS'!B7</f>
        <v>99</v>
      </c>
      <c r="I8" s="14" t="s">
        <v>14</v>
      </c>
    </row>
    <row r="9" spans="1:9" ht="15">
      <c r="A9" s="144" t="s">
        <v>84</v>
      </c>
      <c r="B9" s="62">
        <v>5</v>
      </c>
      <c r="C9" s="61"/>
      <c r="D9" s="61">
        <v>11.2</v>
      </c>
      <c r="E9" s="120"/>
      <c r="F9" s="98">
        <v>3</v>
      </c>
      <c r="G9" s="99">
        <v>99</v>
      </c>
      <c r="H9" s="12">
        <f>'AOY POINTS'!B8</f>
        <v>98</v>
      </c>
      <c r="I9" s="46">
        <f>I7*60</f>
        <v>960</v>
      </c>
    </row>
    <row r="10" spans="1:9" ht="15">
      <c r="A10" s="121" t="s">
        <v>44</v>
      </c>
      <c r="B10" s="62">
        <v>5</v>
      </c>
      <c r="C10" s="61"/>
      <c r="D10" s="61">
        <v>10.44</v>
      </c>
      <c r="E10" s="122"/>
      <c r="F10" s="15">
        <v>4</v>
      </c>
      <c r="G10" s="128"/>
      <c r="H10" s="12">
        <f>'AOY POINTS'!B9</f>
        <v>97</v>
      </c>
      <c r="I10" s="14" t="s">
        <v>11</v>
      </c>
    </row>
    <row r="11" spans="1:9" ht="15">
      <c r="A11" s="140" t="s">
        <v>96</v>
      </c>
      <c r="B11" s="144">
        <v>5</v>
      </c>
      <c r="C11" s="120"/>
      <c r="D11" s="120">
        <v>10.26</v>
      </c>
      <c r="E11" s="120"/>
      <c r="F11" s="107">
        <v>5</v>
      </c>
      <c r="G11" s="100"/>
      <c r="H11" s="13">
        <v>96</v>
      </c>
      <c r="I11" s="46">
        <f>I9*0.733</f>
        <v>703.68</v>
      </c>
    </row>
    <row r="12" spans="1:9" ht="15">
      <c r="A12" s="140" t="s">
        <v>85</v>
      </c>
      <c r="B12" s="144">
        <v>5</v>
      </c>
      <c r="C12" s="61"/>
      <c r="D12" s="61">
        <v>9.97</v>
      </c>
      <c r="E12" s="120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21" t="s">
        <v>68</v>
      </c>
      <c r="B13" s="119">
        <v>5</v>
      </c>
      <c r="C13" s="61"/>
      <c r="D13" s="61">
        <v>9.91</v>
      </c>
      <c r="E13" s="120"/>
      <c r="F13" s="65">
        <v>7</v>
      </c>
      <c r="G13" s="97"/>
      <c r="H13" s="12">
        <v>94</v>
      </c>
      <c r="I13" s="108">
        <v>86</v>
      </c>
    </row>
    <row r="14" spans="1:9" ht="15">
      <c r="A14" s="144" t="s">
        <v>83</v>
      </c>
      <c r="B14" s="144">
        <v>5</v>
      </c>
      <c r="C14" s="61"/>
      <c r="D14" s="61">
        <v>9.69</v>
      </c>
      <c r="E14" s="122"/>
      <c r="F14" s="65">
        <v>8</v>
      </c>
      <c r="G14" s="97"/>
      <c r="H14" s="12">
        <f>'AOY POINTS'!B13</f>
        <v>93</v>
      </c>
      <c r="I14" s="14" t="s">
        <v>6</v>
      </c>
    </row>
    <row r="15" spans="1:9" ht="15">
      <c r="A15" s="121" t="s">
        <v>74</v>
      </c>
      <c r="B15" s="119">
        <v>5</v>
      </c>
      <c r="C15" s="61"/>
      <c r="D15" s="61">
        <v>9.16</v>
      </c>
      <c r="E15" s="120"/>
      <c r="F15" s="65">
        <v>9</v>
      </c>
      <c r="G15" s="97"/>
      <c r="H15" s="13">
        <v>92</v>
      </c>
      <c r="I15" s="25">
        <f>I7*10</f>
        <v>160</v>
      </c>
    </row>
    <row r="16" spans="1:9" ht="15">
      <c r="A16" s="121" t="s">
        <v>87</v>
      </c>
      <c r="B16" s="62">
        <v>4</v>
      </c>
      <c r="C16" s="61"/>
      <c r="D16" s="61">
        <v>8.51</v>
      </c>
      <c r="E16" s="120"/>
      <c r="F16" s="65">
        <v>10</v>
      </c>
      <c r="G16" s="97"/>
      <c r="H16" s="12">
        <v>91</v>
      </c>
      <c r="I16" s="62"/>
    </row>
    <row r="17" spans="1:9" ht="15">
      <c r="A17" s="119" t="s">
        <v>82</v>
      </c>
      <c r="B17" s="62">
        <v>4</v>
      </c>
      <c r="C17" s="61"/>
      <c r="D17" s="61">
        <v>8.49</v>
      </c>
      <c r="E17" s="120"/>
      <c r="F17" s="65">
        <v>11</v>
      </c>
      <c r="G17" s="97"/>
      <c r="H17" s="12">
        <v>90</v>
      </c>
      <c r="I17" s="62"/>
    </row>
    <row r="18" spans="1:9" ht="15">
      <c r="A18" s="140" t="s">
        <v>81</v>
      </c>
      <c r="B18" s="144">
        <v>5</v>
      </c>
      <c r="C18" s="61"/>
      <c r="D18" s="61">
        <v>8.05</v>
      </c>
      <c r="E18" s="122"/>
      <c r="F18" s="65">
        <v>12</v>
      </c>
      <c r="G18" s="97"/>
      <c r="H18" s="12">
        <v>89</v>
      </c>
      <c r="I18" s="62"/>
    </row>
    <row r="19" spans="1:9" ht="15">
      <c r="A19" s="121" t="s">
        <v>69</v>
      </c>
      <c r="B19" s="119">
        <v>5</v>
      </c>
      <c r="C19" s="61"/>
      <c r="D19" s="61">
        <v>7.42</v>
      </c>
      <c r="E19" s="122"/>
      <c r="F19" s="65">
        <v>13</v>
      </c>
      <c r="G19" s="97"/>
      <c r="H19" s="12">
        <v>88</v>
      </c>
      <c r="I19" s="62"/>
    </row>
    <row r="20" spans="1:9" ht="15">
      <c r="A20" s="140" t="s">
        <v>88</v>
      </c>
      <c r="B20" s="119">
        <v>3</v>
      </c>
      <c r="C20" s="61"/>
      <c r="D20" s="61">
        <v>3.31</v>
      </c>
      <c r="E20" s="122"/>
      <c r="F20" s="65">
        <v>14</v>
      </c>
      <c r="G20" s="97"/>
      <c r="H20" s="12">
        <v>87</v>
      </c>
      <c r="I20" s="62"/>
    </row>
    <row r="21" spans="1:9" ht="15">
      <c r="A21" s="144" t="s">
        <v>80</v>
      </c>
      <c r="B21" s="144">
        <v>1</v>
      </c>
      <c r="C21" s="61"/>
      <c r="D21" s="61">
        <v>3.28</v>
      </c>
      <c r="E21" s="122"/>
      <c r="F21" s="65">
        <v>15</v>
      </c>
      <c r="G21" s="97"/>
      <c r="H21" s="12">
        <v>86</v>
      </c>
      <c r="I21" s="62"/>
    </row>
    <row r="22" spans="1:9" ht="15">
      <c r="A22" s="121" t="s">
        <v>50</v>
      </c>
      <c r="B22" s="119">
        <v>1</v>
      </c>
      <c r="C22" s="61"/>
      <c r="D22" s="61">
        <v>1.1</v>
      </c>
      <c r="E22" s="120"/>
      <c r="F22" s="65">
        <v>16</v>
      </c>
      <c r="G22" s="43"/>
      <c r="H22" s="12">
        <v>85</v>
      </c>
      <c r="I22" s="62"/>
    </row>
    <row r="23" spans="1:9" ht="15">
      <c r="A23" s="140"/>
      <c r="B23" s="144"/>
      <c r="C23" s="61"/>
      <c r="D23" s="61"/>
      <c r="E23" s="120"/>
      <c r="F23" s="65">
        <v>17</v>
      </c>
      <c r="G23" s="43"/>
      <c r="H23" s="12">
        <v>0</v>
      </c>
      <c r="I23" s="62"/>
    </row>
    <row r="24" spans="1:9" ht="15">
      <c r="A24" s="121"/>
      <c r="B24" s="119"/>
      <c r="C24" s="61"/>
      <c r="D24" s="61"/>
      <c r="E24" s="120"/>
      <c r="F24" s="65"/>
      <c r="G24" s="43"/>
      <c r="H24" s="12"/>
      <c r="I24" s="62"/>
    </row>
    <row r="25" spans="1:9" ht="15">
      <c r="A25" s="119"/>
      <c r="B25" s="62"/>
      <c r="C25" s="61"/>
      <c r="D25" s="61"/>
      <c r="E25" s="122"/>
      <c r="F25" s="65"/>
      <c r="G25" s="43"/>
      <c r="H25" s="12"/>
      <c r="I25" s="62"/>
    </row>
    <row r="26" spans="1:9" ht="15">
      <c r="A26" s="137"/>
      <c r="B26" s="116"/>
      <c r="C26" s="117"/>
      <c r="D26" s="117"/>
      <c r="E26" s="117"/>
      <c r="F26" s="65"/>
      <c r="G26" s="43"/>
      <c r="H26" s="12"/>
      <c r="I26" s="62"/>
    </row>
    <row r="27" spans="1:9" ht="15">
      <c r="A27" s="136" t="s">
        <v>24</v>
      </c>
      <c r="B27" s="137">
        <f>SUBTOTAL(109,B7:B26)</f>
        <v>68</v>
      </c>
      <c r="C27" s="137"/>
      <c r="D27" s="138">
        <f>SUBTOTAL(109,D7:D26)</f>
        <v>141.96999999999997</v>
      </c>
      <c r="E27" s="139">
        <f>SUBTOTAL(104,E7:E26)</f>
        <v>4.64</v>
      </c>
      <c r="F27" s="24"/>
      <c r="G27" s="24"/>
      <c r="H27" s="24"/>
      <c r="I27" s="24"/>
    </row>
    <row r="28" spans="4:5" ht="14.25">
      <c r="D28" s="1"/>
      <c r="E28" s="1"/>
    </row>
    <row r="29" spans="1:2" ht="15">
      <c r="A29" s="109" t="s">
        <v>52</v>
      </c>
      <c r="B29" s="110"/>
    </row>
  </sheetData>
  <sheetProtection/>
  <mergeCells count="3">
    <mergeCell ref="A1:I1"/>
    <mergeCell ref="B3:D3"/>
    <mergeCell ref="B4:D4"/>
  </mergeCells>
  <printOptions gridLines="1" horizontalCentered="1" verticalCentered="1"/>
  <pageMargins left="0.7" right="0.7" top="0.75" bottom="0.75" header="0.3" footer="0.3"/>
  <pageSetup fitToHeight="1" fitToWidth="1"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zoomScalePageLayoutView="0" workbookViewId="0" topLeftCell="A6">
      <selection activeCell="A13" sqref="A13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62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44281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65" t="s">
        <v>61</v>
      </c>
      <c r="C4" s="165"/>
      <c r="D4" s="165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18</v>
      </c>
      <c r="H6" s="14" t="s">
        <v>18</v>
      </c>
      <c r="I6" s="14" t="s">
        <v>25</v>
      </c>
    </row>
    <row r="7" spans="1:9" ht="15">
      <c r="A7" s="140" t="s">
        <v>93</v>
      </c>
      <c r="B7" s="62">
        <v>5</v>
      </c>
      <c r="C7" s="61"/>
      <c r="D7" s="61">
        <v>11.42</v>
      </c>
      <c r="E7" s="123"/>
      <c r="F7" s="98">
        <v>1</v>
      </c>
      <c r="G7" s="99">
        <v>396</v>
      </c>
      <c r="H7" s="13">
        <v>100</v>
      </c>
      <c r="I7" s="12">
        <v>18</v>
      </c>
    </row>
    <row r="8" spans="1:9" ht="15">
      <c r="A8" s="121" t="s">
        <v>44</v>
      </c>
      <c r="B8" s="119">
        <v>5</v>
      </c>
      <c r="C8" s="120"/>
      <c r="D8" s="120">
        <v>11.2</v>
      </c>
      <c r="E8" s="154">
        <v>3.57</v>
      </c>
      <c r="F8" s="98">
        <v>2</v>
      </c>
      <c r="G8" s="99">
        <v>222</v>
      </c>
      <c r="H8" s="142">
        <v>101</v>
      </c>
      <c r="I8" s="14"/>
    </row>
    <row r="9" spans="1:9" ht="15">
      <c r="A9" s="140" t="s">
        <v>85</v>
      </c>
      <c r="B9" s="119">
        <v>5</v>
      </c>
      <c r="C9" s="61"/>
      <c r="D9" s="61">
        <v>11.18</v>
      </c>
      <c r="E9" s="120"/>
      <c r="F9" s="98">
        <v>3</v>
      </c>
      <c r="G9" s="99">
        <v>103</v>
      </c>
      <c r="H9" s="12">
        <v>98</v>
      </c>
      <c r="I9" s="46">
        <f>I7*60</f>
        <v>1080</v>
      </c>
    </row>
    <row r="10" spans="1:9" ht="15">
      <c r="A10" s="121" t="s">
        <v>68</v>
      </c>
      <c r="B10" s="62">
        <v>5</v>
      </c>
      <c r="C10" s="61"/>
      <c r="D10" s="61">
        <v>10.3</v>
      </c>
      <c r="E10" s="120"/>
      <c r="F10" s="98">
        <v>4</v>
      </c>
      <c r="G10" s="99">
        <v>71</v>
      </c>
      <c r="H10" s="12">
        <v>97</v>
      </c>
      <c r="I10" s="14" t="s">
        <v>11</v>
      </c>
    </row>
    <row r="11" spans="1:9" ht="15">
      <c r="A11" s="121" t="s">
        <v>94</v>
      </c>
      <c r="B11" s="62">
        <v>5</v>
      </c>
      <c r="C11" s="61"/>
      <c r="D11" s="61">
        <v>9.47</v>
      </c>
      <c r="E11" s="120"/>
      <c r="F11" s="107">
        <v>5</v>
      </c>
      <c r="G11" s="100"/>
      <c r="H11" s="12">
        <f>'AOY POINTS'!B10</f>
        <v>96</v>
      </c>
      <c r="I11" s="46">
        <f>I9*0.733</f>
        <v>791.64</v>
      </c>
    </row>
    <row r="12" spans="1:9" ht="15">
      <c r="A12" s="121" t="s">
        <v>95</v>
      </c>
      <c r="B12" s="119">
        <v>5</v>
      </c>
      <c r="C12" s="61"/>
      <c r="D12" s="61">
        <v>9.14</v>
      </c>
      <c r="E12" s="120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40" t="s">
        <v>96</v>
      </c>
      <c r="B13" s="119">
        <v>5</v>
      </c>
      <c r="C13" s="120"/>
      <c r="D13" s="120">
        <v>8.85</v>
      </c>
      <c r="E13" s="120"/>
      <c r="F13" s="65">
        <v>7</v>
      </c>
      <c r="G13" s="97"/>
      <c r="H13" s="12">
        <f>'AOY POINTS'!B12</f>
        <v>94</v>
      </c>
      <c r="I13" s="108">
        <v>92</v>
      </c>
    </row>
    <row r="14" spans="1:9" ht="15">
      <c r="A14" s="121" t="s">
        <v>75</v>
      </c>
      <c r="B14" s="119">
        <v>5</v>
      </c>
      <c r="C14" s="120"/>
      <c r="D14" s="120">
        <v>8.28</v>
      </c>
      <c r="E14" s="120"/>
      <c r="F14" s="65">
        <v>8</v>
      </c>
      <c r="G14" s="97"/>
      <c r="H14" s="12">
        <f>'AOY POINTS'!B13</f>
        <v>93</v>
      </c>
      <c r="I14" s="14" t="s">
        <v>6</v>
      </c>
    </row>
    <row r="15" spans="1:9" ht="15">
      <c r="A15" s="121" t="s">
        <v>91</v>
      </c>
      <c r="B15" s="119">
        <v>5</v>
      </c>
      <c r="C15" s="120"/>
      <c r="D15" s="120">
        <v>7.35</v>
      </c>
      <c r="E15" s="120"/>
      <c r="F15" s="65">
        <v>9</v>
      </c>
      <c r="G15" s="97"/>
      <c r="H15" s="12">
        <v>92</v>
      </c>
      <c r="I15" s="25">
        <f>I7*10</f>
        <v>180</v>
      </c>
    </row>
    <row r="16" spans="1:9" ht="15">
      <c r="A16" s="144" t="s">
        <v>92</v>
      </c>
      <c r="B16" s="119">
        <v>5</v>
      </c>
      <c r="C16" s="120"/>
      <c r="D16" s="120">
        <v>7.2</v>
      </c>
      <c r="E16" s="120"/>
      <c r="F16" s="65">
        <v>10</v>
      </c>
      <c r="G16" s="97"/>
      <c r="H16" s="12">
        <f>'AOY POINTS'!B15</f>
        <v>91</v>
      </c>
      <c r="I16" s="62"/>
    </row>
    <row r="17" spans="1:9" ht="15">
      <c r="A17" s="121" t="s">
        <v>50</v>
      </c>
      <c r="B17" s="119">
        <v>5</v>
      </c>
      <c r="C17" s="120"/>
      <c r="D17" s="120">
        <v>7.1</v>
      </c>
      <c r="E17" s="122"/>
      <c r="F17" s="65">
        <v>11</v>
      </c>
      <c r="G17" s="97"/>
      <c r="H17" s="12">
        <f>'AOY POINTS'!B16</f>
        <v>90</v>
      </c>
      <c r="I17" s="62"/>
    </row>
    <row r="18" spans="1:9" ht="15">
      <c r="A18" s="121" t="s">
        <v>45</v>
      </c>
      <c r="B18" s="62">
        <v>5</v>
      </c>
      <c r="C18" s="61"/>
      <c r="D18" s="61">
        <v>7</v>
      </c>
      <c r="E18" s="122"/>
      <c r="F18" s="65">
        <v>12</v>
      </c>
      <c r="G18" s="97"/>
      <c r="H18" s="12">
        <f>'AOY POINTS'!B17</f>
        <v>89</v>
      </c>
      <c r="I18" s="62"/>
    </row>
    <row r="19" spans="1:9" ht="15">
      <c r="A19" s="121" t="s">
        <v>90</v>
      </c>
      <c r="B19" s="119">
        <v>5</v>
      </c>
      <c r="C19" s="120"/>
      <c r="D19" s="120">
        <v>5.98</v>
      </c>
      <c r="E19" s="120"/>
      <c r="F19" s="65">
        <v>13</v>
      </c>
      <c r="G19" s="97"/>
      <c r="H19" s="12">
        <f>'AOY POINTS'!B18</f>
        <v>88</v>
      </c>
      <c r="I19" s="62"/>
    </row>
    <row r="20" spans="1:9" ht="15">
      <c r="A20" s="140" t="s">
        <v>88</v>
      </c>
      <c r="B20" s="62">
        <v>4</v>
      </c>
      <c r="C20" s="61"/>
      <c r="D20" s="61">
        <v>4.56</v>
      </c>
      <c r="E20" s="61"/>
      <c r="F20" s="65">
        <v>14</v>
      </c>
      <c r="G20" s="97"/>
      <c r="H20" s="12">
        <v>87</v>
      </c>
      <c r="I20" s="62"/>
    </row>
    <row r="21" spans="1:9" ht="15">
      <c r="A21" s="121" t="s">
        <v>74</v>
      </c>
      <c r="B21" s="62">
        <v>3</v>
      </c>
      <c r="C21" s="61"/>
      <c r="D21" s="61">
        <v>3.6</v>
      </c>
      <c r="E21" s="122"/>
      <c r="F21" s="65">
        <v>15</v>
      </c>
      <c r="G21" s="97"/>
      <c r="H21" s="12">
        <v>86</v>
      </c>
      <c r="I21" s="62"/>
    </row>
    <row r="22" spans="1:9" ht="15">
      <c r="A22" s="119" t="s">
        <v>82</v>
      </c>
      <c r="B22" s="119">
        <v>2</v>
      </c>
      <c r="C22" s="120"/>
      <c r="D22" s="120">
        <v>2.57</v>
      </c>
      <c r="E22" s="120"/>
      <c r="F22" s="65">
        <v>16</v>
      </c>
      <c r="G22" s="43"/>
      <c r="H22" s="12">
        <v>85</v>
      </c>
      <c r="I22" s="62"/>
    </row>
    <row r="23" spans="1:9" ht="15">
      <c r="A23" s="144" t="s">
        <v>83</v>
      </c>
      <c r="B23" s="119">
        <v>1</v>
      </c>
      <c r="C23" s="120"/>
      <c r="D23" s="120">
        <v>1.62</v>
      </c>
      <c r="E23" s="122"/>
      <c r="F23" s="65">
        <v>17</v>
      </c>
      <c r="G23" s="43"/>
      <c r="H23" s="12">
        <v>84</v>
      </c>
      <c r="I23" s="62"/>
    </row>
    <row r="24" spans="1:9" ht="15">
      <c r="A24" s="144" t="s">
        <v>80</v>
      </c>
      <c r="B24" s="119">
        <v>1</v>
      </c>
      <c r="C24" s="120"/>
      <c r="D24" s="120">
        <v>1.14</v>
      </c>
      <c r="E24" s="122"/>
      <c r="F24" s="65">
        <v>18</v>
      </c>
      <c r="G24" s="43"/>
      <c r="H24" s="12">
        <v>83</v>
      </c>
      <c r="I24" s="62"/>
    </row>
    <row r="25" spans="1:9" ht="15">
      <c r="A25" s="140"/>
      <c r="B25" s="116"/>
      <c r="C25" s="120"/>
      <c r="D25" s="120"/>
      <c r="E25" s="122"/>
      <c r="F25" s="65">
        <v>19</v>
      </c>
      <c r="G25" s="43"/>
      <c r="H25" s="12">
        <v>82</v>
      </c>
      <c r="I25" s="62"/>
    </row>
    <row r="26" spans="1:9" ht="15">
      <c r="A26" s="119"/>
      <c r="B26" s="119"/>
      <c r="C26" s="120"/>
      <c r="D26" s="120"/>
      <c r="E26" s="120"/>
      <c r="F26" s="65"/>
      <c r="G26" s="43"/>
      <c r="H26" s="12">
        <v>0</v>
      </c>
      <c r="I26" s="62"/>
    </row>
    <row r="27" spans="1:9" ht="15">
      <c r="A27" s="145"/>
      <c r="B27" s="116"/>
      <c r="C27" s="117"/>
      <c r="D27" s="117"/>
      <c r="E27" s="146"/>
      <c r="F27" s="65"/>
      <c r="G27" s="43"/>
      <c r="H27" s="12">
        <v>0</v>
      </c>
      <c r="I27" s="62"/>
    </row>
    <row r="28" spans="1:9" ht="15">
      <c r="A28" s="136" t="s">
        <v>24</v>
      </c>
      <c r="B28" s="137">
        <f>SUBTOTAL(109,B7:B27)</f>
        <v>76</v>
      </c>
      <c r="C28" s="137"/>
      <c r="D28" s="138">
        <f>SUBTOTAL(109,D7:D27)</f>
        <v>127.95999999999998</v>
      </c>
      <c r="E28" s="139">
        <f>SUBTOTAL(104,E7:E27)</f>
        <v>3.57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3">
    <mergeCell ref="A1:I1"/>
    <mergeCell ref="B3:D3"/>
    <mergeCell ref="B4:D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30"/>
  <sheetViews>
    <sheetView zoomScalePageLayoutView="0" workbookViewId="0" topLeftCell="A6">
      <selection activeCell="B23" sqref="B23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79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44302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65" t="s">
        <v>63</v>
      </c>
      <c r="C4" s="165"/>
      <c r="D4" s="165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19</v>
      </c>
      <c r="H6" s="14" t="s">
        <v>18</v>
      </c>
      <c r="I6" s="14" t="s">
        <v>25</v>
      </c>
    </row>
    <row r="7" spans="1:9" ht="15">
      <c r="A7" s="140" t="s">
        <v>85</v>
      </c>
      <c r="B7" s="119">
        <v>5</v>
      </c>
      <c r="C7" s="120"/>
      <c r="D7" s="120">
        <v>16.23</v>
      </c>
      <c r="E7" s="122"/>
      <c r="F7" s="98">
        <v>1</v>
      </c>
      <c r="G7" s="99">
        <v>418</v>
      </c>
      <c r="H7" s="12">
        <v>100</v>
      </c>
      <c r="I7" s="12">
        <v>19</v>
      </c>
    </row>
    <row r="8" spans="1:9" ht="15">
      <c r="A8" s="121" t="s">
        <v>90</v>
      </c>
      <c r="B8" s="119">
        <v>5</v>
      </c>
      <c r="C8" s="120"/>
      <c r="D8" s="120">
        <v>15.77</v>
      </c>
      <c r="E8" s="122"/>
      <c r="F8" s="98">
        <v>2</v>
      </c>
      <c r="G8" s="99">
        <v>234</v>
      </c>
      <c r="H8" s="12">
        <f>'AOY POINTS'!B7</f>
        <v>99</v>
      </c>
      <c r="I8" s="14"/>
    </row>
    <row r="9" spans="1:9" ht="15">
      <c r="A9" s="121" t="s">
        <v>50</v>
      </c>
      <c r="B9" s="62">
        <v>5</v>
      </c>
      <c r="C9" s="61"/>
      <c r="D9" s="61">
        <v>15.5</v>
      </c>
      <c r="E9" s="154">
        <v>6.09</v>
      </c>
      <c r="F9" s="98">
        <v>3</v>
      </c>
      <c r="G9" s="99">
        <v>109</v>
      </c>
      <c r="H9" s="147">
        <v>100</v>
      </c>
      <c r="I9" s="46">
        <f>I7*60</f>
        <v>1140</v>
      </c>
    </row>
    <row r="10" spans="1:9" ht="15">
      <c r="A10" s="121" t="s">
        <v>75</v>
      </c>
      <c r="B10" s="62">
        <v>5</v>
      </c>
      <c r="C10" s="61"/>
      <c r="D10" s="61">
        <v>15.16</v>
      </c>
      <c r="E10" s="120"/>
      <c r="F10" s="64">
        <v>4</v>
      </c>
      <c r="G10" s="99">
        <v>75</v>
      </c>
      <c r="H10" s="12">
        <f>'AOY POINTS'!B9</f>
        <v>97</v>
      </c>
      <c r="I10" s="14" t="s">
        <v>11</v>
      </c>
    </row>
    <row r="11" spans="1:9" ht="15">
      <c r="A11" s="121" t="s">
        <v>44</v>
      </c>
      <c r="B11" s="62">
        <v>5</v>
      </c>
      <c r="C11" s="61"/>
      <c r="D11" s="61">
        <v>13.67</v>
      </c>
      <c r="E11" s="120"/>
      <c r="F11" s="107">
        <v>5</v>
      </c>
      <c r="G11" s="100"/>
      <c r="H11" s="12">
        <f>'AOY POINTS'!B10</f>
        <v>96</v>
      </c>
      <c r="I11" s="46">
        <f>I9*0.733</f>
        <v>835.62</v>
      </c>
    </row>
    <row r="12" spans="1:9" ht="15">
      <c r="A12" s="140" t="s">
        <v>96</v>
      </c>
      <c r="B12" s="119">
        <v>5</v>
      </c>
      <c r="C12" s="120"/>
      <c r="D12" s="120">
        <v>13.6</v>
      </c>
      <c r="E12" s="122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21" t="s">
        <v>45</v>
      </c>
      <c r="B13" s="62">
        <v>5</v>
      </c>
      <c r="C13" s="61"/>
      <c r="D13" s="61">
        <v>13.48</v>
      </c>
      <c r="E13" s="122"/>
      <c r="F13" s="65">
        <v>7</v>
      </c>
      <c r="G13" s="97"/>
      <c r="H13" s="12">
        <f>'AOY POINTS'!B12</f>
        <v>94</v>
      </c>
      <c r="I13" s="108">
        <v>103</v>
      </c>
    </row>
    <row r="14" spans="1:9" ht="15">
      <c r="A14" s="121" t="s">
        <v>69</v>
      </c>
      <c r="B14" s="119">
        <v>5</v>
      </c>
      <c r="C14" s="61"/>
      <c r="D14" s="61">
        <v>12.57</v>
      </c>
      <c r="E14" s="122"/>
      <c r="F14" s="65">
        <v>7</v>
      </c>
      <c r="G14" s="97"/>
      <c r="H14" s="12">
        <v>93</v>
      </c>
      <c r="I14" s="14" t="s">
        <v>6</v>
      </c>
    </row>
    <row r="15" spans="1:9" ht="15">
      <c r="A15" s="140" t="s">
        <v>93</v>
      </c>
      <c r="B15" s="62">
        <v>5</v>
      </c>
      <c r="C15" s="61"/>
      <c r="D15" s="61">
        <v>11.4</v>
      </c>
      <c r="E15" s="122"/>
      <c r="F15" s="65">
        <v>9</v>
      </c>
      <c r="G15" s="97"/>
      <c r="H15" s="12">
        <f>'AOY POINTS'!B14</f>
        <v>92</v>
      </c>
      <c r="I15" s="25">
        <f>I7*10</f>
        <v>190</v>
      </c>
    </row>
    <row r="16" spans="1:9" ht="15">
      <c r="A16" s="144" t="s">
        <v>92</v>
      </c>
      <c r="B16" s="119">
        <v>5</v>
      </c>
      <c r="C16" s="120"/>
      <c r="D16" s="120">
        <v>10.43</v>
      </c>
      <c r="E16" s="120"/>
      <c r="F16" s="65">
        <v>10</v>
      </c>
      <c r="G16" s="97"/>
      <c r="H16" s="12">
        <f>'AOY POINTS'!B15</f>
        <v>91</v>
      </c>
      <c r="I16" s="62"/>
    </row>
    <row r="17" spans="1:9" ht="15">
      <c r="A17" s="121" t="s">
        <v>94</v>
      </c>
      <c r="B17" s="62">
        <v>5</v>
      </c>
      <c r="C17" s="61"/>
      <c r="D17" s="61">
        <v>9.99</v>
      </c>
      <c r="E17" s="122"/>
      <c r="F17" s="65">
        <v>11</v>
      </c>
      <c r="G17" s="97"/>
      <c r="H17" s="12">
        <v>90</v>
      </c>
      <c r="I17" s="62"/>
    </row>
    <row r="18" spans="1:9" ht="15">
      <c r="A18" s="144" t="s">
        <v>80</v>
      </c>
      <c r="B18" s="119">
        <v>5</v>
      </c>
      <c r="C18" s="120"/>
      <c r="D18" s="120">
        <v>9.83</v>
      </c>
      <c r="E18" s="122"/>
      <c r="F18" s="65">
        <v>12</v>
      </c>
      <c r="G18" s="97"/>
      <c r="H18" s="12">
        <f>'AOY POINTS'!B17</f>
        <v>89</v>
      </c>
      <c r="I18" s="62"/>
    </row>
    <row r="19" spans="1:9" ht="15">
      <c r="A19" s="121" t="s">
        <v>95</v>
      </c>
      <c r="B19" s="119">
        <v>5</v>
      </c>
      <c r="C19" s="120"/>
      <c r="D19" s="120">
        <v>9.39</v>
      </c>
      <c r="E19" s="120"/>
      <c r="F19" s="65">
        <v>13</v>
      </c>
      <c r="G19" s="97"/>
      <c r="H19" s="12">
        <f>'AOY POINTS'!B18</f>
        <v>88</v>
      </c>
      <c r="I19" s="62"/>
    </row>
    <row r="20" spans="1:9" ht="15">
      <c r="A20" s="121" t="s">
        <v>91</v>
      </c>
      <c r="B20" s="62">
        <v>5</v>
      </c>
      <c r="C20" s="61"/>
      <c r="D20" s="61">
        <v>7.64</v>
      </c>
      <c r="E20" s="122"/>
      <c r="F20" s="65">
        <v>14</v>
      </c>
      <c r="G20" s="97"/>
      <c r="H20" s="12">
        <f>'AOY POINTS'!B19</f>
        <v>87</v>
      </c>
      <c r="I20" s="62"/>
    </row>
    <row r="21" spans="1:9" ht="15">
      <c r="A21" s="144" t="s">
        <v>83</v>
      </c>
      <c r="B21" s="119">
        <v>5</v>
      </c>
      <c r="C21" s="120"/>
      <c r="D21" s="120">
        <v>7.45</v>
      </c>
      <c r="E21" s="122"/>
      <c r="F21" s="65">
        <v>15</v>
      </c>
      <c r="G21" s="97"/>
      <c r="H21" s="13">
        <v>86</v>
      </c>
      <c r="I21" s="62"/>
    </row>
    <row r="22" spans="1:9" ht="15">
      <c r="A22" s="121" t="s">
        <v>74</v>
      </c>
      <c r="B22" s="62">
        <v>5</v>
      </c>
      <c r="C22" s="61"/>
      <c r="D22" s="61">
        <v>6.74</v>
      </c>
      <c r="E22" s="120"/>
      <c r="F22" s="65">
        <v>16</v>
      </c>
      <c r="G22" s="43"/>
      <c r="H22" s="12">
        <f>'AOY POINTS'!B21</f>
        <v>85</v>
      </c>
      <c r="I22" s="62"/>
    </row>
    <row r="23" spans="1:9" ht="15">
      <c r="A23" s="140" t="s">
        <v>88</v>
      </c>
      <c r="B23" s="62">
        <v>5</v>
      </c>
      <c r="C23" s="61"/>
      <c r="D23" s="61">
        <v>6.16</v>
      </c>
      <c r="E23" s="120"/>
      <c r="F23" s="65">
        <v>17</v>
      </c>
      <c r="G23" s="43"/>
      <c r="H23" s="12">
        <f>'AOY POINTS'!B22</f>
        <v>84</v>
      </c>
      <c r="I23" s="62"/>
    </row>
    <row r="24" spans="1:9" ht="15">
      <c r="A24" s="121" t="s">
        <v>68</v>
      </c>
      <c r="B24" s="119">
        <v>5</v>
      </c>
      <c r="C24" s="120"/>
      <c r="D24" s="120">
        <v>5.42</v>
      </c>
      <c r="E24" s="120"/>
      <c r="F24" s="65">
        <v>18</v>
      </c>
      <c r="G24" s="43"/>
      <c r="H24" s="12">
        <v>83</v>
      </c>
      <c r="I24" s="62"/>
    </row>
    <row r="25" spans="1:9" ht="15">
      <c r="A25" s="119" t="s">
        <v>82</v>
      </c>
      <c r="B25" s="116">
        <v>0</v>
      </c>
      <c r="C25" s="120"/>
      <c r="D25" s="120">
        <v>0</v>
      </c>
      <c r="E25" s="122"/>
      <c r="F25" s="65">
        <v>19</v>
      </c>
      <c r="G25" s="43"/>
      <c r="H25" s="12">
        <v>0</v>
      </c>
      <c r="I25" s="62"/>
    </row>
    <row r="26" spans="1:9" ht="15">
      <c r="A26" s="140"/>
      <c r="B26" s="119"/>
      <c r="C26" s="120"/>
      <c r="D26" s="120"/>
      <c r="E26" s="123"/>
      <c r="F26" s="65"/>
      <c r="G26" s="43"/>
      <c r="H26" s="12"/>
      <c r="I26" s="62"/>
    </row>
    <row r="27" spans="1:9" ht="15">
      <c r="A27" s="145"/>
      <c r="B27" s="116"/>
      <c r="C27" s="60"/>
      <c r="D27" s="60"/>
      <c r="E27" s="60"/>
      <c r="F27" s="65"/>
      <c r="G27" s="43"/>
      <c r="H27" s="12"/>
      <c r="I27" s="62"/>
    </row>
    <row r="28" spans="1:9" ht="15">
      <c r="A28" s="136" t="s">
        <v>24</v>
      </c>
      <c r="B28" s="137">
        <f>SUBTOTAL(109,B7:B27)</f>
        <v>90</v>
      </c>
      <c r="C28" s="137"/>
      <c r="D28" s="138">
        <f>SUBTOTAL(109,D7:D27)</f>
        <v>200.43</v>
      </c>
      <c r="E28" s="139">
        <f>SUBTOTAL(104,E7:E27)</f>
        <v>6.09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3">
    <mergeCell ref="A1:I1"/>
    <mergeCell ref="B3:D3"/>
    <mergeCell ref="B4:D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zoomScalePageLayoutView="0" workbookViewId="0" topLeftCell="A6">
      <selection activeCell="A8" sqref="A8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64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44330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41" t="s">
        <v>70</v>
      </c>
      <c r="C4" s="141"/>
      <c r="D4" s="141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15</v>
      </c>
      <c r="H6" s="14" t="s">
        <v>18</v>
      </c>
      <c r="I6" s="14" t="s">
        <v>25</v>
      </c>
    </row>
    <row r="7" spans="1:9" ht="15">
      <c r="A7" s="121" t="s">
        <v>44</v>
      </c>
      <c r="B7" s="119">
        <v>5</v>
      </c>
      <c r="C7" s="120"/>
      <c r="D7" s="120">
        <v>11.13</v>
      </c>
      <c r="E7" s="120"/>
      <c r="F7" s="98">
        <v>1</v>
      </c>
      <c r="G7" s="99">
        <v>363</v>
      </c>
      <c r="H7" s="12">
        <v>100</v>
      </c>
      <c r="I7" s="12">
        <v>15</v>
      </c>
    </row>
    <row r="8" spans="1:9" ht="15">
      <c r="A8" s="140" t="s">
        <v>85</v>
      </c>
      <c r="B8" s="62">
        <v>5</v>
      </c>
      <c r="C8" s="61"/>
      <c r="D8" s="61">
        <v>11.06</v>
      </c>
      <c r="E8" s="120"/>
      <c r="F8" s="98">
        <v>2</v>
      </c>
      <c r="G8" s="99">
        <v>205</v>
      </c>
      <c r="H8" s="12">
        <v>99</v>
      </c>
      <c r="I8" s="14"/>
    </row>
    <row r="9" spans="1:9" ht="15">
      <c r="A9" s="144" t="s">
        <v>92</v>
      </c>
      <c r="B9" s="62">
        <v>5</v>
      </c>
      <c r="C9" s="61"/>
      <c r="D9" s="61">
        <v>10.44</v>
      </c>
      <c r="E9" s="154">
        <v>3.61</v>
      </c>
      <c r="F9" s="98">
        <v>3</v>
      </c>
      <c r="G9" s="99">
        <v>92</v>
      </c>
      <c r="H9" s="12">
        <v>100</v>
      </c>
      <c r="I9" s="46">
        <f>I7*60</f>
        <v>900</v>
      </c>
    </row>
    <row r="10" spans="1:9" ht="15">
      <c r="A10" s="121" t="s">
        <v>45</v>
      </c>
      <c r="B10" s="119">
        <v>5</v>
      </c>
      <c r="C10" s="120"/>
      <c r="D10" s="120">
        <v>9.69</v>
      </c>
      <c r="E10" s="122"/>
      <c r="F10" s="13">
        <v>4</v>
      </c>
      <c r="G10" s="128"/>
      <c r="H10" s="12">
        <f>'AOY POINTS'!B9</f>
        <v>97</v>
      </c>
      <c r="I10" s="14" t="s">
        <v>11</v>
      </c>
    </row>
    <row r="11" spans="1:9" ht="15">
      <c r="A11" s="121" t="s">
        <v>97</v>
      </c>
      <c r="B11" s="62">
        <v>5</v>
      </c>
      <c r="C11" s="61"/>
      <c r="D11" s="61">
        <v>9.69</v>
      </c>
      <c r="E11" s="122"/>
      <c r="F11" s="107">
        <v>4</v>
      </c>
      <c r="G11" s="100"/>
      <c r="H11" s="12">
        <v>97</v>
      </c>
      <c r="I11" s="46">
        <f>I9*0.733</f>
        <v>659.6999999999999</v>
      </c>
    </row>
    <row r="12" spans="1:9" ht="15">
      <c r="A12" s="140" t="s">
        <v>96</v>
      </c>
      <c r="B12" s="119">
        <v>5</v>
      </c>
      <c r="C12" s="120"/>
      <c r="D12" s="120">
        <v>9.54</v>
      </c>
      <c r="E12" s="120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21" t="s">
        <v>75</v>
      </c>
      <c r="B13" s="119">
        <v>5</v>
      </c>
      <c r="C13" s="120"/>
      <c r="D13" s="120">
        <v>9.06</v>
      </c>
      <c r="E13" s="120"/>
      <c r="F13" s="65">
        <v>7</v>
      </c>
      <c r="G13" s="97"/>
      <c r="H13" s="12">
        <f>'AOY POINTS'!B12</f>
        <v>94</v>
      </c>
      <c r="I13" s="108">
        <v>81</v>
      </c>
    </row>
    <row r="14" spans="1:9" ht="15">
      <c r="A14" s="121" t="s">
        <v>50</v>
      </c>
      <c r="B14" s="119">
        <v>5</v>
      </c>
      <c r="C14" s="120"/>
      <c r="D14" s="120">
        <v>8.53</v>
      </c>
      <c r="E14" s="122"/>
      <c r="F14" s="65">
        <v>8</v>
      </c>
      <c r="G14" s="97"/>
      <c r="H14" s="12">
        <f>'AOY POINTS'!B13</f>
        <v>93</v>
      </c>
      <c r="I14" s="14" t="s">
        <v>6</v>
      </c>
    </row>
    <row r="15" spans="1:9" ht="15">
      <c r="A15" s="140" t="s">
        <v>93</v>
      </c>
      <c r="B15" s="62">
        <v>5</v>
      </c>
      <c r="C15" s="61"/>
      <c r="D15" s="61">
        <v>8.53</v>
      </c>
      <c r="E15" s="122"/>
      <c r="F15" s="65">
        <v>8</v>
      </c>
      <c r="G15" s="97"/>
      <c r="H15" s="12">
        <v>93</v>
      </c>
      <c r="I15" s="25">
        <f>I7*10</f>
        <v>150</v>
      </c>
    </row>
    <row r="16" spans="1:9" ht="15">
      <c r="A16" s="121" t="s">
        <v>95</v>
      </c>
      <c r="B16" s="119">
        <v>5</v>
      </c>
      <c r="C16" s="120"/>
      <c r="D16" s="120">
        <v>7.85</v>
      </c>
      <c r="E16" s="122"/>
      <c r="F16" s="65">
        <v>10</v>
      </c>
      <c r="G16" s="97"/>
      <c r="H16" s="12">
        <f>'AOY POINTS'!B15</f>
        <v>91</v>
      </c>
      <c r="I16" s="62"/>
    </row>
    <row r="17" spans="1:9" ht="15">
      <c r="A17" s="119" t="s">
        <v>82</v>
      </c>
      <c r="B17" s="119">
        <v>5</v>
      </c>
      <c r="C17" s="120"/>
      <c r="D17" s="120">
        <v>7.33</v>
      </c>
      <c r="E17" s="122"/>
      <c r="F17" s="65">
        <v>11</v>
      </c>
      <c r="G17" s="97"/>
      <c r="H17" s="12">
        <f>'AOY POINTS'!B16</f>
        <v>90</v>
      </c>
      <c r="I17" s="62"/>
    </row>
    <row r="18" spans="1:9" ht="15">
      <c r="A18" s="140" t="s">
        <v>88</v>
      </c>
      <c r="B18" s="62">
        <v>5</v>
      </c>
      <c r="C18" s="61"/>
      <c r="D18" s="61">
        <v>7.14</v>
      </c>
      <c r="E18" s="122"/>
      <c r="F18" s="65">
        <v>12</v>
      </c>
      <c r="G18" s="97"/>
      <c r="H18" s="12">
        <f>'AOY POINTS'!B17</f>
        <v>89</v>
      </c>
      <c r="I18" s="62"/>
    </row>
    <row r="19" spans="1:9" ht="15">
      <c r="A19" s="121" t="s">
        <v>69</v>
      </c>
      <c r="B19" s="119">
        <v>5</v>
      </c>
      <c r="C19" s="61"/>
      <c r="D19" s="61">
        <v>6.7</v>
      </c>
      <c r="E19" s="122"/>
      <c r="F19" s="65">
        <v>13</v>
      </c>
      <c r="G19" s="97"/>
      <c r="H19" s="12">
        <f>'AOY POINTS'!B18</f>
        <v>88</v>
      </c>
      <c r="I19" s="62"/>
    </row>
    <row r="20" spans="1:9" ht="15">
      <c r="A20" s="121" t="s">
        <v>91</v>
      </c>
      <c r="B20" s="62">
        <v>0</v>
      </c>
      <c r="C20" s="61"/>
      <c r="D20" s="61">
        <v>0</v>
      </c>
      <c r="E20" s="120"/>
      <c r="F20" s="65">
        <v>14</v>
      </c>
      <c r="G20" s="97"/>
      <c r="H20" s="12">
        <v>87</v>
      </c>
      <c r="I20" s="62"/>
    </row>
    <row r="21" spans="1:9" ht="15">
      <c r="A21" s="121" t="s">
        <v>90</v>
      </c>
      <c r="B21" s="62">
        <v>0</v>
      </c>
      <c r="C21" s="61"/>
      <c r="D21" s="61">
        <v>0</v>
      </c>
      <c r="E21" s="122"/>
      <c r="F21" s="65">
        <v>15</v>
      </c>
      <c r="G21" s="97"/>
      <c r="H21" s="12">
        <v>86</v>
      </c>
      <c r="I21" s="62"/>
    </row>
    <row r="22" spans="1:9" ht="15">
      <c r="A22" s="144"/>
      <c r="B22" s="62"/>
      <c r="C22" s="61"/>
      <c r="D22" s="61"/>
      <c r="E22" s="122"/>
      <c r="F22" s="65"/>
      <c r="G22" s="43"/>
      <c r="H22" s="12"/>
      <c r="I22" s="62"/>
    </row>
    <row r="23" spans="1:9" ht="15">
      <c r="A23" s="144"/>
      <c r="B23" s="62"/>
      <c r="C23" s="61"/>
      <c r="D23" s="61"/>
      <c r="E23" s="122"/>
      <c r="F23" s="65"/>
      <c r="G23" s="43"/>
      <c r="H23" s="12"/>
      <c r="I23" s="62"/>
    </row>
    <row r="24" spans="1:9" ht="15">
      <c r="A24" s="121"/>
      <c r="B24" s="119"/>
      <c r="C24" s="120"/>
      <c r="D24" s="120"/>
      <c r="E24" s="120"/>
      <c r="F24" s="65"/>
      <c r="G24" s="43"/>
      <c r="H24" s="12"/>
      <c r="I24" s="62"/>
    </row>
    <row r="25" spans="1:9" ht="15">
      <c r="A25" s="121"/>
      <c r="B25" s="116"/>
      <c r="C25" s="120"/>
      <c r="D25" s="120"/>
      <c r="E25" s="120"/>
      <c r="F25" s="65"/>
      <c r="G25" s="43"/>
      <c r="H25" s="12"/>
      <c r="I25" s="62"/>
    </row>
    <row r="26" spans="1:9" ht="15">
      <c r="A26" s="119"/>
      <c r="B26" s="119"/>
      <c r="C26" s="120"/>
      <c r="D26" s="120"/>
      <c r="E26" s="120"/>
      <c r="F26" s="65"/>
      <c r="G26" s="43"/>
      <c r="H26" s="12"/>
      <c r="I26" s="62"/>
    </row>
    <row r="27" spans="1:9" ht="15">
      <c r="A27" s="116"/>
      <c r="B27" s="116"/>
      <c r="C27" s="60"/>
      <c r="D27" s="60"/>
      <c r="E27" s="60"/>
      <c r="F27" s="65"/>
      <c r="G27" s="43"/>
      <c r="H27" s="12"/>
      <c r="I27" s="62"/>
    </row>
    <row r="28" spans="1:9" ht="15">
      <c r="A28" s="136" t="s">
        <v>24</v>
      </c>
      <c r="B28" s="137">
        <f>SUBTOTAL(109,B7:B27)</f>
        <v>65</v>
      </c>
      <c r="C28" s="137"/>
      <c r="D28" s="138">
        <f>SUBTOTAL(109,D7:D27)</f>
        <v>116.69</v>
      </c>
      <c r="E28" s="139">
        <f>SUBTOTAL(104,E7:E27)</f>
        <v>3.61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2">
    <mergeCell ref="A1:I1"/>
    <mergeCell ref="B3:D3"/>
  </mergeCell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30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65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44358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41" t="s">
        <v>78</v>
      </c>
      <c r="C4" s="141"/>
      <c r="D4" s="155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0</v>
      </c>
      <c r="H6" s="14" t="s">
        <v>18</v>
      </c>
      <c r="I6" s="14" t="s">
        <v>25</v>
      </c>
    </row>
    <row r="7" spans="1:9" ht="15">
      <c r="A7" s="119"/>
      <c r="B7" s="119"/>
      <c r="C7" s="120"/>
      <c r="D7" s="120"/>
      <c r="E7" s="122"/>
      <c r="F7" s="98">
        <v>1</v>
      </c>
      <c r="G7" s="99">
        <v>290</v>
      </c>
      <c r="H7" s="12">
        <v>100</v>
      </c>
      <c r="I7" s="12"/>
    </row>
    <row r="8" spans="1:9" ht="15">
      <c r="A8" s="121"/>
      <c r="B8" s="119"/>
      <c r="C8" s="120"/>
      <c r="D8" s="120"/>
      <c r="E8" s="120"/>
      <c r="F8" s="98">
        <v>2</v>
      </c>
      <c r="G8" s="99">
        <v>164</v>
      </c>
      <c r="H8" s="142">
        <v>101</v>
      </c>
      <c r="I8" s="14"/>
    </row>
    <row r="9" spans="1:9" ht="15">
      <c r="A9" s="121"/>
      <c r="B9" s="62"/>
      <c r="C9" s="61"/>
      <c r="D9" s="61"/>
      <c r="E9" s="73"/>
      <c r="F9" s="98">
        <v>3</v>
      </c>
      <c r="G9" s="99">
        <v>74</v>
      </c>
      <c r="H9" s="12">
        <v>98</v>
      </c>
      <c r="I9" s="46">
        <f>I7*60</f>
        <v>0</v>
      </c>
    </row>
    <row r="10" spans="1:9" ht="15">
      <c r="A10" s="121"/>
      <c r="B10" s="62"/>
      <c r="C10" s="61"/>
      <c r="D10" s="61"/>
      <c r="E10" s="73"/>
      <c r="F10" s="13">
        <v>4</v>
      </c>
      <c r="G10" s="128"/>
      <c r="H10" s="12">
        <f>'AOY POINTS'!B9</f>
        <v>97</v>
      </c>
      <c r="I10" s="14" t="s">
        <v>11</v>
      </c>
    </row>
    <row r="11" spans="1:9" ht="15">
      <c r="A11" s="121"/>
      <c r="B11" s="119"/>
      <c r="C11" s="120"/>
      <c r="D11" s="120"/>
      <c r="E11" s="122"/>
      <c r="F11" s="107">
        <v>5</v>
      </c>
      <c r="G11" s="100"/>
      <c r="H11" s="12">
        <f>'AOY POINTS'!B10</f>
        <v>96</v>
      </c>
      <c r="I11" s="46">
        <f>I9*0.733</f>
        <v>0</v>
      </c>
    </row>
    <row r="12" spans="1:9" ht="15">
      <c r="A12" s="121"/>
      <c r="B12" s="62"/>
      <c r="C12" s="61"/>
      <c r="D12" s="61"/>
      <c r="E12" s="122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21"/>
      <c r="B13" s="119"/>
      <c r="C13" s="120"/>
      <c r="D13" s="120"/>
      <c r="E13" s="120"/>
      <c r="F13" s="65">
        <v>7</v>
      </c>
      <c r="G13" s="97"/>
      <c r="H13" s="12">
        <f>'AOY POINTS'!B12</f>
        <v>94</v>
      </c>
      <c r="I13" s="108"/>
    </row>
    <row r="14" spans="1:9" ht="15">
      <c r="A14" s="119"/>
      <c r="B14" s="62"/>
      <c r="C14" s="61"/>
      <c r="D14" s="61"/>
      <c r="E14" s="122"/>
      <c r="F14" s="65">
        <v>8</v>
      </c>
      <c r="G14" s="97"/>
      <c r="H14" s="12">
        <v>93</v>
      </c>
      <c r="I14" s="14" t="s">
        <v>6</v>
      </c>
    </row>
    <row r="15" spans="1:9" ht="15">
      <c r="A15" s="121"/>
      <c r="B15" s="62"/>
      <c r="C15" s="61"/>
      <c r="D15" s="61"/>
      <c r="E15" s="122"/>
      <c r="F15" s="65">
        <v>9</v>
      </c>
      <c r="G15" s="97"/>
      <c r="H15" s="12">
        <v>0</v>
      </c>
      <c r="I15" s="25">
        <f>I7*10</f>
        <v>0</v>
      </c>
    </row>
    <row r="16" spans="1:9" ht="15">
      <c r="A16" s="121"/>
      <c r="B16" s="62"/>
      <c r="C16" s="61"/>
      <c r="D16" s="61"/>
      <c r="E16" s="122"/>
      <c r="F16" s="65">
        <v>9</v>
      </c>
      <c r="G16" s="97"/>
      <c r="H16" s="12">
        <v>0</v>
      </c>
      <c r="I16" s="62"/>
    </row>
    <row r="17" spans="1:9" ht="15">
      <c r="A17" s="121"/>
      <c r="B17" s="62"/>
      <c r="C17" s="61"/>
      <c r="D17" s="61"/>
      <c r="E17" s="120"/>
      <c r="F17" s="65">
        <v>9</v>
      </c>
      <c r="G17" s="97"/>
      <c r="H17" s="12">
        <v>0</v>
      </c>
      <c r="I17" s="62"/>
    </row>
    <row r="18" spans="1:9" ht="15">
      <c r="A18" s="121"/>
      <c r="B18" s="62"/>
      <c r="C18" s="61"/>
      <c r="D18" s="61"/>
      <c r="E18" s="73"/>
      <c r="F18" s="65">
        <v>9</v>
      </c>
      <c r="G18" s="97"/>
      <c r="H18" s="12">
        <v>0</v>
      </c>
      <c r="I18" s="62"/>
    </row>
    <row r="19" spans="1:9" ht="15">
      <c r="A19" s="121"/>
      <c r="B19" s="119"/>
      <c r="C19" s="120"/>
      <c r="D19" s="120"/>
      <c r="E19" s="122"/>
      <c r="F19" s="65"/>
      <c r="G19" s="97"/>
      <c r="H19" s="12"/>
      <c r="I19" s="62"/>
    </row>
    <row r="20" spans="1:9" ht="15">
      <c r="A20" s="121"/>
      <c r="B20" s="119"/>
      <c r="C20" s="120"/>
      <c r="D20" s="120"/>
      <c r="E20" s="120"/>
      <c r="F20" s="65"/>
      <c r="G20" s="97"/>
      <c r="H20" s="12"/>
      <c r="I20" s="62"/>
    </row>
    <row r="21" spans="1:9" ht="15">
      <c r="A21" s="121"/>
      <c r="B21" s="119"/>
      <c r="C21" s="120"/>
      <c r="D21" s="120"/>
      <c r="E21" s="120"/>
      <c r="F21" s="65"/>
      <c r="G21" s="97"/>
      <c r="H21" s="12"/>
      <c r="I21" s="62"/>
    </row>
    <row r="22" spans="1:9" ht="15">
      <c r="A22" s="121"/>
      <c r="B22" s="62"/>
      <c r="C22" s="61"/>
      <c r="D22" s="61"/>
      <c r="E22" s="123"/>
      <c r="F22" s="65"/>
      <c r="G22" s="43"/>
      <c r="H22" s="12"/>
      <c r="I22" s="62"/>
    </row>
    <row r="23" spans="1:9" ht="15">
      <c r="A23" s="121"/>
      <c r="B23" s="62"/>
      <c r="C23" s="61"/>
      <c r="D23" s="61"/>
      <c r="E23" s="61"/>
      <c r="F23" s="65"/>
      <c r="G23" s="43"/>
      <c r="H23" s="12"/>
      <c r="I23" s="62"/>
    </row>
    <row r="24" spans="1:9" ht="15">
      <c r="A24" s="119"/>
      <c r="B24" s="119"/>
      <c r="C24" s="120"/>
      <c r="D24" s="120"/>
      <c r="E24" s="120"/>
      <c r="F24" s="65"/>
      <c r="G24" s="43"/>
      <c r="H24" s="12"/>
      <c r="I24" s="62"/>
    </row>
    <row r="25" spans="1:9" ht="15">
      <c r="A25" s="62"/>
      <c r="B25" s="116"/>
      <c r="C25" s="120"/>
      <c r="D25" s="120"/>
      <c r="E25" s="120"/>
      <c r="F25" s="65"/>
      <c r="G25" s="43"/>
      <c r="H25" s="12"/>
      <c r="I25" s="62"/>
    </row>
    <row r="26" spans="1:9" ht="15">
      <c r="A26" s="119"/>
      <c r="B26" s="119"/>
      <c r="C26" s="120"/>
      <c r="D26" s="120"/>
      <c r="E26" s="120"/>
      <c r="F26" s="65"/>
      <c r="G26" s="43"/>
      <c r="H26" s="12"/>
      <c r="I26" s="62"/>
    </row>
    <row r="27" spans="1:9" ht="15">
      <c r="A27" s="116"/>
      <c r="B27" s="116"/>
      <c r="C27" s="60"/>
      <c r="D27" s="60"/>
      <c r="E27" s="60"/>
      <c r="F27" s="65"/>
      <c r="G27" s="43"/>
      <c r="H27" s="12"/>
      <c r="I27" s="62"/>
    </row>
    <row r="28" spans="1:9" ht="15">
      <c r="A28" s="136" t="s">
        <v>24</v>
      </c>
      <c r="B28" s="137">
        <f>SUBTOTAL(109,B7:B27)</f>
        <v>0</v>
      </c>
      <c r="C28" s="137"/>
      <c r="D28" s="138">
        <f>SUBTOTAL(109,D7:D27)</f>
        <v>0</v>
      </c>
      <c r="E28" s="139">
        <f>SUBTOTAL(104,E7:E27)</f>
        <v>0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2">
    <mergeCell ref="A1:I1"/>
    <mergeCell ref="B3:D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30"/>
  <sheetViews>
    <sheetView zoomScalePageLayoutView="0" workbookViewId="0" topLeftCell="A1">
      <selection activeCell="D10" sqref="D10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66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44386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55" t="s">
        <v>73</v>
      </c>
      <c r="C4" s="155"/>
      <c r="D4" s="155"/>
      <c r="E4" s="156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0</v>
      </c>
      <c r="H6" s="14" t="s">
        <v>18</v>
      </c>
      <c r="I6" s="14" t="s">
        <v>25</v>
      </c>
    </row>
    <row r="7" spans="1:9" ht="15">
      <c r="A7" s="121"/>
      <c r="B7" s="62"/>
      <c r="C7" s="61"/>
      <c r="D7" s="61"/>
      <c r="E7" s="123"/>
      <c r="F7" s="98">
        <v>1</v>
      </c>
      <c r="G7" s="99">
        <v>257</v>
      </c>
      <c r="H7" s="12">
        <v>102</v>
      </c>
      <c r="I7" s="12"/>
    </row>
    <row r="8" spans="1:9" ht="15">
      <c r="A8" s="119"/>
      <c r="B8" s="62"/>
      <c r="C8" s="61"/>
      <c r="D8" s="61"/>
      <c r="E8" s="122"/>
      <c r="F8" s="98">
        <v>2</v>
      </c>
      <c r="G8" s="99">
        <v>139</v>
      </c>
      <c r="H8" s="12">
        <v>99</v>
      </c>
      <c r="I8" s="14"/>
    </row>
    <row r="9" spans="1:9" ht="15">
      <c r="A9" s="121"/>
      <c r="B9" s="119"/>
      <c r="C9" s="120"/>
      <c r="D9" s="120"/>
      <c r="E9" s="122"/>
      <c r="F9" s="15">
        <v>3</v>
      </c>
      <c r="G9" s="128"/>
      <c r="H9" s="12">
        <v>98</v>
      </c>
      <c r="I9" s="46">
        <f>I7*60</f>
        <v>0</v>
      </c>
    </row>
    <row r="10" spans="1:9" ht="15">
      <c r="A10" s="121"/>
      <c r="B10" s="119"/>
      <c r="C10" s="120"/>
      <c r="D10" s="120"/>
      <c r="E10" s="120"/>
      <c r="F10" s="13">
        <v>4</v>
      </c>
      <c r="G10" s="128"/>
      <c r="H10" s="12">
        <f>'AOY POINTS'!B9</f>
        <v>97</v>
      </c>
      <c r="I10" s="14" t="s">
        <v>11</v>
      </c>
    </row>
    <row r="11" spans="1:9" ht="15">
      <c r="A11" s="121"/>
      <c r="B11" s="119"/>
      <c r="C11" s="120"/>
      <c r="D11" s="120"/>
      <c r="E11" s="120"/>
      <c r="F11" s="107">
        <v>5</v>
      </c>
      <c r="G11" s="100"/>
      <c r="H11" s="12">
        <f>'AOY POINTS'!B10</f>
        <v>96</v>
      </c>
      <c r="I11" s="46">
        <f>I9*0.733</f>
        <v>0</v>
      </c>
    </row>
    <row r="12" spans="1:9" ht="15">
      <c r="A12" s="121"/>
      <c r="B12" s="62"/>
      <c r="C12" s="61"/>
      <c r="D12" s="61"/>
      <c r="E12" s="73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21"/>
      <c r="B13" s="62"/>
      <c r="C13" s="61"/>
      <c r="D13" s="61"/>
      <c r="E13" s="122"/>
      <c r="F13" s="65">
        <v>7</v>
      </c>
      <c r="G13" s="97"/>
      <c r="H13" s="12">
        <f>'AOY POINTS'!B12</f>
        <v>94</v>
      </c>
      <c r="I13" s="108"/>
    </row>
    <row r="14" spans="1:9" ht="15">
      <c r="A14" s="119"/>
      <c r="B14" s="119"/>
      <c r="C14" s="120"/>
      <c r="D14" s="120"/>
      <c r="E14" s="122"/>
      <c r="F14" s="65">
        <v>8</v>
      </c>
      <c r="G14" s="97"/>
      <c r="H14" s="12"/>
      <c r="I14" s="14" t="s">
        <v>6</v>
      </c>
    </row>
    <row r="15" spans="1:9" ht="15">
      <c r="A15" s="121"/>
      <c r="B15" s="62"/>
      <c r="C15" s="61"/>
      <c r="D15" s="61"/>
      <c r="E15" s="122"/>
      <c r="F15" s="65">
        <v>8</v>
      </c>
      <c r="G15" s="97"/>
      <c r="H15" s="12"/>
      <c r="I15" s="25">
        <f>I7*10</f>
        <v>0</v>
      </c>
    </row>
    <row r="16" spans="1:9" ht="15">
      <c r="A16" s="121"/>
      <c r="B16" s="62"/>
      <c r="C16" s="61"/>
      <c r="D16" s="61"/>
      <c r="E16" s="73"/>
      <c r="F16" s="65"/>
      <c r="G16" s="97"/>
      <c r="H16" s="12"/>
      <c r="I16" s="62"/>
    </row>
    <row r="17" spans="1:9" ht="15">
      <c r="A17" s="121"/>
      <c r="B17" s="62"/>
      <c r="C17" s="61"/>
      <c r="D17" s="61"/>
      <c r="E17" s="120"/>
      <c r="F17" s="65"/>
      <c r="G17" s="97"/>
      <c r="H17" s="12"/>
      <c r="I17" s="62"/>
    </row>
    <row r="18" spans="1:9" ht="15">
      <c r="A18" s="121"/>
      <c r="B18" s="62"/>
      <c r="C18" s="61"/>
      <c r="D18" s="61"/>
      <c r="E18" s="122"/>
      <c r="F18" s="65"/>
      <c r="G18" s="97"/>
      <c r="H18" s="12"/>
      <c r="I18" s="62"/>
    </row>
    <row r="19" spans="1:9" ht="15">
      <c r="A19" s="121"/>
      <c r="B19" s="119"/>
      <c r="C19" s="120"/>
      <c r="D19" s="120"/>
      <c r="E19" s="120"/>
      <c r="F19" s="65"/>
      <c r="G19" s="97"/>
      <c r="H19" s="12"/>
      <c r="I19" s="62"/>
    </row>
    <row r="20" spans="1:9" ht="15">
      <c r="A20" s="121"/>
      <c r="B20" s="119"/>
      <c r="C20" s="120"/>
      <c r="D20" s="120"/>
      <c r="E20" s="120"/>
      <c r="F20" s="65"/>
      <c r="G20" s="97"/>
      <c r="H20" s="12"/>
      <c r="I20" s="62"/>
    </row>
    <row r="21" spans="1:9" ht="15">
      <c r="A21" s="121"/>
      <c r="B21" s="119"/>
      <c r="C21" s="120"/>
      <c r="D21" s="120"/>
      <c r="E21" s="122"/>
      <c r="F21" s="65"/>
      <c r="G21" s="97"/>
      <c r="H21" s="12"/>
      <c r="I21" s="62"/>
    </row>
    <row r="22" spans="1:9" ht="15">
      <c r="A22" s="119"/>
      <c r="B22" s="62"/>
      <c r="C22" s="61"/>
      <c r="D22" s="61"/>
      <c r="E22" s="61"/>
      <c r="F22" s="12"/>
      <c r="G22" s="143"/>
      <c r="H22" s="12"/>
      <c r="I22" s="62"/>
    </row>
    <row r="23" spans="1:9" ht="15">
      <c r="A23" s="119"/>
      <c r="B23" s="62"/>
      <c r="C23" s="61"/>
      <c r="D23" s="61"/>
      <c r="E23" s="61"/>
      <c r="F23" s="12"/>
      <c r="G23" s="143"/>
      <c r="H23" s="12"/>
      <c r="I23" s="62"/>
    </row>
    <row r="24" spans="1:9" ht="15">
      <c r="A24" s="119"/>
      <c r="B24" s="119"/>
      <c r="C24" s="120"/>
      <c r="D24" s="120"/>
      <c r="E24" s="120"/>
      <c r="F24" s="12"/>
      <c r="G24" s="143"/>
      <c r="H24" s="12"/>
      <c r="I24" s="62"/>
    </row>
    <row r="25" spans="1:9" ht="15">
      <c r="A25" s="119"/>
      <c r="B25" s="116"/>
      <c r="C25" s="120"/>
      <c r="D25" s="120"/>
      <c r="E25" s="120"/>
      <c r="F25" s="12"/>
      <c r="G25" s="143"/>
      <c r="H25" s="12"/>
      <c r="I25" s="62"/>
    </row>
    <row r="26" spans="1:9" ht="15">
      <c r="A26" s="119"/>
      <c r="B26" s="119"/>
      <c r="C26" s="120"/>
      <c r="D26" s="120"/>
      <c r="E26" s="120"/>
      <c r="F26" s="12"/>
      <c r="G26" s="143"/>
      <c r="H26" s="12"/>
      <c r="I26" s="62"/>
    </row>
    <row r="27" spans="1:9" ht="15">
      <c r="A27" s="116"/>
      <c r="B27" s="116"/>
      <c r="C27" s="60"/>
      <c r="D27" s="60"/>
      <c r="E27" s="60"/>
      <c r="F27" s="12"/>
      <c r="G27" s="143"/>
      <c r="H27" s="12"/>
      <c r="I27" s="62"/>
    </row>
    <row r="28" spans="1:9" ht="15">
      <c r="A28" s="136" t="s">
        <v>24</v>
      </c>
      <c r="B28" s="137">
        <f>SUBTOTAL(109,B7:B27)</f>
        <v>0</v>
      </c>
      <c r="C28" s="137"/>
      <c r="D28" s="138">
        <f>SUBTOTAL(109,D7:D27)</f>
        <v>0</v>
      </c>
      <c r="E28" s="139">
        <f>SUBTOTAL(104,E7:E27)</f>
        <v>0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2">
    <mergeCell ref="A1:I1"/>
    <mergeCell ref="B3:D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N30"/>
  <sheetViews>
    <sheetView zoomScalePageLayoutView="0" workbookViewId="0" topLeftCell="A1">
      <selection activeCell="D16" sqref="D16"/>
    </sheetView>
  </sheetViews>
  <sheetFormatPr defaultColWidth="8.8515625" defaultRowHeight="15"/>
  <cols>
    <col min="1" max="1" width="37.7109375" style="0" bestFit="1" customWidth="1"/>
    <col min="2" max="2" width="7.8515625" style="0" bestFit="1" customWidth="1"/>
    <col min="3" max="3" width="10.8515625" style="0" hidden="1" customWidth="1"/>
    <col min="4" max="4" width="10.421875" style="0" bestFit="1" customWidth="1"/>
    <col min="5" max="5" width="12.7109375" style="0" bestFit="1" customWidth="1"/>
    <col min="6" max="6" width="8.8515625" style="0" customWidth="1"/>
    <col min="7" max="7" width="9.140625" style="0" customWidth="1"/>
    <col min="8" max="8" width="8.421875" style="0" bestFit="1" customWidth="1"/>
    <col min="9" max="9" width="14.7109375" style="0" bestFit="1" customWidth="1"/>
    <col min="10" max="10" width="12.00390625" style="0" bestFit="1" customWidth="1"/>
    <col min="11" max="12" width="14.7109375" style="0" bestFit="1" customWidth="1"/>
    <col min="13" max="13" width="8.8515625" style="0" customWidth="1"/>
    <col min="14" max="14" width="14.7109375" style="0" bestFit="1" customWidth="1"/>
  </cols>
  <sheetData>
    <row r="1" spans="1:14" ht="33">
      <c r="A1" s="163" t="s">
        <v>67</v>
      </c>
      <c r="B1" s="163"/>
      <c r="C1" s="163"/>
      <c r="D1" s="163"/>
      <c r="E1" s="163"/>
      <c r="F1" s="163"/>
      <c r="G1" s="163"/>
      <c r="H1" s="163"/>
      <c r="I1" s="163"/>
      <c r="J1" s="2"/>
      <c r="K1" s="2"/>
      <c r="L1" s="2"/>
      <c r="M1" s="2"/>
      <c r="N1" s="2"/>
    </row>
    <row r="3" spans="1:14" ht="15" customHeight="1">
      <c r="A3" s="38" t="s">
        <v>23</v>
      </c>
      <c r="B3" s="164">
        <v>44456</v>
      </c>
      <c r="C3" s="164"/>
      <c r="D3" s="164"/>
      <c r="E3" s="39"/>
      <c r="F3" s="40"/>
      <c r="G3" s="40"/>
      <c r="H3" s="40"/>
      <c r="I3" s="40"/>
      <c r="J3" s="2"/>
      <c r="K3" s="2"/>
      <c r="L3" s="2"/>
      <c r="M3" s="2"/>
      <c r="N3" s="2"/>
    </row>
    <row r="4" spans="1:9" ht="15">
      <c r="A4" s="41" t="s">
        <v>22</v>
      </c>
      <c r="B4" s="165" t="s">
        <v>72</v>
      </c>
      <c r="C4" s="165"/>
      <c r="D4" s="165"/>
      <c r="E4" s="39"/>
      <c r="F4" s="24"/>
      <c r="G4" s="24"/>
      <c r="H4" s="24"/>
      <c r="I4" s="24"/>
    </row>
    <row r="5" spans="1:9" ht="15">
      <c r="A5" s="24"/>
      <c r="B5" s="24"/>
      <c r="C5" s="24"/>
      <c r="D5" s="24"/>
      <c r="E5" s="24"/>
      <c r="F5" s="24"/>
      <c r="G5" s="24"/>
      <c r="H5" s="24"/>
      <c r="I5" s="24"/>
    </row>
    <row r="6" spans="1:9" ht="15">
      <c r="A6" s="21" t="s">
        <v>42</v>
      </c>
      <c r="B6" s="54" t="s">
        <v>4</v>
      </c>
      <c r="C6" s="55" t="s">
        <v>37</v>
      </c>
      <c r="D6" s="55" t="s">
        <v>21</v>
      </c>
      <c r="E6" s="56" t="s">
        <v>20</v>
      </c>
      <c r="F6" s="14" t="s">
        <v>19</v>
      </c>
      <c r="G6" s="114">
        <f>I7</f>
        <v>0</v>
      </c>
      <c r="H6" s="14" t="s">
        <v>18</v>
      </c>
      <c r="I6" s="14" t="s">
        <v>25</v>
      </c>
    </row>
    <row r="7" spans="1:9" ht="15">
      <c r="A7" s="133"/>
      <c r="B7" s="62"/>
      <c r="C7" s="61"/>
      <c r="D7" s="61"/>
      <c r="E7" s="61"/>
      <c r="F7" s="98">
        <v>1</v>
      </c>
      <c r="G7" s="99"/>
      <c r="H7" s="12">
        <v>100</v>
      </c>
      <c r="I7" s="12"/>
    </row>
    <row r="8" spans="1:9" ht="15">
      <c r="A8" s="121"/>
      <c r="B8" s="62"/>
      <c r="C8" s="61"/>
      <c r="D8" s="61"/>
      <c r="E8" s="122"/>
      <c r="F8" s="98">
        <v>2</v>
      </c>
      <c r="G8" s="99"/>
      <c r="H8" s="12">
        <v>101</v>
      </c>
      <c r="I8" s="14"/>
    </row>
    <row r="9" spans="1:9" ht="15">
      <c r="A9" s="130"/>
      <c r="B9" s="119"/>
      <c r="C9" s="120"/>
      <c r="D9" s="120"/>
      <c r="E9" s="122"/>
      <c r="F9" s="98">
        <v>3</v>
      </c>
      <c r="G9" s="99"/>
      <c r="H9" s="12">
        <v>98</v>
      </c>
      <c r="I9" s="46">
        <f>I7*60</f>
        <v>0</v>
      </c>
    </row>
    <row r="10" spans="1:11" ht="15">
      <c r="A10" s="129"/>
      <c r="B10" s="62"/>
      <c r="C10" s="61"/>
      <c r="D10" s="61"/>
      <c r="E10" s="73"/>
      <c r="F10" s="13">
        <v>4</v>
      </c>
      <c r="G10" s="128"/>
      <c r="H10" s="12">
        <f>'AOY POINTS'!B9</f>
        <v>97</v>
      </c>
      <c r="I10" s="14" t="s">
        <v>11</v>
      </c>
      <c r="K10" s="132"/>
    </row>
    <row r="11" spans="1:9" ht="15">
      <c r="A11" s="130"/>
      <c r="B11" s="119"/>
      <c r="C11" s="120"/>
      <c r="D11" s="120"/>
      <c r="E11" s="122"/>
      <c r="F11" s="107">
        <v>5</v>
      </c>
      <c r="G11" s="100"/>
      <c r="H11" s="12">
        <f>'AOY POINTS'!B10</f>
        <v>96</v>
      </c>
      <c r="I11" s="46">
        <f>I9*0.733</f>
        <v>0</v>
      </c>
    </row>
    <row r="12" spans="1:9" ht="15">
      <c r="A12" s="129"/>
      <c r="B12" s="62"/>
      <c r="C12" s="61"/>
      <c r="D12" s="61"/>
      <c r="E12" s="61"/>
      <c r="F12" s="65">
        <v>6</v>
      </c>
      <c r="G12" s="97"/>
      <c r="H12" s="12">
        <f>'AOY POINTS'!B11</f>
        <v>95</v>
      </c>
      <c r="I12" s="14" t="s">
        <v>20</v>
      </c>
    </row>
    <row r="13" spans="1:9" ht="15">
      <c r="A13" s="131"/>
      <c r="B13" s="62"/>
      <c r="C13" s="61"/>
      <c r="D13" s="61"/>
      <c r="E13" s="73"/>
      <c r="F13" s="65">
        <v>7</v>
      </c>
      <c r="G13" s="97"/>
      <c r="H13" s="12">
        <f>'AOY POINTS'!B12</f>
        <v>94</v>
      </c>
      <c r="I13" s="108"/>
    </row>
    <row r="14" spans="1:9" ht="15">
      <c r="A14" s="130"/>
      <c r="B14" s="119"/>
      <c r="C14" s="120"/>
      <c r="D14" s="120"/>
      <c r="E14" s="120"/>
      <c r="F14" s="65">
        <v>8</v>
      </c>
      <c r="G14" s="97"/>
      <c r="H14" s="12">
        <f>'AOY POINTS'!B13</f>
        <v>93</v>
      </c>
      <c r="I14" s="14" t="s">
        <v>6</v>
      </c>
    </row>
    <row r="15" spans="1:9" ht="15">
      <c r="A15" s="129"/>
      <c r="B15" s="119"/>
      <c r="C15" s="120"/>
      <c r="D15" s="120"/>
      <c r="E15" s="122"/>
      <c r="F15" s="65">
        <v>9</v>
      </c>
      <c r="G15" s="97"/>
      <c r="H15" s="12">
        <f>'AOY POINTS'!B14</f>
        <v>92</v>
      </c>
      <c r="I15" s="25">
        <f>I7*10</f>
        <v>0</v>
      </c>
    </row>
    <row r="16" spans="1:9" ht="15">
      <c r="A16" s="129"/>
      <c r="B16" s="62"/>
      <c r="C16" s="61"/>
      <c r="D16" s="61"/>
      <c r="E16" s="73"/>
      <c r="F16" s="65">
        <v>10</v>
      </c>
      <c r="G16" s="97"/>
      <c r="H16" s="12">
        <f>'AOY POINTS'!B15</f>
        <v>91</v>
      </c>
      <c r="I16" s="62"/>
    </row>
    <row r="17" spans="1:9" ht="15">
      <c r="A17" s="47"/>
      <c r="B17" s="119"/>
      <c r="C17" s="120"/>
      <c r="D17" s="120"/>
      <c r="E17" s="123"/>
      <c r="F17" s="65">
        <v>11</v>
      </c>
      <c r="G17" s="97"/>
      <c r="H17" s="12">
        <f>'AOY POINTS'!B16</f>
        <v>90</v>
      </c>
      <c r="I17" s="62"/>
    </row>
    <row r="18" spans="1:9" ht="15">
      <c r="A18" s="129"/>
      <c r="B18" s="119"/>
      <c r="C18" s="120"/>
      <c r="D18" s="120"/>
      <c r="E18" s="122"/>
      <c r="F18" s="65">
        <v>12</v>
      </c>
      <c r="G18" s="97"/>
      <c r="H18" s="12">
        <f>'AOY POINTS'!B17</f>
        <v>89</v>
      </c>
      <c r="I18" s="62"/>
    </row>
    <row r="19" spans="1:11" ht="15">
      <c r="A19" s="130"/>
      <c r="B19" s="62"/>
      <c r="C19" s="61"/>
      <c r="D19" s="61"/>
      <c r="E19" s="61"/>
      <c r="F19" s="65">
        <v>13</v>
      </c>
      <c r="G19" s="97"/>
      <c r="H19" s="12">
        <v>0</v>
      </c>
      <c r="I19" s="62"/>
      <c r="K19" s="132"/>
    </row>
    <row r="20" spans="1:9" ht="15">
      <c r="A20" s="130"/>
      <c r="B20" s="62"/>
      <c r="C20" s="61"/>
      <c r="D20" s="61"/>
      <c r="E20" s="73"/>
      <c r="F20" s="65">
        <v>14</v>
      </c>
      <c r="G20" s="97"/>
      <c r="H20" s="12">
        <v>0</v>
      </c>
      <c r="I20" s="62"/>
    </row>
    <row r="21" spans="1:9" ht="15">
      <c r="A21" s="119"/>
      <c r="B21" s="119"/>
      <c r="C21" s="120"/>
      <c r="D21" s="120"/>
      <c r="E21" s="120"/>
      <c r="F21" s="65"/>
      <c r="G21" s="97"/>
      <c r="H21" s="12"/>
      <c r="I21" s="62"/>
    </row>
    <row r="22" spans="1:9" ht="15">
      <c r="A22" s="119"/>
      <c r="B22" s="62"/>
      <c r="C22" s="61"/>
      <c r="D22" s="61"/>
      <c r="E22" s="61"/>
      <c r="F22" s="65"/>
      <c r="G22" s="43"/>
      <c r="H22" s="12"/>
      <c r="I22" s="62"/>
    </row>
    <row r="23" spans="1:9" ht="15">
      <c r="A23" s="119"/>
      <c r="B23" s="62"/>
      <c r="C23" s="61"/>
      <c r="D23" s="61"/>
      <c r="E23" s="61"/>
      <c r="F23" s="65"/>
      <c r="G23" s="43"/>
      <c r="H23" s="12"/>
      <c r="I23" s="62"/>
    </row>
    <row r="24" spans="1:9" ht="15">
      <c r="A24" s="119"/>
      <c r="B24" s="119"/>
      <c r="C24" s="120"/>
      <c r="D24" s="120"/>
      <c r="E24" s="120"/>
      <c r="F24" s="65"/>
      <c r="G24" s="43"/>
      <c r="H24" s="12"/>
      <c r="I24" s="62"/>
    </row>
    <row r="25" spans="1:9" ht="15">
      <c r="A25" s="62"/>
      <c r="B25" s="116"/>
      <c r="C25" s="120"/>
      <c r="D25" s="120"/>
      <c r="E25" s="120"/>
      <c r="F25" s="65"/>
      <c r="G25" s="43"/>
      <c r="H25" s="12"/>
      <c r="I25" s="62"/>
    </row>
    <row r="26" spans="1:9" ht="15">
      <c r="A26" s="119"/>
      <c r="B26" s="119"/>
      <c r="C26" s="120"/>
      <c r="D26" s="120"/>
      <c r="E26" s="120"/>
      <c r="F26" s="65"/>
      <c r="G26" s="43"/>
      <c r="H26" s="12"/>
      <c r="I26" s="62"/>
    </row>
    <row r="27" spans="1:9" ht="15">
      <c r="A27" s="116"/>
      <c r="B27" s="116"/>
      <c r="C27" s="60"/>
      <c r="D27" s="60"/>
      <c r="E27" s="60"/>
      <c r="F27" s="65"/>
      <c r="G27" s="43"/>
      <c r="H27" s="12"/>
      <c r="I27" s="62"/>
    </row>
    <row r="28" spans="1:9" ht="15">
      <c r="A28" s="115" t="s">
        <v>24</v>
      </c>
      <c r="B28" s="116">
        <f>SUBTOTAL(109,B7:B27)</f>
        <v>0</v>
      </c>
      <c r="C28" s="116"/>
      <c r="D28" s="117">
        <f>SUBTOTAL(109,D7:D27)</f>
        <v>0</v>
      </c>
      <c r="E28" s="118">
        <f>SUBTOTAL(104,E7:E27)</f>
        <v>0</v>
      </c>
      <c r="F28" s="24"/>
      <c r="G28" s="24"/>
      <c r="H28" s="24"/>
      <c r="I28" s="24"/>
    </row>
    <row r="29" spans="4:5" ht="14.25">
      <c r="D29" s="1"/>
      <c r="E29" s="1"/>
    </row>
    <row r="30" spans="1:2" ht="15">
      <c r="A30" s="109" t="s">
        <v>52</v>
      </c>
      <c r="B30" s="110"/>
    </row>
  </sheetData>
  <sheetProtection/>
  <mergeCells count="3">
    <mergeCell ref="A1:I1"/>
    <mergeCell ref="B3:D3"/>
    <mergeCell ref="B4:D4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2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33.421875" style="9" bestFit="1" customWidth="1"/>
    <col min="2" max="2" width="7.7109375" style="9" bestFit="1" customWidth="1"/>
    <col min="3" max="3" width="10.421875" style="9" bestFit="1" customWidth="1"/>
    <col min="4" max="4" width="8.28125" style="9" bestFit="1" customWidth="1"/>
    <col min="5" max="5" width="11.8515625" style="9" bestFit="1" customWidth="1"/>
    <col min="6" max="6" width="13.7109375" style="9" bestFit="1" customWidth="1"/>
    <col min="7" max="7" width="16.7109375" style="9" bestFit="1" customWidth="1"/>
    <col min="8" max="8" width="12.421875" style="9" bestFit="1" customWidth="1"/>
    <col min="9" max="9" width="7.8515625" style="9" bestFit="1" customWidth="1"/>
    <col min="10" max="10" width="14.140625" style="9" customWidth="1"/>
    <col min="11" max="11" width="15.00390625" style="9" bestFit="1" customWidth="1"/>
    <col min="12" max="12" width="12.00390625" style="9" bestFit="1" customWidth="1"/>
    <col min="13" max="14" width="14.7109375" style="9" bestFit="1" customWidth="1"/>
    <col min="15" max="15" width="11.421875" style="9" customWidth="1"/>
    <col min="16" max="16" width="14.7109375" style="9" bestFit="1" customWidth="1"/>
    <col min="17" max="16384" width="11.421875" style="9" customWidth="1"/>
  </cols>
  <sheetData>
    <row r="1" spans="1:16" ht="33">
      <c r="A1" s="163" t="s">
        <v>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34"/>
      <c r="M1" s="34"/>
      <c r="N1" s="34"/>
      <c r="O1" s="34"/>
      <c r="P1" s="34"/>
    </row>
    <row r="3" spans="1:16" ht="15" customHeight="1">
      <c r="A3" s="38" t="s">
        <v>23</v>
      </c>
      <c r="B3" s="164" t="s">
        <v>76</v>
      </c>
      <c r="C3" s="164"/>
      <c r="D3" s="164"/>
      <c r="E3" s="164"/>
      <c r="F3" s="164"/>
      <c r="G3" s="164"/>
      <c r="H3" s="39"/>
      <c r="I3" s="40"/>
      <c r="J3" s="40"/>
      <c r="K3" s="40"/>
      <c r="L3" s="34"/>
      <c r="M3" s="34"/>
      <c r="N3" s="34"/>
      <c r="O3" s="34"/>
      <c r="P3" s="34"/>
    </row>
    <row r="4" spans="1:11" ht="15">
      <c r="A4" s="41" t="s">
        <v>22</v>
      </c>
      <c r="B4" s="165" t="s">
        <v>72</v>
      </c>
      <c r="C4" s="165"/>
      <c r="D4" s="165"/>
      <c r="E4" s="165"/>
      <c r="F4" s="165"/>
      <c r="G4" s="165"/>
      <c r="H4" s="39"/>
      <c r="I4" s="24"/>
      <c r="J4" s="24"/>
      <c r="K4" s="24"/>
    </row>
    <row r="5" spans="1:11" ht="15">
      <c r="A5" s="41"/>
      <c r="B5" s="66"/>
      <c r="C5" s="66"/>
      <c r="D5" s="66"/>
      <c r="E5" s="66"/>
      <c r="F5" s="66"/>
      <c r="G5" s="66"/>
      <c r="H5" s="39"/>
      <c r="I5" s="24"/>
      <c r="J5" s="24"/>
      <c r="K5" s="24"/>
    </row>
    <row r="6" spans="1:11" ht="15">
      <c r="A6" s="24"/>
      <c r="B6" s="166" t="s">
        <v>34</v>
      </c>
      <c r="C6" s="167"/>
      <c r="D6" s="166" t="s">
        <v>35</v>
      </c>
      <c r="E6" s="167"/>
      <c r="F6" s="24"/>
      <c r="G6" s="24"/>
      <c r="H6" s="24"/>
      <c r="I6" s="24"/>
      <c r="J6" s="24"/>
      <c r="K6" s="24"/>
    </row>
    <row r="7" spans="1:11" ht="15">
      <c r="A7" s="21" t="s">
        <v>42</v>
      </c>
      <c r="B7" s="67" t="s">
        <v>4</v>
      </c>
      <c r="C7" s="68" t="s">
        <v>21</v>
      </c>
      <c r="D7" s="68" t="s">
        <v>36</v>
      </c>
      <c r="E7" s="83" t="s">
        <v>27</v>
      </c>
      <c r="F7" s="68" t="s">
        <v>29</v>
      </c>
      <c r="G7" s="68" t="s">
        <v>28</v>
      </c>
      <c r="H7" s="69" t="s">
        <v>20</v>
      </c>
      <c r="I7" s="21" t="s">
        <v>19</v>
      </c>
      <c r="J7" s="70"/>
      <c r="K7" s="14" t="s">
        <v>17</v>
      </c>
    </row>
    <row r="8" spans="1:11" ht="15">
      <c r="A8" s="71"/>
      <c r="B8" s="62"/>
      <c r="C8" s="61"/>
      <c r="D8" s="42"/>
      <c r="E8" s="61"/>
      <c r="F8" s="72">
        <f aca="true" t="shared" si="0" ref="F8:F25">B8+D8</f>
        <v>0</v>
      </c>
      <c r="G8" s="61">
        <f aca="true" t="shared" si="1" ref="G8:G25">C8+E8</f>
        <v>0</v>
      </c>
      <c r="H8" s="61"/>
      <c r="I8" s="64">
        <v>1</v>
      </c>
      <c r="J8" s="57" t="e">
        <f>#REF!</f>
        <v>#REF!</v>
      </c>
      <c r="K8" s="12">
        <v>0</v>
      </c>
    </row>
    <row r="9" spans="1:11" ht="15">
      <c r="A9" s="71"/>
      <c r="B9" s="62"/>
      <c r="C9" s="61"/>
      <c r="D9" s="42"/>
      <c r="E9" s="61"/>
      <c r="F9" s="72">
        <f t="shared" si="0"/>
        <v>0</v>
      </c>
      <c r="G9" s="61">
        <f t="shared" si="1"/>
        <v>0</v>
      </c>
      <c r="H9" s="73"/>
      <c r="I9" s="64">
        <v>2</v>
      </c>
      <c r="J9" s="57" t="e">
        <f>#REF!</f>
        <v>#REF!</v>
      </c>
      <c r="K9" s="14" t="s">
        <v>14</v>
      </c>
    </row>
    <row r="10" spans="1:13" ht="15">
      <c r="A10" s="71"/>
      <c r="B10" s="62"/>
      <c r="C10" s="61"/>
      <c r="D10" s="42"/>
      <c r="E10" s="61"/>
      <c r="F10" s="72">
        <f t="shared" si="0"/>
        <v>0</v>
      </c>
      <c r="G10" s="61">
        <f t="shared" si="1"/>
        <v>0</v>
      </c>
      <c r="H10" s="61"/>
      <c r="I10" s="64">
        <v>3</v>
      </c>
      <c r="J10" s="57" t="e">
        <f>#REF!</f>
        <v>#REF!</v>
      </c>
      <c r="K10" s="46">
        <v>0</v>
      </c>
      <c r="M10" s="36"/>
    </row>
    <row r="11" spans="1:11" ht="15">
      <c r="A11" s="71"/>
      <c r="B11" s="62"/>
      <c r="C11" s="61"/>
      <c r="D11" s="42"/>
      <c r="E11" s="61"/>
      <c r="F11" s="72">
        <f t="shared" si="0"/>
        <v>0</v>
      </c>
      <c r="G11" s="61">
        <f t="shared" si="1"/>
        <v>0</v>
      </c>
      <c r="H11" s="73"/>
      <c r="I11" s="64">
        <v>4</v>
      </c>
      <c r="J11" s="57" t="e">
        <f>#REF!</f>
        <v>#REF!</v>
      </c>
      <c r="K11" s="14" t="s">
        <v>38</v>
      </c>
    </row>
    <row r="12" spans="1:11" ht="15">
      <c r="A12" s="71"/>
      <c r="B12" s="62"/>
      <c r="C12" s="61"/>
      <c r="D12" s="42"/>
      <c r="E12" s="61"/>
      <c r="F12" s="72">
        <f t="shared" si="0"/>
        <v>0</v>
      </c>
      <c r="G12" s="61">
        <f t="shared" si="1"/>
        <v>0</v>
      </c>
      <c r="H12" s="74"/>
      <c r="I12" s="89">
        <v>5</v>
      </c>
      <c r="J12" s="57" t="e">
        <f>#REF!</f>
        <v>#REF!</v>
      </c>
      <c r="K12" s="46">
        <f>50*K8</f>
        <v>0</v>
      </c>
    </row>
    <row r="13" spans="1:11" ht="15">
      <c r="A13" s="71"/>
      <c r="B13" s="62"/>
      <c r="C13" s="61"/>
      <c r="D13" s="42"/>
      <c r="E13" s="61"/>
      <c r="F13" s="72">
        <f t="shared" si="0"/>
        <v>0</v>
      </c>
      <c r="G13" s="61">
        <f t="shared" si="1"/>
        <v>0</v>
      </c>
      <c r="H13" s="81"/>
      <c r="I13" s="65">
        <v>6</v>
      </c>
      <c r="J13" s="43"/>
      <c r="K13" s="14" t="s">
        <v>2</v>
      </c>
    </row>
    <row r="14" spans="1:11" ht="15">
      <c r="A14" s="71"/>
      <c r="B14" s="62"/>
      <c r="C14" s="61"/>
      <c r="D14" s="42"/>
      <c r="E14" s="61"/>
      <c r="F14" s="72">
        <f t="shared" si="0"/>
        <v>0</v>
      </c>
      <c r="G14" s="61">
        <f t="shared" si="1"/>
        <v>0</v>
      </c>
      <c r="H14" s="61"/>
      <c r="I14" s="65">
        <v>7</v>
      </c>
      <c r="J14" s="43"/>
      <c r="K14" s="46">
        <f>K10+K12</f>
        <v>0</v>
      </c>
    </row>
    <row r="15" spans="1:11" ht="15">
      <c r="A15" s="71"/>
      <c r="B15" s="62"/>
      <c r="C15" s="61"/>
      <c r="D15" s="42"/>
      <c r="E15" s="61"/>
      <c r="F15" s="72">
        <f t="shared" si="0"/>
        <v>0</v>
      </c>
      <c r="G15" s="61">
        <f t="shared" si="1"/>
        <v>0</v>
      </c>
      <c r="H15" s="82"/>
      <c r="I15" s="65">
        <v>8</v>
      </c>
      <c r="J15" s="43"/>
      <c r="K15" s="62"/>
    </row>
    <row r="16" spans="1:11" ht="15">
      <c r="A16" s="71"/>
      <c r="B16" s="62"/>
      <c r="C16" s="61"/>
      <c r="D16" s="42"/>
      <c r="E16" s="61"/>
      <c r="F16" s="72">
        <f t="shared" si="0"/>
        <v>0</v>
      </c>
      <c r="G16" s="61">
        <f t="shared" si="1"/>
        <v>0</v>
      </c>
      <c r="H16" s="61"/>
      <c r="I16" s="65">
        <v>9</v>
      </c>
      <c r="J16" s="43"/>
      <c r="K16" s="14" t="s">
        <v>39</v>
      </c>
    </row>
    <row r="17" spans="1:11" ht="15">
      <c r="A17" s="71"/>
      <c r="B17" s="62"/>
      <c r="C17" s="61"/>
      <c r="D17" s="42"/>
      <c r="E17" s="61"/>
      <c r="F17" s="72">
        <f t="shared" si="0"/>
        <v>0</v>
      </c>
      <c r="G17" s="61">
        <f t="shared" si="1"/>
        <v>0</v>
      </c>
      <c r="H17" s="61"/>
      <c r="I17" s="65">
        <v>10</v>
      </c>
      <c r="J17" s="43"/>
      <c r="K17" s="79">
        <v>200</v>
      </c>
    </row>
    <row r="18" spans="1:11" ht="15">
      <c r="A18" s="71"/>
      <c r="B18" s="62"/>
      <c r="C18" s="61"/>
      <c r="D18" s="42"/>
      <c r="E18" s="61"/>
      <c r="F18" s="72">
        <f t="shared" si="0"/>
        <v>0</v>
      </c>
      <c r="G18" s="61">
        <f t="shared" si="1"/>
        <v>0</v>
      </c>
      <c r="H18" s="73"/>
      <c r="I18" s="65">
        <v>11</v>
      </c>
      <c r="J18" s="43"/>
      <c r="K18" s="14" t="s">
        <v>40</v>
      </c>
    </row>
    <row r="19" spans="1:11" ht="15">
      <c r="A19" s="71"/>
      <c r="B19" s="62"/>
      <c r="C19" s="61"/>
      <c r="D19" s="42"/>
      <c r="E19" s="61"/>
      <c r="F19" s="72">
        <f t="shared" si="0"/>
        <v>0</v>
      </c>
      <c r="G19" s="61">
        <f t="shared" si="1"/>
        <v>0</v>
      </c>
      <c r="H19" s="73"/>
      <c r="I19" s="65">
        <v>12</v>
      </c>
      <c r="J19" s="43"/>
      <c r="K19" s="80">
        <v>100</v>
      </c>
    </row>
    <row r="20" spans="1:11" ht="15">
      <c r="A20" s="71"/>
      <c r="B20" s="62"/>
      <c r="C20" s="61"/>
      <c r="D20" s="42"/>
      <c r="E20" s="61"/>
      <c r="F20" s="72">
        <f t="shared" si="0"/>
        <v>0</v>
      </c>
      <c r="G20" s="61">
        <f t="shared" si="1"/>
        <v>0</v>
      </c>
      <c r="H20" s="73"/>
      <c r="I20" s="65">
        <v>13</v>
      </c>
      <c r="J20" s="43"/>
      <c r="K20" s="62"/>
    </row>
    <row r="21" spans="1:11" ht="15">
      <c r="A21" s="71"/>
      <c r="B21" s="62"/>
      <c r="C21" s="61"/>
      <c r="D21" s="42"/>
      <c r="E21" s="61"/>
      <c r="F21" s="72">
        <f t="shared" si="0"/>
        <v>0</v>
      </c>
      <c r="G21" s="61">
        <f t="shared" si="1"/>
        <v>0</v>
      </c>
      <c r="H21" s="61"/>
      <c r="I21" s="65">
        <v>14</v>
      </c>
      <c r="J21" s="43"/>
      <c r="K21" s="62"/>
    </row>
    <row r="22" spans="1:11" ht="15">
      <c r="A22" s="71"/>
      <c r="B22" s="62"/>
      <c r="C22" s="61"/>
      <c r="D22" s="42"/>
      <c r="E22" s="61"/>
      <c r="F22" s="72">
        <f t="shared" si="0"/>
        <v>0</v>
      </c>
      <c r="G22" s="61">
        <f t="shared" si="1"/>
        <v>0</v>
      </c>
      <c r="H22" s="61"/>
      <c r="I22" s="65">
        <v>15</v>
      </c>
      <c r="J22" s="43"/>
      <c r="K22" s="62"/>
    </row>
    <row r="23" spans="1:11" ht="15">
      <c r="A23" s="71"/>
      <c r="B23" s="62"/>
      <c r="C23" s="61"/>
      <c r="D23" s="42"/>
      <c r="E23" s="61"/>
      <c r="F23" s="72">
        <f t="shared" si="0"/>
        <v>0</v>
      </c>
      <c r="G23" s="61">
        <f t="shared" si="1"/>
        <v>0</v>
      </c>
      <c r="H23" s="61"/>
      <c r="I23" s="65">
        <v>16</v>
      </c>
      <c r="J23" s="43"/>
      <c r="K23" s="62"/>
    </row>
    <row r="24" spans="1:11" ht="15">
      <c r="A24" s="71"/>
      <c r="B24" s="62"/>
      <c r="C24" s="61"/>
      <c r="D24" s="42"/>
      <c r="E24" s="61"/>
      <c r="F24" s="72">
        <f t="shared" si="0"/>
        <v>0</v>
      </c>
      <c r="G24" s="61">
        <f t="shared" si="1"/>
        <v>0</v>
      </c>
      <c r="H24" s="74"/>
      <c r="I24" s="65">
        <v>17</v>
      </c>
      <c r="J24" s="43"/>
      <c r="K24" s="62"/>
    </row>
    <row r="25" spans="1:11" ht="15">
      <c r="A25" s="71"/>
      <c r="B25" s="62"/>
      <c r="C25" s="61"/>
      <c r="D25" s="42"/>
      <c r="E25" s="61"/>
      <c r="F25" s="72">
        <f t="shared" si="0"/>
        <v>0</v>
      </c>
      <c r="G25" s="61">
        <f t="shared" si="1"/>
        <v>0</v>
      </c>
      <c r="H25" s="61"/>
      <c r="I25" s="65">
        <v>18</v>
      </c>
      <c r="J25" s="43"/>
      <c r="K25" s="62"/>
    </row>
    <row r="26" spans="1:11" ht="15">
      <c r="A26" s="71"/>
      <c r="B26" s="62"/>
      <c r="C26" s="61"/>
      <c r="D26" s="42"/>
      <c r="E26" s="61"/>
      <c r="F26" s="72"/>
      <c r="G26" s="61"/>
      <c r="H26" s="61"/>
      <c r="I26" s="42"/>
      <c r="J26" s="43"/>
      <c r="K26" s="62"/>
    </row>
    <row r="27" spans="1:11" ht="15">
      <c r="A27" s="58"/>
      <c r="B27" s="59"/>
      <c r="C27" s="75"/>
      <c r="D27" s="75"/>
      <c r="E27" s="75"/>
      <c r="F27" s="76"/>
      <c r="G27" s="60"/>
      <c r="H27" s="60"/>
      <c r="I27" s="42"/>
      <c r="J27" s="43"/>
      <c r="K27" s="62"/>
    </row>
    <row r="28" spans="1:11" ht="15">
      <c r="A28" s="58" t="s">
        <v>47</v>
      </c>
      <c r="B28" s="59">
        <f>SUBTOTAL(109,B8:B27)</f>
        <v>0</v>
      </c>
      <c r="C28" s="59">
        <f>SUBTOTAL(109,C8:C27)</f>
        <v>0</v>
      </c>
      <c r="D28" s="59">
        <f>SUBTOTAL(109,D8:D27)</f>
        <v>0</v>
      </c>
      <c r="E28" s="77">
        <f>SUBTOTAL(109,E8:E27)</f>
        <v>0</v>
      </c>
      <c r="F28" s="59"/>
      <c r="G28" s="60">
        <f>SUBTOTAL(109,G8:G27)</f>
        <v>0</v>
      </c>
      <c r="H28" s="78">
        <f>SUBTOTAL(104,H8:H27)</f>
        <v>0</v>
      </c>
      <c r="I28" s="24"/>
      <c r="J28" s="24"/>
      <c r="K28" s="24"/>
    </row>
    <row r="29" spans="7:8" ht="13.5">
      <c r="G29" s="35"/>
      <c r="H29" s="35"/>
    </row>
  </sheetData>
  <sheetProtection/>
  <mergeCells count="5">
    <mergeCell ref="B3:G3"/>
    <mergeCell ref="B4:G4"/>
    <mergeCell ref="B6:C6"/>
    <mergeCell ref="D6:E6"/>
    <mergeCell ref="A1:K1"/>
  </mergeCells>
  <printOptions gridLines="1" horizontalCentered="1" verticalCentered="1"/>
  <pageMargins left="0.7" right="0.7" top="0.75" bottom="0.75" header="0.3" footer="0.3"/>
  <pageSetup fitToHeight="1" fitToWidth="1" horizontalDpi="600" verticalDpi="6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Fite, Todd W</cp:lastModifiedBy>
  <cp:lastPrinted>2017-03-22T20:47:36Z</cp:lastPrinted>
  <dcterms:created xsi:type="dcterms:W3CDTF">2008-09-13T01:35:37Z</dcterms:created>
  <dcterms:modified xsi:type="dcterms:W3CDTF">2022-06-03T02:51:22Z</dcterms:modified>
  <cp:category/>
  <cp:version/>
  <cp:contentType/>
  <cp:contentStatus/>
</cp:coreProperties>
</file>