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tartup Summary" sheetId="1" state="visible" r:id="rId2"/>
    <sheet name="Revenue Assumptions" sheetId="2" state="visible" r:id="rId3"/>
    <sheet name="Ramp-Up &amp; Seasonality" sheetId="3" state="visible" r:id="rId4"/>
    <sheet name="Expense Assumptions" sheetId="4" state="visible" r:id="rId5"/>
    <sheet name="12 Month P&amp;L" sheetId="5" state="visible" r:id="rId6"/>
    <sheet name="3 Year Annual" sheetId="6" state="visible" r:id="rId7"/>
    <sheet name="Loan Table" sheetId="7" state="visible" r:id="rId8"/>
    <sheet name="Lists" sheetId="8" state="hidden" r:id="rId9"/>
    <sheet name="Sheet2" sheetId="9" state="hidden" r:id="rId10"/>
    <sheet name="Sheet1" sheetId="10" state="hidden" r:id="rId11"/>
  </sheets>
  <definedNames>
    <definedName function="false" hidden="false" name="ExtraPayments" vbProcedure="false">'Loan Table'!$D$10</definedName>
    <definedName function="false" hidden="false" name="Interest" vbProcedure="false">#REF!</definedName>
    <definedName function="false" hidden="false" name="InterestRate" vbProcedure="false">'Loan Table'!$D$5</definedName>
    <definedName function="false" hidden="false" name="LoanAmount" vbProcedure="false">'Loan Table'!$D$4</definedName>
    <definedName function="false" hidden="false" name="LoanGood" vbProcedure="false">('Loan Table'!$D$4*'Loan Table'!$D$5*'Loan Table'!$D$6*'Loan Table'!$D$8)&gt;0</definedName>
    <definedName function="false" hidden="false" name="LoanIsGood" vbProcedure="false">(#REF!*#REF!*#REF!*#REF!)&gt;0</definedName>
    <definedName function="false" hidden="false" name="LoanPeriod" vbProcedure="false">#REF!</definedName>
    <definedName function="false" hidden="false" name="LoanStartDate" vbProcedure="false">'Loan Table'!$D$8</definedName>
    <definedName function="false" hidden="false" name="Payments" vbProcedure="false">#REF!</definedName>
    <definedName function="false" hidden="false" name="PaymentsPerYear" vbProcedure="false">'Loan Table'!$D$7</definedName>
    <definedName function="false" hidden="false" name="ScheduledNumberOfPayments" vbProcedure="false">'Loan Table'!$I$5</definedName>
    <definedName function="false" hidden="false" name="ScheduledPayment" vbProcedure="false">'Loan Table'!$I$4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<sst xmlns="http://schemas.openxmlformats.org/spreadsheetml/2006/main" count="295" uniqueCount="198">
  <si>
    <t xml:space="preserve">RESTAURANT STARTUP SUMMARY</t>
  </si>
  <si>
    <t xml:space="preserve">Type Entity Name Here</t>
  </si>
  <si>
    <t xml:space="preserve">STARTUP COSTS</t>
  </si>
  <si>
    <t xml:space="preserve">FUNDING</t>
  </si>
  <si>
    <t xml:space="preserve">Franchise Fee</t>
  </si>
  <si>
    <t xml:space="preserve">NEW FUNDING NEEDED (BASED ON STARTUP SUMMARY)</t>
  </si>
  <si>
    <t xml:space="preserve">ASSETS</t>
  </si>
  <si>
    <t xml:space="preserve">Furniture &amp; Fixtures</t>
  </si>
  <si>
    <t xml:space="preserve">Equipment</t>
  </si>
  <si>
    <t xml:space="preserve">OWNER EQUITY INJECTION (10%-20% of Funding Needed)</t>
  </si>
  <si>
    <t xml:space="preserve">Buildout/Renovations</t>
  </si>
  <si>
    <t xml:space="preserve">Starting Inventory</t>
  </si>
  <si>
    <t xml:space="preserve">LOAN 1 AMOUNT</t>
  </si>
  <si>
    <t xml:space="preserve">Construction Contingency</t>
  </si>
  <si>
    <t xml:space="preserve">TERM (YEARS)</t>
  </si>
  <si>
    <t xml:space="preserve">Small Wares</t>
  </si>
  <si>
    <t xml:space="preserve">INTEREST RATE</t>
  </si>
  <si>
    <t xml:space="preserve">Total Estimate</t>
  </si>
  <si>
    <t xml:space="preserve">TOTAL PROJECTED FUNDING</t>
  </si>
  <si>
    <t xml:space="preserve">STARTUP EXPENSES</t>
  </si>
  <si>
    <t xml:space="preserve">Rent Deposit</t>
  </si>
  <si>
    <t xml:space="preserve">Decorating, Painting, Remodeling</t>
  </si>
  <si>
    <t xml:space="preserve">SURPLUS OR DEFICIT (NEEDS TO BALANCE)</t>
  </si>
  <si>
    <t xml:space="preserve">Installation of Fixtures &amp; Equipment</t>
  </si>
  <si>
    <t xml:space="preserve">Deposits with Public Utilities</t>
  </si>
  <si>
    <t xml:space="preserve">Legal &amp; Other Professional Fees</t>
  </si>
  <si>
    <t xml:space="preserve">License &amp; Permits</t>
  </si>
  <si>
    <t xml:space="preserve">Insurance Premium</t>
  </si>
  <si>
    <t xml:space="preserve">Advertising &amp; Promotions for Opening</t>
  </si>
  <si>
    <t xml:space="preserve">Training Expenses</t>
  </si>
  <si>
    <t xml:space="preserve">Signage</t>
  </si>
  <si>
    <t xml:space="preserve">Software</t>
  </si>
  <si>
    <t xml:space="preserve">Architect Fees</t>
  </si>
  <si>
    <t xml:space="preserve">Interim Interest (Estimated 4 months of I/O payments)</t>
  </si>
  <si>
    <t xml:space="preserve">Closing Costs (SBA Guaranty Fee + Packaging Fee)</t>
  </si>
  <si>
    <t xml:space="preserve">Working Capital</t>
  </si>
  <si>
    <t xml:space="preserve">ESTIMATED STARTUP</t>
  </si>
  <si>
    <t xml:space="preserve">Revenue Stream 1:</t>
  </si>
  <si>
    <t xml:space="preserve">Check Average =</t>
  </si>
  <si>
    <t xml:space="preserve">Total Guests</t>
  </si>
  <si>
    <t xml:space="preserve">Weekly Sales</t>
  </si>
  <si>
    <t xml:space="preserve">Annual Sales (51 Weeks)</t>
  </si>
  <si>
    <t xml:space="preserve">Food Sales</t>
  </si>
  <si>
    <t xml:space="preserve">Mon</t>
  </si>
  <si>
    <t xml:space="preserve">Tues</t>
  </si>
  <si>
    <t xml:space="preserve">Wed</t>
  </si>
  <si>
    <t xml:space="preserve">Thu</t>
  </si>
  <si>
    <t xml:space="preserve">Fri</t>
  </si>
  <si>
    <t xml:space="preserve">Sat</t>
  </si>
  <si>
    <t xml:space="preserve">Sun</t>
  </si>
  <si>
    <t xml:space="preserve"># of Guests</t>
  </si>
  <si>
    <t xml:space="preserve">Daily Sales</t>
  </si>
  <si>
    <t xml:space="preserve">Revenue Stream 2</t>
  </si>
  <si>
    <t xml:space="preserve">Alcohol Sales</t>
  </si>
  <si>
    <t xml:space="preserve">Guests</t>
  </si>
  <si>
    <t xml:space="preserve">Ramp-Up &amp; Seasonality</t>
  </si>
  <si>
    <t xml:space="preserve">Months to Reach Revenue Assumptions:</t>
  </si>
  <si>
    <t xml:space="preserve">Average projected monthly revenue, based on revenue assumptions, is:</t>
  </si>
  <si>
    <t xml:space="preserve">During a LOW month, what percentage of the average revenue do you expect to hit?</t>
  </si>
  <si>
    <t xml:space="preserve">During a HIGH month, what percentage of the average revenue do you expect to hit?</t>
  </si>
  <si>
    <t xml:space="preserve">Indicate seasonality (LOW, AVERAGE, HIGH) for each month of the year below:</t>
  </si>
  <si>
    <t xml:space="preserve">January</t>
  </si>
  <si>
    <t xml:space="preserve">Average</t>
  </si>
  <si>
    <t xml:space="preserve">February</t>
  </si>
  <si>
    <t xml:space="preserve">Low</t>
  </si>
  <si>
    <t xml:space="preserve">March</t>
  </si>
  <si>
    <t xml:space="preserve">April</t>
  </si>
  <si>
    <t xml:space="preserve">May</t>
  </si>
  <si>
    <t xml:space="preserve">High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</si>
  <si>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</si>
  <si>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</si>
  <si>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</si>
  <si>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</si>
  <si>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</si>
  <si>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</si>
  <si>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</si>
  <si>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FINANCIAL ASSUMPTIONS</t>
  </si>
  <si>
    <t xml:space="preserve">REVENUE: </t>
  </si>
  <si>
    <t xml:space="preserve">Average Monthly Revenue</t>
  </si>
  <si>
    <t xml:space="preserve">Average Annual Revenue</t>
  </si>
  <si>
    <t xml:space="preserve">Revenue Stream 2:</t>
  </si>
  <si>
    <t xml:space="preserve">TOTAL REVENUE</t>
  </si>
  <si>
    <t xml:space="preserve">COST OF GOODS SOLD: </t>
  </si>
  <si>
    <t xml:space="preserve">Monthly COGS</t>
  </si>
  <si>
    <t xml:space="preserve">Annual COGS</t>
  </si>
  <si>
    <t xml:space="preserve">Break Even Sales (Monthly)</t>
  </si>
  <si>
    <t xml:space="preserve">Purchases</t>
  </si>
  <si>
    <t xml:space="preserve">of revenue</t>
  </si>
  <si>
    <t xml:space="preserve">TOTAL COGS</t>
  </si>
  <si>
    <t xml:space="preserve">PAYROLL:</t>
  </si>
  <si>
    <t xml:space="preserve">Projected Year 1</t>
  </si>
  <si>
    <t xml:space="preserve">VerticalIQ/RMA</t>
  </si>
  <si>
    <t xml:space="preserve">Assistant Manager Salary</t>
  </si>
  <si>
    <t xml:space="preserve">Assistant Mgr. Salary</t>
  </si>
  <si>
    <t xml:space="preserve">per month</t>
  </si>
  <si>
    <t xml:space="preserve">Wages</t>
  </si>
  <si>
    <t xml:space="preserve">Number of Full-time Employees:</t>
  </si>
  <si>
    <t xml:space="preserve">COGS</t>
  </si>
  <si>
    <t xml:space="preserve">Hours per week:</t>
  </si>
  <si>
    <t xml:space="preserve">Payroll Taxes</t>
  </si>
  <si>
    <t xml:space="preserve">Rent + Repairs</t>
  </si>
  <si>
    <t xml:space="preserve">Hourly Wage</t>
  </si>
  <si>
    <t xml:space="preserve">TOTAL PAYROLL EXPENSE</t>
  </si>
  <si>
    <t xml:space="preserve">Advertising</t>
  </si>
  <si>
    <t xml:space="preserve">Number of part-time employees:</t>
  </si>
  <si>
    <t xml:space="preserve">Other SG&amp;A</t>
  </si>
  <si>
    <t xml:space="preserve">EBITDA</t>
  </si>
  <si>
    <t xml:space="preserve">EXPENSES:</t>
  </si>
  <si>
    <t xml:space="preserve">Rent</t>
  </si>
  <si>
    <t xml:space="preserve">2,355 square feet</t>
  </si>
  <si>
    <t xml:space="preserve">Utilities</t>
  </si>
  <si>
    <t xml:space="preserve">Repairs &amp; Maintenance</t>
  </si>
  <si>
    <t xml:space="preserve">TOTAL OCCUPANCY EXPENSE</t>
  </si>
  <si>
    <t xml:space="preserve">National Ad Fund</t>
  </si>
  <si>
    <t xml:space="preserve">Up to 1.25% of gross sales</t>
  </si>
  <si>
    <t xml:space="preserve">Marketing (Local Advertising)</t>
  </si>
  <si>
    <t xml:space="preserve">1.75% of gross sales</t>
  </si>
  <si>
    <t xml:space="preserve">TOTAL MARKETING &amp; PROMOTION EXPENSE</t>
  </si>
  <si>
    <t xml:space="preserve">Insurance</t>
  </si>
  <si>
    <t xml:space="preserve">Phone, Internet</t>
  </si>
  <si>
    <t xml:space="preserve">Grease Trap Cleaning</t>
  </si>
  <si>
    <t xml:space="preserve">Garbage Collection</t>
  </si>
  <si>
    <t xml:space="preserve">Legal &amp; Professional Fees</t>
  </si>
  <si>
    <t xml:space="preserve">Franchise Royalties</t>
  </si>
  <si>
    <t xml:space="preserve">Royalty waiver Year 1 and 2, 2% royalty; year 3, 5% of gross sales</t>
  </si>
  <si>
    <t xml:space="preserve">Cleaning Supplies</t>
  </si>
  <si>
    <t xml:space="preserve">Office Supplies</t>
  </si>
  <si>
    <t xml:space="preserve">Printing &amp; Postage</t>
  </si>
  <si>
    <t xml:space="preserve">Credit Card Processing</t>
  </si>
  <si>
    <t xml:space="preserve">2.3% of gross sales</t>
  </si>
  <si>
    <t xml:space="preserve">Continuing Education</t>
  </si>
  <si>
    <t xml:space="preserve">Meals &amp; Entertainment</t>
  </si>
  <si>
    <t xml:space="preserve">Licenses &amp; Permits</t>
  </si>
  <si>
    <t xml:space="preserve">Miscellaneous</t>
  </si>
  <si>
    <t xml:space="preserve">Loan Payment</t>
  </si>
  <si>
    <t xml:space="preserve">TOTAL GENERAL &amp; ADMIN EXPENSE</t>
  </si>
  <si>
    <t xml:space="preserve">TOTAL EXPENSES</t>
  </si>
  <si>
    <t xml:space="preserve">12 MONTH PROFIT &amp; LOSS BY SALES</t>
  </si>
  <si>
    <t xml:space="preserve">YEAR ONE</t>
  </si>
  <si>
    <t xml:space="preserve">Ramp-up Assumption:</t>
  </si>
  <si>
    <t xml:space="preserve">Year One Summary</t>
  </si>
  <si>
    <t xml:space="preserve">%</t>
  </si>
  <si>
    <t xml:space="preserve">REVENUE</t>
  </si>
  <si>
    <t xml:space="preserve">GROSS PROFIT</t>
  </si>
  <si>
    <t xml:space="preserve">EXPENSES</t>
  </si>
  <si>
    <t xml:space="preserve">Interest Expense</t>
  </si>
  <si>
    <t xml:space="preserve">NET INCOME OR LOSS</t>
  </si>
  <si>
    <t xml:space="preserve">Plus:</t>
  </si>
  <si>
    <t xml:space="preserve">Beginning Cash Balance</t>
  </si>
  <si>
    <t xml:space="preserve">Receivables</t>
  </si>
  <si>
    <t xml:space="preserve">Depreciation Expense</t>
  </si>
  <si>
    <t xml:space="preserve">Owner's Equity</t>
  </si>
  <si>
    <t xml:space="preserve">Less:</t>
  </si>
  <si>
    <t xml:space="preserve">Loan 1</t>
  </si>
  <si>
    <t xml:space="preserve">Accounts Payable</t>
  </si>
  <si>
    <t xml:space="preserve">Other Leasehold Improvements</t>
  </si>
  <si>
    <t xml:space="preserve">Owner's Draw</t>
  </si>
  <si>
    <t xml:space="preserve">Ending Cash Balance</t>
  </si>
  <si>
    <t xml:space="preserve">3 YEAR  PROFIT &amp; LOSS BY CLIENTS</t>
  </si>
  <si>
    <t xml:space="preserve">YEAR 1</t>
  </si>
  <si>
    <t xml:space="preserve">YEAR 2</t>
  </si>
  <si>
    <t xml:space="preserve">YEAR 3</t>
  </si>
  <si>
    <t xml:space="preserve">Assumptions</t>
  </si>
  <si>
    <t xml:space="preserve">Sales growth is projected annually at </t>
  </si>
  <si>
    <t xml:space="preserve">Revenue</t>
  </si>
  <si>
    <t xml:space="preserve">Ending cash balance is reinvested into the firm.</t>
  </si>
  <si>
    <t xml:space="preserve">EBIT</t>
  </si>
  <si>
    <t xml:space="preserve">Depreciation</t>
  </si>
  <si>
    <t xml:space="preserve">Taxes</t>
  </si>
  <si>
    <t xml:space="preserve">Operating Cash Flow</t>
  </si>
  <si>
    <t xml:space="preserve">Current Liabilities</t>
  </si>
  <si>
    <t xml:space="preserve">Debt Coverage Ratio</t>
  </si>
  <si>
    <t xml:space="preserve">LOAN AMORTIZATION SCHEDULE</t>
  </si>
  <si>
    <t xml:space="preserve">ENTER VALUES</t>
  </si>
  <si>
    <t xml:space="preserve">LOAN SUMMARY</t>
  </si>
  <si>
    <t xml:space="preserve">Loan amount</t>
  </si>
  <si>
    <t xml:space="preserve">Scheduled payment</t>
  </si>
  <si>
    <t xml:space="preserve">Annual interest rate</t>
  </si>
  <si>
    <t xml:space="preserve">Scheduled number of payments</t>
  </si>
  <si>
    <t xml:space="preserve">Loan period in years</t>
  </si>
  <si>
    <t xml:space="preserve">Actual number of payments</t>
  </si>
  <si>
    <t xml:space="preserve">Number of payments per year</t>
  </si>
  <si>
    <t xml:space="preserve">Total early payments</t>
  </si>
  <si>
    <t xml:space="preserve">Start date of loan</t>
  </si>
  <si>
    <t xml:space="preserve">Total interest</t>
  </si>
  <si>
    <t xml:space="preserve">Optional extra payments</t>
  </si>
  <si>
    <t xml:space="preserve">LENDER NAME</t>
  </si>
  <si>
    <t xml:space="preserve">TBD</t>
  </si>
  <si>
    <t xml:space="preserve">PMT NO</t>
  </si>
  <si>
    <t xml:space="preserve">PAYMENT DATE</t>
  </si>
  <si>
    <t xml:space="preserve">BEGINNING BALANCE</t>
  </si>
  <si>
    <t xml:space="preserve">SCHEDULED PAYMENT</t>
  </si>
  <si>
    <t xml:space="preserve">EXTRA PAYMENT</t>
  </si>
  <si>
    <t xml:space="preserve">TOTAL PAYMENT</t>
  </si>
  <si>
    <t xml:space="preserve">PRINCIPAL</t>
  </si>
  <si>
    <t xml:space="preserve">INTEREST</t>
  </si>
  <si>
    <t xml:space="preserve">ENDING BALANCE</t>
  </si>
  <si>
    <t xml:space="preserve">CUMULATIVE INTEREST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</si>
</sst>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(* #,##0.00_);_(* \(#,##0.00\);_(* \-??_);_(@_)"/>
    <numFmt numFmtId="166" formatCode="_(\$* #,##0.00_);_(\$* \(#,##0.00\);_(\$* \-??_);_(@_)"/>
    <numFmt numFmtId="167" formatCode="0%"/>
    <numFmt numFmtId="168" formatCode="_(\$* #,##0_);_(\$* \(#,##0\);_(\$* \-??_);_(@_)"/>
    <numFmt numFmtId="169" formatCode="0.00%"/>
    <numFmt numFmtId="170" formatCode="\$#,##0.00_);[RED]&quot;($&quot;#,##0.00\)"/>
    <numFmt numFmtId="171" formatCode="General"/>
    <numFmt numFmtId="172" formatCode="\$#,##0_);[RED]&quot;($&quot;#,##0\)"/>
    <numFmt numFmtId="173" formatCode="_(* #,##0_);_(* \(#,##0\);_(* \-??_);_(@_)"/>
    <numFmt numFmtId="174" formatCode="0"/>
    <numFmt numFmtId="175" formatCode="0.0%"/>
    <numFmt numFmtId="176" formatCode="@"/>
    <numFmt numFmtId="177" formatCode="mmm\-yy"/>
    <numFmt numFmtId="178" formatCode="0.00"/>
    <numFmt numFmtId="179" formatCode="\$#,##0.00"/>
    <numFmt numFmtId="180" formatCode="m/d/yyyy"/>
  </numFmts>
  <fonts count="50">
    <font>
      <sz val="12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8"/>
      <name val="Century Gothic"/>
      <family val="2"/>
      <charset val="1"/>
    </font>
    <font>
      <b val="true"/>
      <sz val="10"/>
      <color rgb="FFC00000"/>
      <name val="Century Gothic"/>
      <family val="2"/>
      <charset val="1"/>
    </font>
    <font>
      <b val="true"/>
      <sz val="8"/>
      <name val="Century Gothic"/>
      <family val="2"/>
      <charset val="1"/>
    </font>
    <font>
      <sz val="8"/>
      <color rgb="FF77933C"/>
      <name val="Century Gothic"/>
      <family val="2"/>
      <charset val="1"/>
    </font>
    <font>
      <b val="true"/>
      <sz val="9"/>
      <name val="Century Gothic"/>
      <family val="2"/>
      <charset val="1"/>
    </font>
    <font>
      <sz val="8"/>
      <name val="Tw Cen MT"/>
      <family val="2"/>
      <charset val="1"/>
    </font>
    <font>
      <sz val="8"/>
      <color rgb="FFFFFFFF"/>
      <name val="Century Gothic"/>
      <family val="2"/>
      <charset val="1"/>
    </font>
    <font>
      <sz val="8"/>
      <color rgb="FF000000"/>
      <name val="Century Gothic"/>
      <family val="2"/>
      <charset val="1"/>
    </font>
    <font>
      <sz val="11"/>
      <color rgb="FF3F3F76"/>
      <name val="Calibri"/>
      <family val="2"/>
      <charset val="1"/>
    </font>
    <font>
      <i val="true"/>
      <sz val="8"/>
      <name val="Century Gothic"/>
      <family val="2"/>
      <charset val="1"/>
    </font>
    <font>
      <b val="true"/>
      <sz val="11"/>
      <color rgb="FF77933C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sz val="10"/>
      <name val="Century Gothic"/>
      <family val="2"/>
      <charset val="1"/>
    </font>
    <font>
      <b val="true"/>
      <sz val="11"/>
      <color rgb="FF3F3F76"/>
      <name val="Calibri"/>
      <family val="2"/>
      <charset val="1"/>
    </font>
    <font>
      <b val="true"/>
      <sz val="11"/>
      <color rgb="FFFFFF00"/>
      <name val="Calibri"/>
      <family val="2"/>
      <charset val="1"/>
    </font>
    <font>
      <b val="true"/>
      <sz val="8"/>
      <color rgb="FF000000"/>
      <name val="Century Gothic"/>
      <family val="2"/>
      <charset val="1"/>
    </font>
    <font>
      <b val="true"/>
      <sz val="11"/>
      <color rgb="FF0000B0"/>
      <name val="Calibri"/>
      <family val="2"/>
      <charset val="1"/>
    </font>
    <font>
      <sz val="11"/>
      <color rgb="FF1F497D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2"/>
      <name val="Tw Cen MT"/>
      <family val="2"/>
      <charset val="1"/>
    </font>
    <font>
      <b val="true"/>
      <sz val="11"/>
      <name val="Tw Cen MT"/>
      <family val="2"/>
      <charset val="1"/>
    </font>
    <font>
      <b val="true"/>
      <sz val="8"/>
      <name val="Tw Cen MT"/>
      <family val="2"/>
      <charset val="1"/>
    </font>
    <font>
      <i val="true"/>
      <sz val="8"/>
      <name val="Tw Cen MT"/>
      <family val="2"/>
      <charset val="1"/>
    </font>
    <font>
      <b val="true"/>
      <sz val="8"/>
      <color rgb="FFC00000"/>
      <name val="Tw Cen MT"/>
      <family val="2"/>
      <charset val="1"/>
    </font>
    <font>
      <b val="true"/>
      <sz val="10"/>
      <color rgb="FFC00000"/>
      <name val="Tw Cen MT"/>
      <family val="2"/>
      <charset val="1"/>
    </font>
    <font>
      <sz val="11"/>
      <name val="Tw Cen MT"/>
      <family val="2"/>
      <charset val="1"/>
    </font>
    <font>
      <b val="true"/>
      <sz val="11"/>
      <color rgb="FFC00000"/>
      <name val="Calibri"/>
      <family val="0"/>
    </font>
    <font>
      <b val="true"/>
      <sz val="11"/>
      <color rgb="FFC00000"/>
      <name val="Century Gothic"/>
      <family val="2"/>
      <charset val="1"/>
    </font>
    <font>
      <b val="true"/>
      <sz val="15"/>
      <color rgb="FF1F497D"/>
      <name val="Calibri"/>
      <family val="2"/>
      <charset val="1"/>
    </font>
    <font>
      <i val="true"/>
      <sz val="9"/>
      <name val="Century Gothic"/>
      <family val="2"/>
      <charset val="1"/>
    </font>
    <font>
      <sz val="9"/>
      <name val="Century Gothic"/>
      <family val="2"/>
      <charset val="1"/>
    </font>
    <font>
      <b val="true"/>
      <sz val="8"/>
      <color rgb="FFC00000"/>
      <name val="Century Gothic"/>
      <family val="2"/>
      <charset val="1"/>
    </font>
    <font>
      <b val="true"/>
      <sz val="9"/>
      <color rgb="FFC00000"/>
      <name val="Century Gothic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Century Gothic"/>
      <family val="2"/>
      <charset val="1"/>
    </font>
    <font>
      <b val="true"/>
      <sz val="8"/>
      <color rgb="FF1F497D"/>
      <name val="Tw Cen MT"/>
      <family val="2"/>
      <charset val="1"/>
    </font>
    <font>
      <b val="true"/>
      <sz val="13"/>
      <color rgb="FF1F497D"/>
      <name val="Calibri"/>
      <family val="2"/>
      <charset val="1"/>
    </font>
    <font>
      <i val="true"/>
      <sz val="8"/>
      <color rgb="FF7F7F7F"/>
      <name val="Tw Cen MT"/>
      <family val="2"/>
      <charset val="1"/>
    </font>
    <font>
      <i val="true"/>
      <sz val="11"/>
      <color rgb="FF7F7F7F"/>
      <name val="Calibri"/>
      <family val="2"/>
      <charset val="1"/>
    </font>
    <font>
      <sz val="8"/>
      <color rgb="FF3F3F76"/>
      <name val="Tw Cen MT"/>
      <family val="2"/>
      <charset val="1"/>
    </font>
    <font>
      <b val="true"/>
      <sz val="11"/>
      <color rgb="FF1F497D"/>
      <name val="Calibri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7E4BD"/>
        <bgColor rgb="FFD9D9D9"/>
      </patternFill>
    </fill>
    <fill>
      <patternFill patternType="solid">
        <fgColor rgb="FFF2F2F2"/>
        <bgColor rgb="FFEBF1DE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2F2F2"/>
      </patternFill>
    </fill>
    <fill>
      <patternFill patternType="solid">
        <fgColor rgb="FF0067FF"/>
        <bgColor rgb="FF008080"/>
      </patternFill>
    </fill>
    <fill>
      <patternFill patternType="solid">
        <fgColor rgb="FFDCE6F2"/>
        <bgColor rgb="FFD9D9D9"/>
      </patternFill>
    </fill>
    <fill>
      <patternFill patternType="solid">
        <fgColor rgb="FFBFBFBF"/>
        <bgColor rgb="FFA7C0DE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F2F2F2"/>
      </patternFill>
    </fill>
    <fill>
      <patternFill patternType="solid">
        <fgColor rgb="FFD9D9D9"/>
        <bgColor rgb="FFD7E4BD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7F7F7F"/>
      </left>
      <right style="medium"/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7F7F7F"/>
      </left>
      <right style="thin"/>
      <top style="thin">
        <color rgb="FF7F7F7F"/>
      </top>
      <bottom style="thin">
        <color rgb="FF7F7F7F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7F7F7F"/>
      </left>
      <right style="thin">
        <color rgb="FF7F7F7F"/>
      </right>
      <top/>
      <bottom style="thin"/>
      <diagonal/>
    </border>
    <border diagonalUp="false" diagonalDown="false">
      <left style="thin">
        <color rgb="FF7F7F7F"/>
      </left>
      <right style="thin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medium"/>
      <diagonal/>
    </border>
    <border diagonalUp="false" diagonalDown="false">
      <left style="thin">
        <color rgb="FF7F7F7F"/>
      </left>
      <right style="medium"/>
      <top style="thin">
        <color rgb="FF7F7F7F"/>
      </top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ck">
        <color rgb="FF595959"/>
      </bottom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2" borderId="1" applyFont="true" applyBorder="true" applyAlignment="true" applyProtection="false">
      <alignment horizontal="general" vertical="bottom" textRotation="0" wrapText="false" indent="0" shrinkToFit="false"/>
    </xf>
    <xf numFmtId="164" fontId="15" fillId="3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2" applyFont="true" applyBorder="true" applyAlignment="true" applyProtection="false">
      <alignment horizontal="general" vertical="bottom" textRotation="0" wrapText="false" indent="0" shrinkToFit="false"/>
    </xf>
    <xf numFmtId="164" fontId="40" fillId="0" borderId="3" applyFont="true" applyBorder="true" applyAlignment="true" applyProtection="false">
      <alignment horizontal="general" vertical="bottom" textRotation="0" wrapText="false" indent="0" shrinkToFit="false"/>
    </xf>
    <xf numFmtId="164" fontId="43" fillId="0" borderId="4" applyFont="true" applyBorder="true" applyAlignment="true" applyProtection="false">
      <alignment horizontal="general" vertical="bottom" textRotation="0" wrapText="false" indent="0" shrinkToFit="false"/>
    </xf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4" fontId="47" fillId="0" borderId="5" applyFont="true" applyBorder="true" applyAlignment="true" applyProtection="false">
      <alignment horizontal="general" vertical="bottom" textRotation="0" wrapText="false" indent="0" shrinkToFit="false"/>
    </xf>
  </cellStyleXfs>
  <cellXfs count="3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9" xfId="22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12" fillId="5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3" fillId="2" borderId="1" xfId="24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3" borderId="1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2" borderId="1" xfId="24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6" borderId="1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25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15" fillId="3" borderId="1" xfId="25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3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" xfId="25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9" xfId="22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2" fillId="5" borderId="1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5" fillId="3" borderId="1" xfId="25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1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2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3" borderId="1" xfId="25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2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7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15" xfId="24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3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24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15" fillId="3" borderId="1" xfId="25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3" borderId="1" xfId="25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3" borderId="1" xfId="25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3" borderId="17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8" xfId="24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15" fillId="3" borderId="1" xfId="25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15" fillId="3" borderId="17" xfId="2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73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28" fillId="0" borderId="0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7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2" fontId="15" fillId="3" borderId="20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8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8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28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3" fillId="2" borderId="1" xfId="24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29" fillId="0" borderId="1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2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3" borderId="1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1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25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3" borderId="28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29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3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5" fillId="3" borderId="1" xfId="25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75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15" fillId="3" borderId="17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5" fillId="3" borderId="3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31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3" borderId="32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0" fillId="0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3" borderId="3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28" fillId="3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8" fillId="3" borderId="3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3" fillId="2" borderId="1" xfId="24" applyFont="false" applyBorder="false" applyAlignment="true" applyProtection="true">
      <alignment horizontal="left" vertical="bottom" textRotation="0" wrapText="true" indent="0" shrinkToFit="false"/>
      <protection locked="false" hidden="false"/>
    </xf>
    <xf numFmtId="167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15" fillId="3" borderId="1" xfId="25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5" fontId="10" fillId="0" borderId="1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4" fontId="13" fillId="2" borderId="1" xfId="24" applyFont="false" applyBorder="false" applyAlignment="true" applyProtection="true">
      <alignment horizontal="right" vertical="center" textRotation="0" wrapText="true" indent="0" shrinkToFit="false"/>
      <protection locked="false" hidden="false"/>
    </xf>
    <xf numFmtId="175" fontId="10" fillId="0" borderId="1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0" fillId="0" borderId="9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13" fillId="2" borderId="1" xfId="24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13" fillId="2" borderId="1" xfId="24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10" fillId="0" borderId="3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0" fillId="0" borderId="1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3" fillId="2" borderId="1" xfId="24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4" fontId="10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36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3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5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38" fillId="9" borderId="0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38" fillId="5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9" fillId="5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7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5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3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0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0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8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38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38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38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9" fillId="0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6" fontId="9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9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5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1" fillId="4" borderId="0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41" fillId="4" borderId="0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1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7" fillId="5" borderId="0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5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3" fillId="2" borderId="1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0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5" borderId="0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5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5" fillId="5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3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5" borderId="3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7" fillId="5" borderId="3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7" fillId="5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5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2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7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3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5" borderId="3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7" fillId="5" borderId="3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3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2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4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10" borderId="4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7" fillId="10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7" fillId="10" borderId="4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42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42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2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42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46" fillId="11" borderId="43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6" fillId="11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9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0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6" fillId="11" borderId="1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5" xfId="3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6" fillId="11" borderId="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0" fillId="4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1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80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9" fontId="48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9" fontId="10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9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Currency 2" xfId="21"/>
    <cellStyle name="Normal 2" xfId="22"/>
    <cellStyle name="Percent 2" xfId="23"/>
    <cellStyle name="Excel Built-in Input" xfId="24"/>
    <cellStyle name="Excel Built-in Calculation" xfId="25"/>
    <cellStyle name="Excel Built-in Heading 1" xfId="26"/>
    <cellStyle name="Excel Built-in Total" xfId="27"/>
    <cellStyle name="Excel Built-in Heading 2" xfId="28"/>
    <cellStyle name="Excel Built-in Explanatory Text" xfId="29"/>
    <cellStyle name="Excel Built-in Heading 3" xfId="3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8000"/>
      <rgbColor rgb="FF0000B0"/>
      <rgbColor rgb="FF77933C"/>
      <rgbColor rgb="FF800080"/>
      <rgbColor rgb="FF008080"/>
      <rgbColor rgb="FFBFBFBF"/>
      <rgbColor rgb="FF7F7F7F"/>
      <rgbColor rgb="FF95B3D7"/>
      <rgbColor rgb="FF993366"/>
      <rgbColor rgb="FFEBF1DE"/>
      <rgbColor rgb="FFDCE6F2"/>
      <rgbColor rgb="FF660066"/>
      <rgbColor rgb="FFFF8080"/>
      <rgbColor rgb="FF0067FF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7E4BD"/>
      <rgbColor rgb="FFFFFF99"/>
      <rgbColor rgb="FFA7C0DE"/>
      <rgbColor rgb="FFFF99CC"/>
      <rgbColor rgb="FFCC99FF"/>
      <rgbColor rgb="FFFFC7CE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1F497D"/>
      <rgbColor rgb="FF339966"/>
      <rgbColor rgb="FF003300"/>
      <rgbColor rgb="FF333300"/>
      <rgbColor rgb="FFC9211E"/>
      <rgbColor rgb="FF993366"/>
      <rgbColor rgb="FF3F3F7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368280</xdr:colOff>
      <xdr:row>0</xdr:row>
      <xdr:rowOff>0</xdr:rowOff>
    </xdr:from>
    <xdr:to>
      <xdr:col>4</xdr:col>
      <xdr:colOff>374040</xdr:colOff>
      <xdr:row>5</xdr:row>
      <xdr:rowOff>66960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941800" y="0"/>
          <a:ext cx="5760" cy="80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19080</xdr:colOff>
      <xdr:row>3</xdr:row>
      <xdr:rowOff>25560</xdr:rowOff>
    </xdr:from>
    <xdr:to>
      <xdr:col>4</xdr:col>
      <xdr:colOff>724680</xdr:colOff>
      <xdr:row>5</xdr:row>
      <xdr:rowOff>18720</xdr:rowOff>
    </xdr:to>
    <xdr:sp>
      <xdr:nvSpPr>
        <xdr:cNvPr id="1" name="TextBox 2"/>
        <xdr:cNvSpPr/>
      </xdr:nvSpPr>
      <xdr:spPr>
        <a:xfrm>
          <a:off x="19080" y="463680"/>
          <a:ext cx="6279120" cy="288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c00000"/>
              </a:solidFill>
              <a:latin typeface="Calibri"/>
            </a:rPr>
            <a:t>RAMP-UP: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6480</xdr:colOff>
      <xdr:row>8</xdr:row>
      <xdr:rowOff>19080</xdr:rowOff>
    </xdr:from>
    <xdr:to>
      <xdr:col>4</xdr:col>
      <xdr:colOff>635760</xdr:colOff>
      <xdr:row>10</xdr:row>
      <xdr:rowOff>18360</xdr:rowOff>
    </xdr:to>
    <xdr:sp>
      <xdr:nvSpPr>
        <xdr:cNvPr id="2" name="TextBox 3"/>
        <xdr:cNvSpPr/>
      </xdr:nvSpPr>
      <xdr:spPr>
        <a:xfrm>
          <a:off x="6480" y="1228680"/>
          <a:ext cx="620280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c00000"/>
              </a:solidFill>
              <a:latin typeface="Calibri"/>
            </a:rPr>
            <a:t>SEASONALITY: 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blLoan" displayName="tblLoan" ref="A12:J844" headerRowCount="1" totalsRowCount="0" totalsRowShown="0">
  <tableColumns count="10">
    <tableColumn id="1" name="PMT NO"/>
    <tableColumn id="2" name="PAYMENT DATE"/>
    <tableColumn id="3" name="BEGINNING BALANCE"/>
    <tableColumn id="4" name="SCHEDULED PAYMENT"/>
    <tableColumn id="5" name="EXTRA PAYMENT"/>
    <tableColumn id="6" name="TOTAL PAYMENT"/>
    <tableColumn id="7" name="PRINCIPAL"/>
    <tableColumn id="8" name="INTEREST"/>
    <tableColumn id="9" name="ENDING BALANCE"/>
    <tableColumn id="10" name="CUMULATIVE INTEREST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0"/>
  <sheetViews>
    <sheetView showFormulas="false" showGridLines="fals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23" activeCellId="0" sqref="G23"/>
    </sheetView>
  </sheetViews>
  <sheetFormatPr defaultColWidth="9.234375" defaultRowHeight="11.25" zeroHeight="tru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1.84"/>
    <col collapsed="false" customWidth="true" hidden="false" outlineLevel="0" max="3" min="3" style="1" width="33.66"/>
    <col collapsed="false" customWidth="true" hidden="false" outlineLevel="0" max="4" min="4" style="1" width="9.69"/>
    <col collapsed="false" customWidth="true" hidden="false" outlineLevel="0" max="5" min="5" style="1" width="2.69"/>
    <col collapsed="false" customWidth="true" hidden="false" outlineLevel="0" max="6" min="6" style="1" width="36.62"/>
    <col collapsed="false" customWidth="true" hidden="false" outlineLevel="0" max="7" min="7" style="1" width="15.93"/>
    <col collapsed="false" customWidth="true" hidden="false" outlineLevel="0" max="8" min="8" style="1" width="4.54"/>
    <col collapsed="false" customWidth="false" hidden="true" outlineLevel="0" max="256" min="9" style="1" width="9.23"/>
    <col collapsed="false" customWidth="true" hidden="true" outlineLevel="0" max="257" min="257" style="1" width="4"/>
    <col collapsed="false" customWidth="true" hidden="true" outlineLevel="0" max="258" min="258" style="1" width="1.84"/>
    <col collapsed="false" customWidth="true" hidden="true" outlineLevel="0" max="259" min="259" style="1" width="31.23"/>
    <col collapsed="false" customWidth="true" hidden="true" outlineLevel="0" max="260" min="260" style="1" width="9.69"/>
    <col collapsed="false" customWidth="false" hidden="true" outlineLevel="0" max="512" min="261" style="1" width="9.23"/>
    <col collapsed="false" customWidth="true" hidden="true" outlineLevel="0" max="513" min="513" style="1" width="4"/>
    <col collapsed="false" customWidth="true" hidden="true" outlineLevel="0" max="514" min="514" style="1" width="1.84"/>
    <col collapsed="false" customWidth="true" hidden="true" outlineLevel="0" max="515" min="515" style="1" width="31.23"/>
    <col collapsed="false" customWidth="true" hidden="true" outlineLevel="0" max="516" min="516" style="1" width="9.69"/>
    <col collapsed="false" customWidth="false" hidden="true" outlineLevel="0" max="768" min="517" style="1" width="9.23"/>
    <col collapsed="false" customWidth="true" hidden="true" outlineLevel="0" max="769" min="769" style="1" width="4"/>
    <col collapsed="false" customWidth="true" hidden="true" outlineLevel="0" max="770" min="770" style="1" width="1.84"/>
    <col collapsed="false" customWidth="true" hidden="true" outlineLevel="0" max="771" min="771" style="1" width="31.23"/>
    <col collapsed="false" customWidth="true" hidden="true" outlineLevel="0" max="772" min="772" style="1" width="9.69"/>
    <col collapsed="false" customWidth="false" hidden="true" outlineLevel="0" max="1024" min="773" style="1" width="9.23"/>
    <col collapsed="false" customWidth="true" hidden="true" outlineLevel="0" max="1025" min="1025" style="1" width="4"/>
    <col collapsed="false" customWidth="true" hidden="true" outlineLevel="0" max="1026" min="1026" style="1" width="1.84"/>
    <col collapsed="false" customWidth="true" hidden="true" outlineLevel="0" max="1027" min="1027" style="1" width="31.23"/>
    <col collapsed="false" customWidth="true" hidden="true" outlineLevel="0" max="1028" min="1028" style="1" width="9.69"/>
    <col collapsed="false" customWidth="false" hidden="true" outlineLevel="0" max="1280" min="1029" style="1" width="9.23"/>
    <col collapsed="false" customWidth="true" hidden="true" outlineLevel="0" max="1281" min="1281" style="1" width="4"/>
    <col collapsed="false" customWidth="true" hidden="true" outlineLevel="0" max="1282" min="1282" style="1" width="1.84"/>
    <col collapsed="false" customWidth="true" hidden="true" outlineLevel="0" max="1283" min="1283" style="1" width="31.23"/>
    <col collapsed="false" customWidth="true" hidden="true" outlineLevel="0" max="1284" min="1284" style="1" width="9.69"/>
    <col collapsed="false" customWidth="false" hidden="true" outlineLevel="0" max="1536" min="1285" style="1" width="9.23"/>
    <col collapsed="false" customWidth="true" hidden="true" outlineLevel="0" max="1537" min="1537" style="1" width="4"/>
    <col collapsed="false" customWidth="true" hidden="true" outlineLevel="0" max="1538" min="1538" style="1" width="1.84"/>
    <col collapsed="false" customWidth="true" hidden="true" outlineLevel="0" max="1539" min="1539" style="1" width="31.23"/>
    <col collapsed="false" customWidth="true" hidden="true" outlineLevel="0" max="1540" min="1540" style="1" width="9.69"/>
    <col collapsed="false" customWidth="false" hidden="true" outlineLevel="0" max="1792" min="1541" style="1" width="9.23"/>
    <col collapsed="false" customWidth="true" hidden="true" outlineLevel="0" max="1793" min="1793" style="1" width="4"/>
    <col collapsed="false" customWidth="true" hidden="true" outlineLevel="0" max="1794" min="1794" style="1" width="1.84"/>
    <col collapsed="false" customWidth="true" hidden="true" outlineLevel="0" max="1795" min="1795" style="1" width="31.23"/>
    <col collapsed="false" customWidth="true" hidden="true" outlineLevel="0" max="1796" min="1796" style="1" width="9.69"/>
    <col collapsed="false" customWidth="false" hidden="true" outlineLevel="0" max="2048" min="1797" style="1" width="9.23"/>
    <col collapsed="false" customWidth="true" hidden="true" outlineLevel="0" max="2049" min="2049" style="1" width="4"/>
    <col collapsed="false" customWidth="true" hidden="true" outlineLevel="0" max="2050" min="2050" style="1" width="1.84"/>
    <col collapsed="false" customWidth="true" hidden="true" outlineLevel="0" max="2051" min="2051" style="1" width="31.23"/>
    <col collapsed="false" customWidth="true" hidden="true" outlineLevel="0" max="2052" min="2052" style="1" width="9.69"/>
    <col collapsed="false" customWidth="false" hidden="true" outlineLevel="0" max="2304" min="2053" style="1" width="9.23"/>
    <col collapsed="false" customWidth="true" hidden="true" outlineLevel="0" max="2305" min="2305" style="1" width="4"/>
    <col collapsed="false" customWidth="true" hidden="true" outlineLevel="0" max="2306" min="2306" style="1" width="1.84"/>
    <col collapsed="false" customWidth="true" hidden="true" outlineLevel="0" max="2307" min="2307" style="1" width="31.23"/>
    <col collapsed="false" customWidth="true" hidden="true" outlineLevel="0" max="2308" min="2308" style="1" width="9.69"/>
    <col collapsed="false" customWidth="false" hidden="true" outlineLevel="0" max="2560" min="2309" style="1" width="9.23"/>
    <col collapsed="false" customWidth="true" hidden="true" outlineLevel="0" max="2561" min="2561" style="1" width="4"/>
    <col collapsed="false" customWidth="true" hidden="true" outlineLevel="0" max="2562" min="2562" style="1" width="1.84"/>
    <col collapsed="false" customWidth="true" hidden="true" outlineLevel="0" max="2563" min="2563" style="1" width="31.23"/>
    <col collapsed="false" customWidth="true" hidden="true" outlineLevel="0" max="2564" min="2564" style="1" width="9.69"/>
    <col collapsed="false" customWidth="false" hidden="true" outlineLevel="0" max="2816" min="2565" style="1" width="9.23"/>
    <col collapsed="false" customWidth="true" hidden="true" outlineLevel="0" max="2817" min="2817" style="1" width="4"/>
    <col collapsed="false" customWidth="true" hidden="true" outlineLevel="0" max="2818" min="2818" style="1" width="1.84"/>
    <col collapsed="false" customWidth="true" hidden="true" outlineLevel="0" max="2819" min="2819" style="1" width="31.23"/>
    <col collapsed="false" customWidth="true" hidden="true" outlineLevel="0" max="2820" min="2820" style="1" width="9.69"/>
    <col collapsed="false" customWidth="false" hidden="true" outlineLevel="0" max="3072" min="2821" style="1" width="9.23"/>
    <col collapsed="false" customWidth="true" hidden="true" outlineLevel="0" max="3073" min="3073" style="1" width="4"/>
    <col collapsed="false" customWidth="true" hidden="true" outlineLevel="0" max="3074" min="3074" style="1" width="1.84"/>
    <col collapsed="false" customWidth="true" hidden="true" outlineLevel="0" max="3075" min="3075" style="1" width="31.23"/>
    <col collapsed="false" customWidth="true" hidden="true" outlineLevel="0" max="3076" min="3076" style="1" width="9.69"/>
    <col collapsed="false" customWidth="false" hidden="true" outlineLevel="0" max="3328" min="3077" style="1" width="9.23"/>
    <col collapsed="false" customWidth="true" hidden="true" outlineLevel="0" max="3329" min="3329" style="1" width="4"/>
    <col collapsed="false" customWidth="true" hidden="true" outlineLevel="0" max="3330" min="3330" style="1" width="1.84"/>
    <col collapsed="false" customWidth="true" hidden="true" outlineLevel="0" max="3331" min="3331" style="1" width="31.23"/>
    <col collapsed="false" customWidth="true" hidden="true" outlineLevel="0" max="3332" min="3332" style="1" width="9.69"/>
    <col collapsed="false" customWidth="false" hidden="true" outlineLevel="0" max="3584" min="3333" style="1" width="9.23"/>
    <col collapsed="false" customWidth="true" hidden="true" outlineLevel="0" max="3585" min="3585" style="1" width="4"/>
    <col collapsed="false" customWidth="true" hidden="true" outlineLevel="0" max="3586" min="3586" style="1" width="1.84"/>
    <col collapsed="false" customWidth="true" hidden="true" outlineLevel="0" max="3587" min="3587" style="1" width="31.23"/>
    <col collapsed="false" customWidth="true" hidden="true" outlineLevel="0" max="3588" min="3588" style="1" width="9.69"/>
    <col collapsed="false" customWidth="false" hidden="true" outlineLevel="0" max="3840" min="3589" style="1" width="9.23"/>
    <col collapsed="false" customWidth="true" hidden="true" outlineLevel="0" max="3841" min="3841" style="1" width="4"/>
    <col collapsed="false" customWidth="true" hidden="true" outlineLevel="0" max="3842" min="3842" style="1" width="1.84"/>
    <col collapsed="false" customWidth="true" hidden="true" outlineLevel="0" max="3843" min="3843" style="1" width="31.23"/>
    <col collapsed="false" customWidth="true" hidden="true" outlineLevel="0" max="3844" min="3844" style="1" width="9.69"/>
    <col collapsed="false" customWidth="false" hidden="true" outlineLevel="0" max="4096" min="3845" style="1" width="9.23"/>
    <col collapsed="false" customWidth="true" hidden="true" outlineLevel="0" max="4097" min="4097" style="1" width="4"/>
    <col collapsed="false" customWidth="true" hidden="true" outlineLevel="0" max="4098" min="4098" style="1" width="1.84"/>
    <col collapsed="false" customWidth="true" hidden="true" outlineLevel="0" max="4099" min="4099" style="1" width="31.23"/>
    <col collapsed="false" customWidth="true" hidden="true" outlineLevel="0" max="4100" min="4100" style="1" width="9.69"/>
    <col collapsed="false" customWidth="false" hidden="true" outlineLevel="0" max="4352" min="4101" style="1" width="9.23"/>
    <col collapsed="false" customWidth="true" hidden="true" outlineLevel="0" max="4353" min="4353" style="1" width="4"/>
    <col collapsed="false" customWidth="true" hidden="true" outlineLevel="0" max="4354" min="4354" style="1" width="1.84"/>
    <col collapsed="false" customWidth="true" hidden="true" outlineLevel="0" max="4355" min="4355" style="1" width="31.23"/>
    <col collapsed="false" customWidth="true" hidden="true" outlineLevel="0" max="4356" min="4356" style="1" width="9.69"/>
    <col collapsed="false" customWidth="false" hidden="true" outlineLevel="0" max="4608" min="4357" style="1" width="9.23"/>
    <col collapsed="false" customWidth="true" hidden="true" outlineLevel="0" max="4609" min="4609" style="1" width="4"/>
    <col collapsed="false" customWidth="true" hidden="true" outlineLevel="0" max="4610" min="4610" style="1" width="1.84"/>
    <col collapsed="false" customWidth="true" hidden="true" outlineLevel="0" max="4611" min="4611" style="1" width="31.23"/>
    <col collapsed="false" customWidth="true" hidden="true" outlineLevel="0" max="4612" min="4612" style="1" width="9.69"/>
    <col collapsed="false" customWidth="false" hidden="true" outlineLevel="0" max="4864" min="4613" style="1" width="9.23"/>
    <col collapsed="false" customWidth="true" hidden="true" outlineLevel="0" max="4865" min="4865" style="1" width="4"/>
    <col collapsed="false" customWidth="true" hidden="true" outlineLevel="0" max="4866" min="4866" style="1" width="1.84"/>
    <col collapsed="false" customWidth="true" hidden="true" outlineLevel="0" max="4867" min="4867" style="1" width="31.23"/>
    <col collapsed="false" customWidth="true" hidden="true" outlineLevel="0" max="4868" min="4868" style="1" width="9.69"/>
    <col collapsed="false" customWidth="false" hidden="true" outlineLevel="0" max="5120" min="4869" style="1" width="9.23"/>
    <col collapsed="false" customWidth="true" hidden="true" outlineLevel="0" max="5121" min="5121" style="1" width="4"/>
    <col collapsed="false" customWidth="true" hidden="true" outlineLevel="0" max="5122" min="5122" style="1" width="1.84"/>
    <col collapsed="false" customWidth="true" hidden="true" outlineLevel="0" max="5123" min="5123" style="1" width="31.23"/>
    <col collapsed="false" customWidth="true" hidden="true" outlineLevel="0" max="5124" min="5124" style="1" width="9.69"/>
    <col collapsed="false" customWidth="false" hidden="true" outlineLevel="0" max="5376" min="5125" style="1" width="9.23"/>
    <col collapsed="false" customWidth="true" hidden="true" outlineLevel="0" max="5377" min="5377" style="1" width="4"/>
    <col collapsed="false" customWidth="true" hidden="true" outlineLevel="0" max="5378" min="5378" style="1" width="1.84"/>
    <col collapsed="false" customWidth="true" hidden="true" outlineLevel="0" max="5379" min="5379" style="1" width="31.23"/>
    <col collapsed="false" customWidth="true" hidden="true" outlineLevel="0" max="5380" min="5380" style="1" width="9.69"/>
    <col collapsed="false" customWidth="false" hidden="true" outlineLevel="0" max="5632" min="5381" style="1" width="9.23"/>
    <col collapsed="false" customWidth="true" hidden="true" outlineLevel="0" max="5633" min="5633" style="1" width="4"/>
    <col collapsed="false" customWidth="true" hidden="true" outlineLevel="0" max="5634" min="5634" style="1" width="1.84"/>
    <col collapsed="false" customWidth="true" hidden="true" outlineLevel="0" max="5635" min="5635" style="1" width="31.23"/>
    <col collapsed="false" customWidth="true" hidden="true" outlineLevel="0" max="5636" min="5636" style="1" width="9.69"/>
    <col collapsed="false" customWidth="false" hidden="true" outlineLevel="0" max="5888" min="5637" style="1" width="9.23"/>
    <col collapsed="false" customWidth="true" hidden="true" outlineLevel="0" max="5889" min="5889" style="1" width="4"/>
    <col collapsed="false" customWidth="true" hidden="true" outlineLevel="0" max="5890" min="5890" style="1" width="1.84"/>
    <col collapsed="false" customWidth="true" hidden="true" outlineLevel="0" max="5891" min="5891" style="1" width="31.23"/>
    <col collapsed="false" customWidth="true" hidden="true" outlineLevel="0" max="5892" min="5892" style="1" width="9.69"/>
    <col collapsed="false" customWidth="false" hidden="true" outlineLevel="0" max="6144" min="5893" style="1" width="9.23"/>
    <col collapsed="false" customWidth="true" hidden="true" outlineLevel="0" max="6145" min="6145" style="1" width="4"/>
    <col collapsed="false" customWidth="true" hidden="true" outlineLevel="0" max="6146" min="6146" style="1" width="1.84"/>
    <col collapsed="false" customWidth="true" hidden="true" outlineLevel="0" max="6147" min="6147" style="1" width="31.23"/>
    <col collapsed="false" customWidth="true" hidden="true" outlineLevel="0" max="6148" min="6148" style="1" width="9.69"/>
    <col collapsed="false" customWidth="false" hidden="true" outlineLevel="0" max="6400" min="6149" style="1" width="9.23"/>
    <col collapsed="false" customWidth="true" hidden="true" outlineLevel="0" max="6401" min="6401" style="1" width="4"/>
    <col collapsed="false" customWidth="true" hidden="true" outlineLevel="0" max="6402" min="6402" style="1" width="1.84"/>
    <col collapsed="false" customWidth="true" hidden="true" outlineLevel="0" max="6403" min="6403" style="1" width="31.23"/>
    <col collapsed="false" customWidth="true" hidden="true" outlineLevel="0" max="6404" min="6404" style="1" width="9.69"/>
    <col collapsed="false" customWidth="false" hidden="true" outlineLevel="0" max="6656" min="6405" style="1" width="9.23"/>
    <col collapsed="false" customWidth="true" hidden="true" outlineLevel="0" max="6657" min="6657" style="1" width="4"/>
    <col collapsed="false" customWidth="true" hidden="true" outlineLevel="0" max="6658" min="6658" style="1" width="1.84"/>
    <col collapsed="false" customWidth="true" hidden="true" outlineLevel="0" max="6659" min="6659" style="1" width="31.23"/>
    <col collapsed="false" customWidth="true" hidden="true" outlineLevel="0" max="6660" min="6660" style="1" width="9.69"/>
    <col collapsed="false" customWidth="false" hidden="true" outlineLevel="0" max="6912" min="6661" style="1" width="9.23"/>
    <col collapsed="false" customWidth="true" hidden="true" outlineLevel="0" max="6913" min="6913" style="1" width="4"/>
    <col collapsed="false" customWidth="true" hidden="true" outlineLevel="0" max="6914" min="6914" style="1" width="1.84"/>
    <col collapsed="false" customWidth="true" hidden="true" outlineLevel="0" max="6915" min="6915" style="1" width="31.23"/>
    <col collapsed="false" customWidth="true" hidden="true" outlineLevel="0" max="6916" min="6916" style="1" width="9.69"/>
    <col collapsed="false" customWidth="false" hidden="true" outlineLevel="0" max="7168" min="6917" style="1" width="9.23"/>
    <col collapsed="false" customWidth="true" hidden="true" outlineLevel="0" max="7169" min="7169" style="1" width="4"/>
    <col collapsed="false" customWidth="true" hidden="true" outlineLevel="0" max="7170" min="7170" style="1" width="1.84"/>
    <col collapsed="false" customWidth="true" hidden="true" outlineLevel="0" max="7171" min="7171" style="1" width="31.23"/>
    <col collapsed="false" customWidth="true" hidden="true" outlineLevel="0" max="7172" min="7172" style="1" width="9.69"/>
    <col collapsed="false" customWidth="false" hidden="true" outlineLevel="0" max="7424" min="7173" style="1" width="9.23"/>
    <col collapsed="false" customWidth="true" hidden="true" outlineLevel="0" max="7425" min="7425" style="1" width="4"/>
    <col collapsed="false" customWidth="true" hidden="true" outlineLevel="0" max="7426" min="7426" style="1" width="1.84"/>
    <col collapsed="false" customWidth="true" hidden="true" outlineLevel="0" max="7427" min="7427" style="1" width="31.23"/>
    <col collapsed="false" customWidth="true" hidden="true" outlineLevel="0" max="7428" min="7428" style="1" width="9.69"/>
    <col collapsed="false" customWidth="false" hidden="true" outlineLevel="0" max="7680" min="7429" style="1" width="9.23"/>
    <col collapsed="false" customWidth="true" hidden="true" outlineLevel="0" max="7681" min="7681" style="1" width="4"/>
    <col collapsed="false" customWidth="true" hidden="true" outlineLevel="0" max="7682" min="7682" style="1" width="1.84"/>
    <col collapsed="false" customWidth="true" hidden="true" outlineLevel="0" max="7683" min="7683" style="1" width="31.23"/>
    <col collapsed="false" customWidth="true" hidden="true" outlineLevel="0" max="7684" min="7684" style="1" width="9.69"/>
    <col collapsed="false" customWidth="false" hidden="true" outlineLevel="0" max="7936" min="7685" style="1" width="9.23"/>
    <col collapsed="false" customWidth="true" hidden="true" outlineLevel="0" max="7937" min="7937" style="1" width="4"/>
    <col collapsed="false" customWidth="true" hidden="true" outlineLevel="0" max="7938" min="7938" style="1" width="1.84"/>
    <col collapsed="false" customWidth="true" hidden="true" outlineLevel="0" max="7939" min="7939" style="1" width="31.23"/>
    <col collapsed="false" customWidth="true" hidden="true" outlineLevel="0" max="7940" min="7940" style="1" width="9.69"/>
    <col collapsed="false" customWidth="false" hidden="true" outlineLevel="0" max="8192" min="7941" style="1" width="9.23"/>
    <col collapsed="false" customWidth="true" hidden="true" outlineLevel="0" max="8193" min="8193" style="1" width="4"/>
    <col collapsed="false" customWidth="true" hidden="true" outlineLevel="0" max="8194" min="8194" style="1" width="1.84"/>
    <col collapsed="false" customWidth="true" hidden="true" outlineLevel="0" max="8195" min="8195" style="1" width="31.23"/>
    <col collapsed="false" customWidth="true" hidden="true" outlineLevel="0" max="8196" min="8196" style="1" width="9.69"/>
    <col collapsed="false" customWidth="false" hidden="true" outlineLevel="0" max="8448" min="8197" style="1" width="9.23"/>
    <col collapsed="false" customWidth="true" hidden="true" outlineLevel="0" max="8449" min="8449" style="1" width="4"/>
    <col collapsed="false" customWidth="true" hidden="true" outlineLevel="0" max="8450" min="8450" style="1" width="1.84"/>
    <col collapsed="false" customWidth="true" hidden="true" outlineLevel="0" max="8451" min="8451" style="1" width="31.23"/>
    <col collapsed="false" customWidth="true" hidden="true" outlineLevel="0" max="8452" min="8452" style="1" width="9.69"/>
    <col collapsed="false" customWidth="false" hidden="true" outlineLevel="0" max="8704" min="8453" style="1" width="9.23"/>
    <col collapsed="false" customWidth="true" hidden="true" outlineLevel="0" max="8705" min="8705" style="1" width="4"/>
    <col collapsed="false" customWidth="true" hidden="true" outlineLevel="0" max="8706" min="8706" style="1" width="1.84"/>
    <col collapsed="false" customWidth="true" hidden="true" outlineLevel="0" max="8707" min="8707" style="1" width="31.23"/>
    <col collapsed="false" customWidth="true" hidden="true" outlineLevel="0" max="8708" min="8708" style="1" width="9.69"/>
    <col collapsed="false" customWidth="false" hidden="true" outlineLevel="0" max="8960" min="8709" style="1" width="9.23"/>
    <col collapsed="false" customWidth="true" hidden="true" outlineLevel="0" max="8961" min="8961" style="1" width="4"/>
    <col collapsed="false" customWidth="true" hidden="true" outlineLevel="0" max="8962" min="8962" style="1" width="1.84"/>
    <col collapsed="false" customWidth="true" hidden="true" outlineLevel="0" max="8963" min="8963" style="1" width="31.23"/>
    <col collapsed="false" customWidth="true" hidden="true" outlineLevel="0" max="8964" min="8964" style="1" width="9.69"/>
    <col collapsed="false" customWidth="false" hidden="true" outlineLevel="0" max="9216" min="8965" style="1" width="9.23"/>
    <col collapsed="false" customWidth="true" hidden="true" outlineLevel="0" max="9217" min="9217" style="1" width="4"/>
    <col collapsed="false" customWidth="true" hidden="true" outlineLevel="0" max="9218" min="9218" style="1" width="1.84"/>
    <col collapsed="false" customWidth="true" hidden="true" outlineLevel="0" max="9219" min="9219" style="1" width="31.23"/>
    <col collapsed="false" customWidth="true" hidden="true" outlineLevel="0" max="9220" min="9220" style="1" width="9.69"/>
    <col collapsed="false" customWidth="false" hidden="true" outlineLevel="0" max="9472" min="9221" style="1" width="9.23"/>
    <col collapsed="false" customWidth="true" hidden="true" outlineLevel="0" max="9473" min="9473" style="1" width="4"/>
    <col collapsed="false" customWidth="true" hidden="true" outlineLevel="0" max="9474" min="9474" style="1" width="1.84"/>
    <col collapsed="false" customWidth="true" hidden="true" outlineLevel="0" max="9475" min="9475" style="1" width="31.23"/>
    <col collapsed="false" customWidth="true" hidden="true" outlineLevel="0" max="9476" min="9476" style="1" width="9.69"/>
    <col collapsed="false" customWidth="false" hidden="true" outlineLevel="0" max="9728" min="9477" style="1" width="9.23"/>
    <col collapsed="false" customWidth="true" hidden="true" outlineLevel="0" max="9729" min="9729" style="1" width="4"/>
    <col collapsed="false" customWidth="true" hidden="true" outlineLevel="0" max="9730" min="9730" style="1" width="1.84"/>
    <col collapsed="false" customWidth="true" hidden="true" outlineLevel="0" max="9731" min="9731" style="1" width="31.23"/>
    <col collapsed="false" customWidth="true" hidden="true" outlineLevel="0" max="9732" min="9732" style="1" width="9.69"/>
    <col collapsed="false" customWidth="false" hidden="true" outlineLevel="0" max="9984" min="9733" style="1" width="9.23"/>
    <col collapsed="false" customWidth="true" hidden="true" outlineLevel="0" max="9985" min="9985" style="1" width="4"/>
    <col collapsed="false" customWidth="true" hidden="true" outlineLevel="0" max="9986" min="9986" style="1" width="1.84"/>
    <col collapsed="false" customWidth="true" hidden="true" outlineLevel="0" max="9987" min="9987" style="1" width="31.23"/>
    <col collapsed="false" customWidth="true" hidden="true" outlineLevel="0" max="9988" min="9988" style="1" width="9.69"/>
    <col collapsed="false" customWidth="false" hidden="true" outlineLevel="0" max="10240" min="9989" style="1" width="9.23"/>
    <col collapsed="false" customWidth="true" hidden="true" outlineLevel="0" max="10241" min="10241" style="1" width="4"/>
    <col collapsed="false" customWidth="true" hidden="true" outlineLevel="0" max="10242" min="10242" style="1" width="1.84"/>
    <col collapsed="false" customWidth="true" hidden="true" outlineLevel="0" max="10243" min="10243" style="1" width="31.23"/>
    <col collapsed="false" customWidth="true" hidden="true" outlineLevel="0" max="10244" min="10244" style="1" width="9.69"/>
    <col collapsed="false" customWidth="false" hidden="true" outlineLevel="0" max="10496" min="10245" style="1" width="9.23"/>
    <col collapsed="false" customWidth="true" hidden="true" outlineLevel="0" max="10497" min="10497" style="1" width="4"/>
    <col collapsed="false" customWidth="true" hidden="true" outlineLevel="0" max="10498" min="10498" style="1" width="1.84"/>
    <col collapsed="false" customWidth="true" hidden="true" outlineLevel="0" max="10499" min="10499" style="1" width="31.23"/>
    <col collapsed="false" customWidth="true" hidden="true" outlineLevel="0" max="10500" min="10500" style="1" width="9.69"/>
    <col collapsed="false" customWidth="false" hidden="true" outlineLevel="0" max="10752" min="10501" style="1" width="9.23"/>
    <col collapsed="false" customWidth="true" hidden="true" outlineLevel="0" max="10753" min="10753" style="1" width="4"/>
    <col collapsed="false" customWidth="true" hidden="true" outlineLevel="0" max="10754" min="10754" style="1" width="1.84"/>
    <col collapsed="false" customWidth="true" hidden="true" outlineLevel="0" max="10755" min="10755" style="1" width="31.23"/>
    <col collapsed="false" customWidth="true" hidden="true" outlineLevel="0" max="10756" min="10756" style="1" width="9.69"/>
    <col collapsed="false" customWidth="false" hidden="true" outlineLevel="0" max="11008" min="10757" style="1" width="9.23"/>
    <col collapsed="false" customWidth="true" hidden="true" outlineLevel="0" max="11009" min="11009" style="1" width="4"/>
    <col collapsed="false" customWidth="true" hidden="true" outlineLevel="0" max="11010" min="11010" style="1" width="1.84"/>
    <col collapsed="false" customWidth="true" hidden="true" outlineLevel="0" max="11011" min="11011" style="1" width="31.23"/>
    <col collapsed="false" customWidth="true" hidden="true" outlineLevel="0" max="11012" min="11012" style="1" width="9.69"/>
    <col collapsed="false" customWidth="false" hidden="true" outlineLevel="0" max="11264" min="11013" style="1" width="9.23"/>
    <col collapsed="false" customWidth="true" hidden="true" outlineLevel="0" max="11265" min="11265" style="1" width="4"/>
    <col collapsed="false" customWidth="true" hidden="true" outlineLevel="0" max="11266" min="11266" style="1" width="1.84"/>
    <col collapsed="false" customWidth="true" hidden="true" outlineLevel="0" max="11267" min="11267" style="1" width="31.23"/>
    <col collapsed="false" customWidth="true" hidden="true" outlineLevel="0" max="11268" min="11268" style="1" width="9.69"/>
    <col collapsed="false" customWidth="false" hidden="true" outlineLevel="0" max="11520" min="11269" style="1" width="9.23"/>
    <col collapsed="false" customWidth="true" hidden="true" outlineLevel="0" max="11521" min="11521" style="1" width="4"/>
    <col collapsed="false" customWidth="true" hidden="true" outlineLevel="0" max="11522" min="11522" style="1" width="1.84"/>
    <col collapsed="false" customWidth="true" hidden="true" outlineLevel="0" max="11523" min="11523" style="1" width="31.23"/>
    <col collapsed="false" customWidth="true" hidden="true" outlineLevel="0" max="11524" min="11524" style="1" width="9.69"/>
    <col collapsed="false" customWidth="false" hidden="true" outlineLevel="0" max="11776" min="11525" style="1" width="9.23"/>
    <col collapsed="false" customWidth="true" hidden="true" outlineLevel="0" max="11777" min="11777" style="1" width="4"/>
    <col collapsed="false" customWidth="true" hidden="true" outlineLevel="0" max="11778" min="11778" style="1" width="1.84"/>
    <col collapsed="false" customWidth="true" hidden="true" outlineLevel="0" max="11779" min="11779" style="1" width="31.23"/>
    <col collapsed="false" customWidth="true" hidden="true" outlineLevel="0" max="11780" min="11780" style="1" width="9.69"/>
    <col collapsed="false" customWidth="false" hidden="true" outlineLevel="0" max="12032" min="11781" style="1" width="9.23"/>
    <col collapsed="false" customWidth="true" hidden="true" outlineLevel="0" max="12033" min="12033" style="1" width="4"/>
    <col collapsed="false" customWidth="true" hidden="true" outlineLevel="0" max="12034" min="12034" style="1" width="1.84"/>
    <col collapsed="false" customWidth="true" hidden="true" outlineLevel="0" max="12035" min="12035" style="1" width="31.23"/>
    <col collapsed="false" customWidth="true" hidden="true" outlineLevel="0" max="12036" min="12036" style="1" width="9.69"/>
    <col collapsed="false" customWidth="false" hidden="true" outlineLevel="0" max="12288" min="12037" style="1" width="9.23"/>
    <col collapsed="false" customWidth="true" hidden="true" outlineLevel="0" max="12289" min="12289" style="1" width="4"/>
    <col collapsed="false" customWidth="true" hidden="true" outlineLevel="0" max="12290" min="12290" style="1" width="1.84"/>
    <col collapsed="false" customWidth="true" hidden="true" outlineLevel="0" max="12291" min="12291" style="1" width="31.23"/>
    <col collapsed="false" customWidth="true" hidden="true" outlineLevel="0" max="12292" min="12292" style="1" width="9.69"/>
    <col collapsed="false" customWidth="false" hidden="true" outlineLevel="0" max="12544" min="12293" style="1" width="9.23"/>
    <col collapsed="false" customWidth="true" hidden="true" outlineLevel="0" max="12545" min="12545" style="1" width="4"/>
    <col collapsed="false" customWidth="true" hidden="true" outlineLevel="0" max="12546" min="12546" style="1" width="1.84"/>
    <col collapsed="false" customWidth="true" hidden="true" outlineLevel="0" max="12547" min="12547" style="1" width="31.23"/>
    <col collapsed="false" customWidth="true" hidden="true" outlineLevel="0" max="12548" min="12548" style="1" width="9.69"/>
    <col collapsed="false" customWidth="false" hidden="true" outlineLevel="0" max="12800" min="12549" style="1" width="9.23"/>
    <col collapsed="false" customWidth="true" hidden="true" outlineLevel="0" max="12801" min="12801" style="1" width="4"/>
    <col collapsed="false" customWidth="true" hidden="true" outlineLevel="0" max="12802" min="12802" style="1" width="1.84"/>
    <col collapsed="false" customWidth="true" hidden="true" outlineLevel="0" max="12803" min="12803" style="1" width="31.23"/>
    <col collapsed="false" customWidth="true" hidden="true" outlineLevel="0" max="12804" min="12804" style="1" width="9.69"/>
    <col collapsed="false" customWidth="false" hidden="true" outlineLevel="0" max="13056" min="12805" style="1" width="9.23"/>
    <col collapsed="false" customWidth="true" hidden="true" outlineLevel="0" max="13057" min="13057" style="1" width="4"/>
    <col collapsed="false" customWidth="true" hidden="true" outlineLevel="0" max="13058" min="13058" style="1" width="1.84"/>
    <col collapsed="false" customWidth="true" hidden="true" outlineLevel="0" max="13059" min="13059" style="1" width="31.23"/>
    <col collapsed="false" customWidth="true" hidden="true" outlineLevel="0" max="13060" min="13060" style="1" width="9.69"/>
    <col collapsed="false" customWidth="false" hidden="true" outlineLevel="0" max="13312" min="13061" style="1" width="9.23"/>
    <col collapsed="false" customWidth="true" hidden="true" outlineLevel="0" max="13313" min="13313" style="1" width="4"/>
    <col collapsed="false" customWidth="true" hidden="true" outlineLevel="0" max="13314" min="13314" style="1" width="1.84"/>
    <col collapsed="false" customWidth="true" hidden="true" outlineLevel="0" max="13315" min="13315" style="1" width="31.23"/>
    <col collapsed="false" customWidth="true" hidden="true" outlineLevel="0" max="13316" min="13316" style="1" width="9.69"/>
    <col collapsed="false" customWidth="false" hidden="true" outlineLevel="0" max="13568" min="13317" style="1" width="9.23"/>
    <col collapsed="false" customWidth="true" hidden="true" outlineLevel="0" max="13569" min="13569" style="1" width="4"/>
    <col collapsed="false" customWidth="true" hidden="true" outlineLevel="0" max="13570" min="13570" style="1" width="1.84"/>
    <col collapsed="false" customWidth="true" hidden="true" outlineLevel="0" max="13571" min="13571" style="1" width="31.23"/>
    <col collapsed="false" customWidth="true" hidden="true" outlineLevel="0" max="13572" min="13572" style="1" width="9.69"/>
    <col collapsed="false" customWidth="false" hidden="true" outlineLevel="0" max="13824" min="13573" style="1" width="9.23"/>
    <col collapsed="false" customWidth="true" hidden="true" outlineLevel="0" max="13825" min="13825" style="1" width="4"/>
    <col collapsed="false" customWidth="true" hidden="true" outlineLevel="0" max="13826" min="13826" style="1" width="1.84"/>
    <col collapsed="false" customWidth="true" hidden="true" outlineLevel="0" max="13827" min="13827" style="1" width="31.23"/>
    <col collapsed="false" customWidth="true" hidden="true" outlineLevel="0" max="13828" min="13828" style="1" width="9.69"/>
    <col collapsed="false" customWidth="false" hidden="true" outlineLevel="0" max="14080" min="13829" style="1" width="9.23"/>
    <col collapsed="false" customWidth="true" hidden="true" outlineLevel="0" max="14081" min="14081" style="1" width="4"/>
    <col collapsed="false" customWidth="true" hidden="true" outlineLevel="0" max="14082" min="14082" style="1" width="1.84"/>
    <col collapsed="false" customWidth="true" hidden="true" outlineLevel="0" max="14083" min="14083" style="1" width="31.23"/>
    <col collapsed="false" customWidth="true" hidden="true" outlineLevel="0" max="14084" min="14084" style="1" width="9.69"/>
    <col collapsed="false" customWidth="false" hidden="true" outlineLevel="0" max="14336" min="14085" style="1" width="9.23"/>
    <col collapsed="false" customWidth="true" hidden="true" outlineLevel="0" max="14337" min="14337" style="1" width="4"/>
    <col collapsed="false" customWidth="true" hidden="true" outlineLevel="0" max="14338" min="14338" style="1" width="1.84"/>
    <col collapsed="false" customWidth="true" hidden="true" outlineLevel="0" max="14339" min="14339" style="1" width="31.23"/>
    <col collapsed="false" customWidth="true" hidden="true" outlineLevel="0" max="14340" min="14340" style="1" width="9.69"/>
    <col collapsed="false" customWidth="false" hidden="true" outlineLevel="0" max="14592" min="14341" style="1" width="9.23"/>
    <col collapsed="false" customWidth="true" hidden="true" outlineLevel="0" max="14593" min="14593" style="1" width="4"/>
    <col collapsed="false" customWidth="true" hidden="true" outlineLevel="0" max="14594" min="14594" style="1" width="1.84"/>
    <col collapsed="false" customWidth="true" hidden="true" outlineLevel="0" max="14595" min="14595" style="1" width="31.23"/>
    <col collapsed="false" customWidth="true" hidden="true" outlineLevel="0" max="14596" min="14596" style="1" width="9.69"/>
    <col collapsed="false" customWidth="false" hidden="true" outlineLevel="0" max="14848" min="14597" style="1" width="9.23"/>
    <col collapsed="false" customWidth="true" hidden="true" outlineLevel="0" max="14849" min="14849" style="1" width="4"/>
    <col collapsed="false" customWidth="true" hidden="true" outlineLevel="0" max="14850" min="14850" style="1" width="1.84"/>
    <col collapsed="false" customWidth="true" hidden="true" outlineLevel="0" max="14851" min="14851" style="1" width="31.23"/>
    <col collapsed="false" customWidth="true" hidden="true" outlineLevel="0" max="14852" min="14852" style="1" width="9.69"/>
    <col collapsed="false" customWidth="false" hidden="true" outlineLevel="0" max="15104" min="14853" style="1" width="9.23"/>
    <col collapsed="false" customWidth="true" hidden="true" outlineLevel="0" max="15105" min="15105" style="1" width="4"/>
    <col collapsed="false" customWidth="true" hidden="true" outlineLevel="0" max="15106" min="15106" style="1" width="1.84"/>
    <col collapsed="false" customWidth="true" hidden="true" outlineLevel="0" max="15107" min="15107" style="1" width="31.23"/>
    <col collapsed="false" customWidth="true" hidden="true" outlineLevel="0" max="15108" min="15108" style="1" width="9.69"/>
    <col collapsed="false" customWidth="false" hidden="true" outlineLevel="0" max="15360" min="15109" style="1" width="9.23"/>
    <col collapsed="false" customWidth="true" hidden="true" outlineLevel="0" max="15361" min="15361" style="1" width="4"/>
    <col collapsed="false" customWidth="true" hidden="true" outlineLevel="0" max="15362" min="15362" style="1" width="1.84"/>
    <col collapsed="false" customWidth="true" hidden="true" outlineLevel="0" max="15363" min="15363" style="1" width="31.23"/>
    <col collapsed="false" customWidth="true" hidden="true" outlineLevel="0" max="15364" min="15364" style="1" width="9.69"/>
    <col collapsed="false" customWidth="false" hidden="true" outlineLevel="0" max="15616" min="15365" style="1" width="9.23"/>
    <col collapsed="false" customWidth="true" hidden="true" outlineLevel="0" max="15617" min="15617" style="1" width="4"/>
    <col collapsed="false" customWidth="true" hidden="true" outlineLevel="0" max="15618" min="15618" style="1" width="1.84"/>
    <col collapsed="false" customWidth="true" hidden="true" outlineLevel="0" max="15619" min="15619" style="1" width="31.23"/>
    <col collapsed="false" customWidth="true" hidden="true" outlineLevel="0" max="15620" min="15620" style="1" width="9.69"/>
    <col collapsed="false" customWidth="false" hidden="true" outlineLevel="0" max="15872" min="15621" style="1" width="9.23"/>
    <col collapsed="false" customWidth="true" hidden="true" outlineLevel="0" max="15873" min="15873" style="1" width="4"/>
    <col collapsed="false" customWidth="true" hidden="true" outlineLevel="0" max="15874" min="15874" style="1" width="1.84"/>
    <col collapsed="false" customWidth="true" hidden="true" outlineLevel="0" max="15875" min="15875" style="1" width="31.23"/>
    <col collapsed="false" customWidth="true" hidden="true" outlineLevel="0" max="15876" min="15876" style="1" width="9.69"/>
    <col collapsed="false" customWidth="false" hidden="true" outlineLevel="0" max="16128" min="15877" style="1" width="9.23"/>
    <col collapsed="false" customWidth="true" hidden="true" outlineLevel="0" max="16129" min="16129" style="1" width="4"/>
    <col collapsed="false" customWidth="true" hidden="true" outlineLevel="0" max="16130" min="16130" style="1" width="1.84"/>
    <col collapsed="false" customWidth="true" hidden="true" outlineLevel="0" max="16131" min="16131" style="1" width="31.23"/>
    <col collapsed="false" customWidth="true" hidden="true" outlineLevel="0" max="16133" min="16132" style="1" width="9.69"/>
    <col collapsed="false" customWidth="false" hidden="true" outlineLevel="0" max="16384" min="16134" style="1" width="9.23"/>
  </cols>
  <sheetData>
    <row r="1" customFormat="false" ht="9.75" hidden="false" customHeight="true" outlineLevel="0" collapsed="false"/>
    <row r="2" customFormat="false" ht="12.75" hidden="false" customHeight="false" outlineLevel="0" collapsed="false">
      <c r="A2" s="2" t="s">
        <v>0</v>
      </c>
    </row>
    <row r="3" customFormat="false" ht="12.8" hidden="false" customHeight="false" outlineLevel="0" collapsed="false">
      <c r="A3" s="3" t="s">
        <v>1</v>
      </c>
      <c r="C3" s="4"/>
    </row>
    <row r="4" customFormat="false" ht="12.75" hidden="false" customHeight="false" outlineLevel="0" collapsed="false">
      <c r="A4" s="2"/>
    </row>
    <row r="5" customFormat="false" ht="12.75" hidden="false" customHeight="false" outlineLevel="0" collapsed="false">
      <c r="A5" s="2"/>
    </row>
    <row r="6" customFormat="false" ht="12" hidden="false" customHeight="false" outlineLevel="0" collapsed="false">
      <c r="A6" s="5"/>
    </row>
    <row r="7" customFormat="false" ht="12.75" hidden="false" customHeight="false" outlineLevel="0" collapsed="false">
      <c r="A7" s="6"/>
      <c r="B7" s="7"/>
      <c r="C7" s="8" t="s">
        <v>2</v>
      </c>
      <c r="D7" s="8"/>
      <c r="F7" s="9" t="s">
        <v>3</v>
      </c>
      <c r="G7" s="10"/>
      <c r="H7" s="11"/>
      <c r="I7" s="11"/>
      <c r="J7" s="11"/>
      <c r="K7" s="11"/>
    </row>
    <row r="8" customFormat="false" ht="15.75" hidden="false" customHeight="true" outlineLevel="0" collapsed="false">
      <c r="A8" s="12"/>
      <c r="B8" s="13"/>
      <c r="C8" s="14" t="s">
        <v>4</v>
      </c>
      <c r="D8" s="15" t="n">
        <v>50000</v>
      </c>
      <c r="E8" s="16"/>
      <c r="F8" s="17" t="s">
        <v>5</v>
      </c>
      <c r="G8" s="18" t="n">
        <f aca="false">D35</f>
        <v>1536700</v>
      </c>
      <c r="I8" s="19"/>
      <c r="J8" s="19"/>
      <c r="K8" s="11"/>
      <c r="L8" s="11"/>
      <c r="M8" s="11"/>
      <c r="N8" s="11"/>
      <c r="O8" s="11"/>
      <c r="P8" s="11"/>
      <c r="Q8" s="11"/>
      <c r="R8" s="11"/>
      <c r="S8" s="11"/>
    </row>
    <row r="9" customFormat="false" ht="15.75" hidden="false" customHeight="true" outlineLevel="0" collapsed="false">
      <c r="A9" s="12" t="s">
        <v>6</v>
      </c>
      <c r="B9" s="13"/>
      <c r="C9" s="14" t="s">
        <v>7</v>
      </c>
      <c r="D9" s="15" t="n">
        <v>50000</v>
      </c>
      <c r="E9" s="16"/>
      <c r="F9" s="17"/>
      <c r="G9" s="20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</row>
    <row r="10" customFormat="false" ht="15.75" hidden="false" customHeight="true" outlineLevel="0" collapsed="false">
      <c r="A10" s="12"/>
      <c r="B10" s="13"/>
      <c r="C10" s="14" t="s">
        <v>8</v>
      </c>
      <c r="D10" s="15" t="n">
        <v>316085</v>
      </c>
      <c r="E10" s="16"/>
      <c r="F10" s="17" t="s">
        <v>9</v>
      </c>
      <c r="G10" s="21" t="n">
        <v>153700</v>
      </c>
      <c r="I10" s="19"/>
      <c r="J10" s="19"/>
      <c r="K10" s="11"/>
      <c r="L10" s="11"/>
      <c r="M10" s="11"/>
      <c r="N10" s="11"/>
      <c r="O10" s="11"/>
      <c r="P10" s="11"/>
      <c r="Q10" s="11"/>
      <c r="R10" s="11"/>
      <c r="S10" s="11"/>
    </row>
    <row r="11" customFormat="false" ht="15.75" hidden="false" customHeight="true" outlineLevel="0" collapsed="false">
      <c r="A11" s="12"/>
      <c r="B11" s="13"/>
      <c r="C11" s="14" t="s">
        <v>10</v>
      </c>
      <c r="D11" s="15" t="n">
        <v>675000</v>
      </c>
      <c r="E11" s="16"/>
      <c r="F11" s="22"/>
      <c r="G11" s="23"/>
      <c r="H11" s="24"/>
      <c r="I11" s="19"/>
      <c r="J11" s="19"/>
      <c r="K11" s="11"/>
      <c r="L11" s="11"/>
      <c r="M11" s="11"/>
      <c r="N11" s="11"/>
      <c r="O11" s="11"/>
      <c r="P11" s="11"/>
      <c r="Q11" s="11"/>
      <c r="R11" s="11"/>
      <c r="S11" s="11"/>
    </row>
    <row r="12" customFormat="false" ht="15.75" hidden="false" customHeight="true" outlineLevel="0" collapsed="false">
      <c r="A12" s="12"/>
      <c r="B12" s="13"/>
      <c r="C12" s="14" t="s">
        <v>11</v>
      </c>
      <c r="D12" s="15" t="n">
        <v>19500</v>
      </c>
      <c r="F12" s="17" t="s">
        <v>12</v>
      </c>
      <c r="G12" s="25" t="n">
        <f aca="false">G8-G10</f>
        <v>1383000</v>
      </c>
      <c r="H12" s="24"/>
      <c r="I12" s="19"/>
      <c r="J12" s="19"/>
      <c r="K12" s="11"/>
      <c r="L12" s="11"/>
      <c r="M12" s="11"/>
      <c r="N12" s="11"/>
      <c r="O12" s="11"/>
      <c r="P12" s="11"/>
      <c r="Q12" s="11"/>
      <c r="R12" s="11"/>
      <c r="S12" s="11"/>
    </row>
    <row r="13" customFormat="false" ht="15.75" hidden="false" customHeight="true" outlineLevel="0" collapsed="false">
      <c r="A13" s="12"/>
      <c r="B13" s="13"/>
      <c r="C13" s="14" t="s">
        <v>13</v>
      </c>
      <c r="D13" s="15" t="n">
        <v>67500</v>
      </c>
      <c r="F13" s="17" t="s">
        <v>14</v>
      </c>
      <c r="G13" s="26" t="n">
        <v>10</v>
      </c>
      <c r="H13" s="24"/>
      <c r="I13" s="19"/>
      <c r="J13" s="19"/>
      <c r="K13" s="11"/>
      <c r="L13" s="11"/>
      <c r="M13" s="11"/>
      <c r="N13" s="11"/>
      <c r="O13" s="11"/>
      <c r="P13" s="11"/>
      <c r="Q13" s="11"/>
      <c r="R13" s="11"/>
      <c r="S13" s="11"/>
    </row>
    <row r="14" customFormat="false" ht="15.75" hidden="false" customHeight="true" outlineLevel="0" collapsed="false">
      <c r="A14" s="12"/>
      <c r="B14" s="13"/>
      <c r="C14" s="14" t="s">
        <v>15</v>
      </c>
      <c r="D14" s="15" t="n">
        <v>30000</v>
      </c>
      <c r="F14" s="17" t="s">
        <v>16</v>
      </c>
      <c r="G14" s="27" t="n">
        <v>0.1075</v>
      </c>
      <c r="H14" s="24"/>
      <c r="I14" s="19"/>
      <c r="J14" s="19"/>
      <c r="K14" s="11"/>
      <c r="L14" s="11"/>
      <c r="M14" s="11"/>
      <c r="N14" s="11"/>
      <c r="O14" s="11"/>
      <c r="P14" s="11"/>
      <c r="Q14" s="11"/>
      <c r="R14" s="11"/>
      <c r="S14" s="11"/>
    </row>
    <row r="15" customFormat="false" ht="15.75" hidden="false" customHeight="true" outlineLevel="0" collapsed="false">
      <c r="A15" s="12"/>
      <c r="B15" s="13"/>
      <c r="C15" s="28" t="s">
        <v>17</v>
      </c>
      <c r="D15" s="29" t="n">
        <f aca="false">SUM(D8:D14)</f>
        <v>1208085</v>
      </c>
      <c r="F15" s="17"/>
      <c r="G15" s="30"/>
      <c r="H15" s="24"/>
      <c r="I15" s="19"/>
      <c r="J15" s="19"/>
      <c r="K15" s="11"/>
      <c r="L15" s="11"/>
      <c r="M15" s="11"/>
      <c r="N15" s="11"/>
      <c r="O15" s="11"/>
      <c r="P15" s="11"/>
      <c r="Q15" s="11"/>
      <c r="R15" s="11"/>
      <c r="S15" s="11"/>
    </row>
    <row r="16" customFormat="false" ht="13.5" hidden="false" customHeight="true" outlineLevel="0" collapsed="false">
      <c r="A16" s="31"/>
      <c r="B16" s="13"/>
      <c r="C16" s="14"/>
      <c r="D16" s="32"/>
      <c r="F16" s="17" t="s">
        <v>18</v>
      </c>
      <c r="G16" s="33" t="n">
        <f aca="false">G10+G12</f>
        <v>1536700</v>
      </c>
      <c r="H16" s="24"/>
      <c r="I16" s="19"/>
      <c r="J16" s="19"/>
      <c r="K16" s="11"/>
      <c r="L16" s="11"/>
      <c r="M16" s="11"/>
      <c r="N16" s="11"/>
      <c r="O16" s="11"/>
      <c r="P16" s="11"/>
      <c r="Q16" s="11"/>
      <c r="R16" s="11"/>
      <c r="S16" s="11"/>
    </row>
    <row r="17" customFormat="false" ht="15.75" hidden="false" customHeight="true" outlineLevel="0" collapsed="false">
      <c r="A17" s="12" t="s">
        <v>19</v>
      </c>
      <c r="B17" s="13"/>
      <c r="C17" s="14" t="s">
        <v>20</v>
      </c>
      <c r="D17" s="15" t="n">
        <v>13500</v>
      </c>
      <c r="F17" s="17"/>
      <c r="G17" s="30"/>
      <c r="I17" s="19"/>
      <c r="J17" s="19"/>
      <c r="K17" s="11"/>
      <c r="L17" s="11"/>
      <c r="M17" s="11"/>
      <c r="N17" s="11"/>
      <c r="O17" s="11"/>
      <c r="P17" s="11"/>
      <c r="Q17" s="11"/>
      <c r="R17" s="11"/>
      <c r="S17" s="11"/>
    </row>
    <row r="18" customFormat="false" ht="15" hidden="false" customHeight="true" outlineLevel="0" collapsed="false">
      <c r="A18" s="12"/>
      <c r="B18" s="13"/>
      <c r="C18" s="14" t="s">
        <v>21</v>
      </c>
      <c r="D18" s="15" t="n">
        <v>0</v>
      </c>
      <c r="F18" s="34" t="s">
        <v>22</v>
      </c>
      <c r="G18" s="33" t="n">
        <f aca="false">G8-G16</f>
        <v>0</v>
      </c>
      <c r="H18" s="35"/>
      <c r="I18" s="19"/>
      <c r="J18" s="19"/>
      <c r="K18" s="11"/>
      <c r="L18" s="11"/>
      <c r="M18" s="11"/>
      <c r="N18" s="11"/>
      <c r="O18" s="11"/>
      <c r="P18" s="11"/>
      <c r="Q18" s="11"/>
      <c r="R18" s="11"/>
      <c r="S18" s="11"/>
    </row>
    <row r="19" customFormat="false" ht="15.75" hidden="false" customHeight="true" outlineLevel="0" collapsed="false">
      <c r="A19" s="12"/>
      <c r="B19" s="13"/>
      <c r="C19" s="14" t="s">
        <v>23</v>
      </c>
      <c r="D19" s="15" t="n">
        <v>0</v>
      </c>
      <c r="F19" s="36"/>
      <c r="G19" s="37"/>
      <c r="I19" s="19"/>
      <c r="J19" s="19"/>
      <c r="K19" s="11"/>
      <c r="L19" s="11"/>
      <c r="M19" s="11"/>
      <c r="N19" s="11"/>
      <c r="O19" s="11"/>
      <c r="P19" s="11"/>
      <c r="Q19" s="11"/>
      <c r="R19" s="11"/>
      <c r="S19" s="11"/>
    </row>
    <row r="20" customFormat="false" ht="15" hidden="false" customHeight="true" outlineLevel="0" collapsed="false">
      <c r="A20" s="12"/>
      <c r="B20" s="13"/>
      <c r="C20" s="14" t="s">
        <v>24</v>
      </c>
      <c r="D20" s="15" t="n">
        <v>5000</v>
      </c>
      <c r="L20" s="11"/>
      <c r="M20" s="11"/>
      <c r="N20" s="11"/>
      <c r="O20" s="11"/>
      <c r="P20" s="11"/>
      <c r="Q20" s="11"/>
      <c r="R20" s="11"/>
      <c r="S20" s="11"/>
    </row>
    <row r="21" customFormat="false" ht="15.75" hidden="false" customHeight="true" outlineLevel="0" collapsed="false">
      <c r="A21" s="12"/>
      <c r="B21" s="13"/>
      <c r="C21" s="14" t="s">
        <v>25</v>
      </c>
      <c r="D21" s="15" t="n">
        <v>7000</v>
      </c>
      <c r="L21" s="11"/>
      <c r="M21" s="11"/>
      <c r="N21" s="11"/>
      <c r="O21" s="11"/>
      <c r="P21" s="11"/>
      <c r="Q21" s="11"/>
      <c r="R21" s="11"/>
      <c r="S21" s="11"/>
    </row>
    <row r="22" customFormat="false" ht="15.75" hidden="false" customHeight="true" outlineLevel="0" collapsed="false">
      <c r="A22" s="12"/>
      <c r="B22" s="13"/>
      <c r="C22" s="14" t="s">
        <v>26</v>
      </c>
      <c r="D22" s="15" t="n">
        <v>15000</v>
      </c>
      <c r="L22" s="11"/>
      <c r="M22" s="11"/>
      <c r="N22" s="11"/>
      <c r="O22" s="11"/>
      <c r="P22" s="11"/>
      <c r="Q22" s="11"/>
      <c r="R22" s="11"/>
      <c r="S22" s="11"/>
    </row>
    <row r="23" customFormat="false" ht="15.75" hidden="false" customHeight="true" outlineLevel="0" collapsed="false">
      <c r="A23" s="12"/>
      <c r="B23" s="13"/>
      <c r="C23" s="14" t="s">
        <v>27</v>
      </c>
      <c r="D23" s="15" t="n">
        <v>2500</v>
      </c>
      <c r="L23" s="11"/>
      <c r="M23" s="11"/>
      <c r="N23" s="11"/>
      <c r="O23" s="11"/>
      <c r="P23" s="11"/>
      <c r="Q23" s="11"/>
      <c r="R23" s="11"/>
      <c r="S23" s="11"/>
    </row>
    <row r="24" customFormat="false" ht="15.75" hidden="false" customHeight="true" outlineLevel="0" collapsed="false">
      <c r="A24" s="12"/>
      <c r="B24" s="13"/>
      <c r="C24" s="14" t="s">
        <v>28</v>
      </c>
      <c r="D24" s="15" t="n">
        <v>26500</v>
      </c>
      <c r="L24" s="11"/>
      <c r="M24" s="11"/>
      <c r="N24" s="11"/>
      <c r="O24" s="11"/>
      <c r="P24" s="11"/>
      <c r="Q24" s="11"/>
      <c r="R24" s="11"/>
      <c r="S24" s="11"/>
    </row>
    <row r="25" customFormat="false" ht="15.75" hidden="false" customHeight="true" outlineLevel="0" collapsed="false">
      <c r="A25" s="12"/>
      <c r="B25" s="13"/>
      <c r="C25" s="14" t="s">
        <v>29</v>
      </c>
      <c r="D25" s="15" t="n">
        <v>47500</v>
      </c>
      <c r="L25" s="11"/>
      <c r="M25" s="11"/>
      <c r="N25" s="11"/>
      <c r="O25" s="11"/>
      <c r="P25" s="11"/>
      <c r="Q25" s="11"/>
      <c r="R25" s="11"/>
      <c r="S25" s="11"/>
    </row>
    <row r="26" customFormat="false" ht="15.75" hidden="false" customHeight="true" outlineLevel="0" collapsed="false">
      <c r="A26" s="12"/>
      <c r="B26" s="13"/>
      <c r="C26" s="14" t="s">
        <v>30</v>
      </c>
      <c r="D26" s="15" t="n">
        <v>35000</v>
      </c>
      <c r="L26" s="11"/>
      <c r="M26" s="11"/>
      <c r="N26" s="11"/>
      <c r="O26" s="11"/>
      <c r="P26" s="11"/>
      <c r="Q26" s="11"/>
      <c r="R26" s="11"/>
      <c r="S26" s="11"/>
    </row>
    <row r="27" customFormat="false" ht="15.75" hidden="false" customHeight="true" outlineLevel="0" collapsed="false">
      <c r="A27" s="12"/>
      <c r="B27" s="13"/>
      <c r="C27" s="14" t="s">
        <v>31</v>
      </c>
      <c r="D27" s="15" t="n">
        <v>3200</v>
      </c>
      <c r="L27" s="11"/>
      <c r="M27" s="11"/>
      <c r="N27" s="11"/>
      <c r="O27" s="11"/>
      <c r="P27" s="11"/>
      <c r="Q27" s="11"/>
      <c r="R27" s="11"/>
      <c r="S27" s="11"/>
    </row>
    <row r="28" customFormat="false" ht="15.75" hidden="false" customHeight="true" outlineLevel="0" collapsed="false">
      <c r="A28" s="12"/>
      <c r="B28" s="13"/>
      <c r="C28" s="28" t="s">
        <v>17</v>
      </c>
      <c r="D28" s="29" t="n">
        <f aca="false">SUM(D17:D27)</f>
        <v>155200</v>
      </c>
      <c r="L28" s="11"/>
      <c r="M28" s="11"/>
      <c r="N28" s="11"/>
      <c r="O28" s="11"/>
      <c r="P28" s="11"/>
      <c r="Q28" s="11"/>
      <c r="R28" s="11"/>
      <c r="S28" s="11"/>
    </row>
    <row r="29" customFormat="false" ht="15.75" hidden="false" customHeight="true" outlineLevel="0" collapsed="false">
      <c r="A29" s="31"/>
      <c r="B29" s="13"/>
      <c r="C29" s="38"/>
      <c r="D29" s="39"/>
    </row>
    <row r="30" customFormat="false" ht="15.75" hidden="false" customHeight="true" outlineLevel="0" collapsed="false">
      <c r="A30" s="31"/>
      <c r="B30" s="13"/>
      <c r="C30" s="38" t="s">
        <v>32</v>
      </c>
      <c r="D30" s="40" t="n">
        <v>25000</v>
      </c>
    </row>
    <row r="31" customFormat="false" ht="15.75" hidden="false" customHeight="true" outlineLevel="0" collapsed="false">
      <c r="A31" s="31"/>
      <c r="B31" s="13"/>
      <c r="C31" s="38" t="s">
        <v>33</v>
      </c>
      <c r="D31" s="40" t="n">
        <v>25000</v>
      </c>
    </row>
    <row r="32" customFormat="false" ht="15.75" hidden="false" customHeight="true" outlineLevel="0" collapsed="false">
      <c r="A32" s="31"/>
      <c r="B32" s="13"/>
      <c r="C32" s="38" t="s">
        <v>34</v>
      </c>
      <c r="D32" s="40" t="n">
        <v>48415</v>
      </c>
    </row>
    <row r="33" customFormat="false" ht="15.75" hidden="false" customHeight="true" outlineLevel="0" collapsed="false">
      <c r="A33" s="12"/>
      <c r="B33" s="13"/>
      <c r="C33" s="38" t="s">
        <v>35</v>
      </c>
      <c r="D33" s="15" t="n">
        <v>75000</v>
      </c>
    </row>
    <row r="34" customFormat="false" ht="11.25" hidden="false" customHeight="false" outlineLevel="0" collapsed="false">
      <c r="A34" s="41"/>
      <c r="B34" s="14"/>
      <c r="C34" s="42"/>
      <c r="D34" s="43"/>
    </row>
    <row r="35" customFormat="false" ht="15" hidden="false" customHeight="false" outlineLevel="0" collapsed="false">
      <c r="A35" s="44" t="s">
        <v>36</v>
      </c>
      <c r="B35" s="45"/>
      <c r="C35" s="46"/>
      <c r="D35" s="47" t="n">
        <f aca="false">D33+D28+D30+D31+D32+D15</f>
        <v>1536700</v>
      </c>
    </row>
    <row r="36" customFormat="false" ht="11.25" hidden="false" customHeight="false" outlineLevel="0" collapsed="false">
      <c r="E36" s="48"/>
    </row>
    <row r="37" customFormat="false" ht="11.25" hidden="true" customHeight="false" outlineLevel="0" collapsed="false">
      <c r="D37" s="48"/>
    </row>
    <row r="38" customFormat="false" ht="11.25" hidden="true" customHeight="false" outlineLevel="0" collapsed="false">
      <c r="D38" s="48"/>
    </row>
    <row r="39" customFormat="false" ht="11.25" hidden="false" customHeight="false" outlineLevel="0" collapsed="false"/>
    <row r="40" customFormat="false" ht="11.25" hidden="false" customHeight="false" outlineLevel="0" collapsed="false"/>
  </sheetData>
  <mergeCells count="3">
    <mergeCell ref="C7:D7"/>
    <mergeCell ref="A9:A15"/>
    <mergeCell ref="A17:A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B1:L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234375" defaultRowHeight="12.75" zeroHeight="false" outlineLevelRow="0" outlineLevelCol="0"/>
  <cols>
    <col collapsed="false" customWidth="false" hidden="false" outlineLevel="0" max="1" min="1" style="49" width="9.23"/>
    <col collapsed="false" customWidth="true" hidden="false" outlineLevel="0" max="2" min="2" style="49" width="25.08"/>
    <col collapsed="false" customWidth="true" hidden="false" outlineLevel="0" max="3" min="3" style="49" width="8.69"/>
    <col collapsed="false" customWidth="true" hidden="false" outlineLevel="0" max="8" min="4" style="49" width="8.07"/>
    <col collapsed="false" customWidth="true" hidden="false" outlineLevel="0" max="9" min="9" style="49" width="7.46"/>
    <col collapsed="false" customWidth="true" hidden="false" outlineLevel="0" max="10" min="10" style="49" width="11.23"/>
    <col collapsed="false" customWidth="true" hidden="false" outlineLevel="0" max="11" min="11" style="49" width="9.54"/>
    <col collapsed="false" customWidth="true" hidden="false" outlineLevel="0" max="12" min="12" style="49" width="9.84"/>
    <col collapsed="false" customWidth="false" hidden="false" outlineLevel="0" max="16384" min="13" style="49" width="9.23"/>
  </cols>
  <sheetData>
    <row r="1" customFormat="false" ht="13.5" hidden="false" customHeight="false" outlineLevel="0" collapsed="false"/>
    <row r="2" customFormat="false" ht="12.75" hidden="false" customHeight="false" outlineLevel="0" collapsed="false">
      <c r="B2" s="50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customFormat="false" ht="14.25" hidden="false" customHeight="true" outlineLevel="0" collapsed="false">
      <c r="B3" s="53" t="s">
        <v>37</v>
      </c>
      <c r="C3" s="54" t="s">
        <v>38</v>
      </c>
      <c r="D3" s="55"/>
      <c r="E3" s="56" t="n">
        <v>0</v>
      </c>
      <c r="F3" s="57"/>
      <c r="G3" s="57"/>
      <c r="H3" s="57"/>
      <c r="I3" s="57"/>
      <c r="J3" s="58" t="s">
        <v>39</v>
      </c>
      <c r="K3" s="58" t="s">
        <v>40</v>
      </c>
      <c r="L3" s="59" t="s">
        <v>41</v>
      </c>
    </row>
    <row r="4" customFormat="false" ht="12" hidden="false" customHeight="true" outlineLevel="0" collapsed="false">
      <c r="B4" s="60" t="s">
        <v>42</v>
      </c>
      <c r="C4" s="61" t="s">
        <v>43</v>
      </c>
      <c r="D4" s="61" t="s">
        <v>44</v>
      </c>
      <c r="E4" s="61" t="s">
        <v>45</v>
      </c>
      <c r="F4" s="61" t="s">
        <v>46</v>
      </c>
      <c r="G4" s="61" t="s">
        <v>47</v>
      </c>
      <c r="H4" s="61" t="s">
        <v>48</v>
      </c>
      <c r="I4" s="62" t="s">
        <v>49</v>
      </c>
      <c r="J4" s="58"/>
      <c r="K4" s="58"/>
      <c r="L4" s="59"/>
    </row>
    <row r="5" customFormat="false" ht="14.25" hidden="false" customHeight="false" outlineLevel="0" collapsed="false">
      <c r="B5" s="63" t="s">
        <v>50</v>
      </c>
      <c r="C5" s="64" t="n">
        <v>0</v>
      </c>
      <c r="D5" s="64" t="n">
        <v>0</v>
      </c>
      <c r="E5" s="64" t="n">
        <v>0</v>
      </c>
      <c r="F5" s="64" t="n">
        <v>0</v>
      </c>
      <c r="G5" s="64" t="n">
        <v>0</v>
      </c>
      <c r="H5" s="64" t="n">
        <v>0</v>
      </c>
      <c r="I5" s="64" t="n">
        <v>0</v>
      </c>
      <c r="J5" s="65" t="n">
        <f aca="false">SUM(C5:I5)</f>
        <v>0</v>
      </c>
      <c r="K5" s="57"/>
      <c r="L5" s="66"/>
    </row>
    <row r="6" customFormat="false" ht="14.25" hidden="false" customHeight="false" outlineLevel="0" collapsed="false">
      <c r="B6" s="63" t="s">
        <v>51</v>
      </c>
      <c r="C6" s="67" t="n">
        <f aca="false">C5*$E$3</f>
        <v>0</v>
      </c>
      <c r="D6" s="67" t="n">
        <f aca="false">D5*$E$3</f>
        <v>0</v>
      </c>
      <c r="E6" s="67" t="n">
        <f aca="false">E5*$E$3</f>
        <v>0</v>
      </c>
      <c r="F6" s="67" t="n">
        <f aca="false">F5*$E$3</f>
        <v>0</v>
      </c>
      <c r="G6" s="67" t="n">
        <f aca="false">G5*$E$3</f>
        <v>0</v>
      </c>
      <c r="H6" s="67" t="n">
        <f aca="false">H5*$E$3</f>
        <v>0</v>
      </c>
      <c r="I6" s="67" t="n">
        <f aca="false">I5*$E$3</f>
        <v>0</v>
      </c>
      <c r="J6" s="68"/>
      <c r="K6" s="69" t="n">
        <f aca="false">SUM(C6:I6)</f>
        <v>0</v>
      </c>
      <c r="L6" s="70" t="n">
        <f aca="false">K6*51</f>
        <v>0</v>
      </c>
    </row>
    <row r="7" customFormat="false" ht="12.75" hidden="false" customHeight="false" outlineLevel="0" collapsed="false">
      <c r="B7" s="63"/>
      <c r="C7" s="57"/>
      <c r="D7" s="57"/>
      <c r="E7" s="57"/>
      <c r="F7" s="57"/>
      <c r="G7" s="57"/>
      <c r="H7" s="57"/>
      <c r="I7" s="57"/>
      <c r="J7" s="57"/>
      <c r="K7" s="57"/>
      <c r="L7" s="66"/>
    </row>
    <row r="8" customFormat="false" ht="14.25" hidden="false" customHeight="true" outlineLevel="0" collapsed="false">
      <c r="B8" s="53" t="s">
        <v>52</v>
      </c>
      <c r="C8" s="71" t="s">
        <v>38</v>
      </c>
      <c r="D8" s="55"/>
      <c r="E8" s="56" t="n">
        <v>0</v>
      </c>
      <c r="F8" s="57"/>
      <c r="G8" s="57"/>
      <c r="H8" s="57"/>
      <c r="I8" s="57"/>
      <c r="J8" s="58" t="s">
        <v>39</v>
      </c>
      <c r="K8" s="58" t="s">
        <v>40</v>
      </c>
      <c r="L8" s="59" t="s">
        <v>41</v>
      </c>
    </row>
    <row r="9" customFormat="false" ht="12.75" hidden="false" customHeight="true" outlineLevel="0" collapsed="false">
      <c r="B9" s="72" t="s">
        <v>53</v>
      </c>
      <c r="C9" s="61" t="s">
        <v>43</v>
      </c>
      <c r="D9" s="61" t="s">
        <v>44</v>
      </c>
      <c r="E9" s="61" t="s">
        <v>45</v>
      </c>
      <c r="F9" s="61" t="s">
        <v>46</v>
      </c>
      <c r="G9" s="61" t="s">
        <v>47</v>
      </c>
      <c r="H9" s="61" t="s">
        <v>48</v>
      </c>
      <c r="I9" s="62" t="s">
        <v>49</v>
      </c>
      <c r="J9" s="58"/>
      <c r="K9" s="58"/>
      <c r="L9" s="59"/>
    </row>
    <row r="10" customFormat="false" ht="14.25" hidden="false" customHeight="false" outlineLevel="0" collapsed="false">
      <c r="B10" s="63" t="s">
        <v>54</v>
      </c>
      <c r="C10" s="64" t="n">
        <v>0</v>
      </c>
      <c r="D10" s="64" t="n">
        <v>0</v>
      </c>
      <c r="E10" s="64" t="n">
        <v>0</v>
      </c>
      <c r="F10" s="64" t="n">
        <v>0</v>
      </c>
      <c r="G10" s="64" t="n">
        <v>0</v>
      </c>
      <c r="H10" s="64" t="n">
        <v>0</v>
      </c>
      <c r="I10" s="64" t="n">
        <v>0</v>
      </c>
      <c r="J10" s="73" t="n">
        <f aca="false">SUM(C10:I10)</f>
        <v>0</v>
      </c>
      <c r="K10" s="74"/>
      <c r="L10" s="75"/>
    </row>
    <row r="11" customFormat="false" ht="14.25" hidden="false" customHeight="false" outlineLevel="0" collapsed="false">
      <c r="B11" s="63" t="s">
        <v>51</v>
      </c>
      <c r="C11" s="67" t="n">
        <f aca="false">C10*$E$8</f>
        <v>0</v>
      </c>
      <c r="D11" s="67" t="n">
        <f aca="false">D10*$E$8</f>
        <v>0</v>
      </c>
      <c r="E11" s="67" t="n">
        <f aca="false">E10*$E$8</f>
        <v>0</v>
      </c>
      <c r="F11" s="67" t="n">
        <f aca="false">F10*$E$8</f>
        <v>0</v>
      </c>
      <c r="G11" s="67" t="n">
        <f aca="false">G10*$E$8</f>
        <v>0</v>
      </c>
      <c r="H11" s="67" t="n">
        <f aca="false">H10*$E$8</f>
        <v>0</v>
      </c>
      <c r="I11" s="67" t="n">
        <f aca="false">I10*$E$8</f>
        <v>0</v>
      </c>
      <c r="J11" s="76"/>
      <c r="K11" s="67" t="n">
        <f aca="false">SUM(C11:I11)</f>
        <v>0</v>
      </c>
      <c r="L11" s="77" t="n">
        <f aca="false">K11*51</f>
        <v>0</v>
      </c>
    </row>
    <row r="12" customFormat="false" ht="13.5" hidden="false" customHeight="false" outlineLevel="0" collapsed="false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0"/>
    </row>
  </sheetData>
  <mergeCells count="6">
    <mergeCell ref="J3:J4"/>
    <mergeCell ref="K3:K4"/>
    <mergeCell ref="L3:L4"/>
    <mergeCell ref="J8:J9"/>
    <mergeCell ref="K8:K9"/>
    <mergeCell ref="L8:L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R93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6" activeCellId="0" sqref="C6"/>
    </sheetView>
  </sheetViews>
  <sheetFormatPr defaultColWidth="8.84375" defaultRowHeight="10.5" zeroHeight="true" outlineLevelRow="0" outlineLevelCol="0"/>
  <cols>
    <col collapsed="false" customWidth="true" hidden="false" outlineLevel="0" max="1" min="1" style="11" width="8.07"/>
    <col collapsed="false" customWidth="true" hidden="false" outlineLevel="0" max="2" min="2" style="11" width="30.69"/>
    <col collapsed="false" customWidth="true" hidden="false" outlineLevel="0" max="3" min="3" style="11" width="12.23"/>
    <col collapsed="false" customWidth="true" hidden="false" outlineLevel="0" max="4" min="4" style="11" width="15"/>
    <col collapsed="false" customWidth="true" hidden="false" outlineLevel="0" max="5" min="5" style="11" width="10.23"/>
    <col collapsed="false" customWidth="true" hidden="false" outlineLevel="0" max="6" min="6" style="11" width="10.46"/>
    <col collapsed="false" customWidth="true" hidden="false" outlineLevel="0" max="7" min="7" style="11" width="4.54"/>
    <col collapsed="false" customWidth="false" hidden="false" outlineLevel="0" max="8" min="8" style="11" width="8.84"/>
    <col collapsed="false" customWidth="true" hidden="false" outlineLevel="0" max="9" min="9" style="11" width="6.69"/>
    <col collapsed="false" customWidth="true" hidden="false" outlineLevel="0" max="10" min="10" style="11" width="9.69"/>
    <col collapsed="false" customWidth="true" hidden="false" outlineLevel="0" max="11" min="11" style="11" width="2.69"/>
    <col collapsed="false" customWidth="true" hidden="true" outlineLevel="0" max="12" min="12" style="11" width="12.53"/>
    <col collapsed="false" customWidth="true" hidden="true" outlineLevel="0" max="14" min="13" style="11" width="10.23"/>
    <col collapsed="false" customWidth="true" hidden="true" outlineLevel="0" max="15" min="15" style="11" width="12.53"/>
    <col collapsed="false" customWidth="false" hidden="true" outlineLevel="0" max="17" min="16" style="11" width="8.84"/>
    <col collapsed="false" customWidth="true" hidden="true" outlineLevel="0" max="18" min="18" style="11" width="12.53"/>
    <col collapsed="false" customWidth="true" hidden="true" outlineLevel="0" max="19" min="19" style="11" width="9.63"/>
    <col collapsed="false" customWidth="false" hidden="true" outlineLevel="0" max="16384" min="20" style="11" width="8.84"/>
  </cols>
  <sheetData>
    <row r="1" customFormat="false" ht="7.5" hidden="false" customHeight="true" outlineLevel="0" collapsed="false"/>
    <row r="2" customFormat="false" ht="15" hidden="false" customHeight="false" outlineLevel="0" collapsed="false">
      <c r="A2" s="81" t="s">
        <v>55</v>
      </c>
      <c r="B2" s="81"/>
    </row>
    <row r="3" customFormat="false" ht="12" hidden="false" customHeight="false" outlineLevel="0" collapsed="false">
      <c r="A3" s="82"/>
      <c r="B3" s="82"/>
      <c r="C3" s="82"/>
    </row>
    <row r="4" customFormat="false" ht="12.75" hidden="false" customHeight="true" outlineLevel="0" collapsed="false">
      <c r="A4" s="83"/>
      <c r="B4" s="84"/>
      <c r="C4" s="85"/>
      <c r="D4" s="85"/>
      <c r="E4" s="10"/>
    </row>
    <row r="5" customFormat="false" ht="10.5" hidden="false" customHeight="false" outlineLevel="0" collapsed="false">
      <c r="A5" s="86"/>
      <c r="E5" s="87"/>
    </row>
    <row r="6" customFormat="false" ht="16.5" hidden="false" customHeight="true" outlineLevel="0" collapsed="false">
      <c r="A6" s="86"/>
      <c r="B6" s="88" t="s">
        <v>56</v>
      </c>
      <c r="C6" s="89" t="n">
        <v>0</v>
      </c>
      <c r="D6" s="90"/>
      <c r="E6" s="91"/>
      <c r="F6" s="92"/>
      <c r="G6" s="93"/>
      <c r="H6" s="94"/>
      <c r="I6" s="95"/>
      <c r="K6" s="96"/>
      <c r="L6" s="97"/>
      <c r="N6" s="93"/>
      <c r="O6" s="98"/>
      <c r="Q6" s="93"/>
      <c r="R6" s="98"/>
    </row>
    <row r="7" customFormat="false" ht="10.5" hidden="false" customHeight="false" outlineLevel="0" collapsed="false">
      <c r="A7" s="99"/>
      <c r="B7" s="100"/>
      <c r="C7" s="101"/>
      <c r="D7" s="102"/>
      <c r="E7" s="103"/>
      <c r="F7" s="104"/>
    </row>
    <row r="8" customFormat="false" ht="10.5" hidden="false" customHeight="false" outlineLevel="0" collapsed="false">
      <c r="A8" s="105"/>
      <c r="C8" s="106"/>
      <c r="D8" s="107"/>
      <c r="E8" s="108"/>
      <c r="F8" s="104"/>
    </row>
    <row r="9" customFormat="false" ht="10.5" hidden="false" customHeight="false" outlineLevel="0" collapsed="false">
      <c r="A9" s="109"/>
      <c r="B9" s="85"/>
      <c r="C9" s="110"/>
      <c r="D9" s="111"/>
      <c r="E9" s="112"/>
      <c r="F9" s="104"/>
    </row>
    <row r="10" customFormat="false" ht="10.5" hidden="false" customHeight="false" outlineLevel="0" collapsed="false">
      <c r="A10" s="113"/>
      <c r="C10" s="106"/>
      <c r="D10" s="107"/>
      <c r="E10" s="114"/>
      <c r="F10" s="104"/>
    </row>
    <row r="11" customFormat="false" ht="10.5" hidden="false" customHeight="false" outlineLevel="0" collapsed="false">
      <c r="A11" s="86"/>
      <c r="E11" s="115"/>
      <c r="F11" s="116"/>
      <c r="G11" s="116"/>
      <c r="H11" s="116"/>
      <c r="I11" s="116"/>
    </row>
    <row r="12" customFormat="false" ht="30" hidden="false" customHeight="true" outlineLevel="0" collapsed="false">
      <c r="A12" s="117"/>
      <c r="B12" s="118" t="s">
        <v>57</v>
      </c>
      <c r="C12" s="119" t="n">
        <f aca="false">('Revenue Assumptions'!L11+'Revenue Assumptions'!L6)/12</f>
        <v>0</v>
      </c>
      <c r="E12" s="120"/>
      <c r="F12" s="104"/>
    </row>
    <row r="13" customFormat="false" ht="36" hidden="false" customHeight="true" outlineLevel="0" collapsed="false">
      <c r="A13" s="86"/>
      <c r="B13" s="118" t="s">
        <v>58</v>
      </c>
      <c r="C13" s="121" t="n">
        <v>0.75</v>
      </c>
      <c r="E13" s="115"/>
      <c r="F13" s="116"/>
      <c r="G13" s="116"/>
      <c r="H13" s="116"/>
      <c r="I13" s="116"/>
      <c r="J13" s="116"/>
    </row>
    <row r="14" customFormat="false" ht="36" hidden="false" customHeight="true" outlineLevel="0" collapsed="false">
      <c r="A14" s="86"/>
      <c r="B14" s="118" t="s">
        <v>59</v>
      </c>
      <c r="C14" s="121" t="n">
        <v>1.05</v>
      </c>
      <c r="E14" s="115"/>
      <c r="F14" s="116"/>
      <c r="G14" s="116"/>
      <c r="H14" s="116"/>
      <c r="I14" s="116"/>
      <c r="J14" s="116"/>
    </row>
    <row r="15" customFormat="false" ht="10.5" hidden="false" customHeight="false" outlineLevel="0" collapsed="false">
      <c r="A15" s="122"/>
      <c r="B15" s="123"/>
      <c r="C15" s="124"/>
      <c r="D15" s="123"/>
      <c r="E15" s="125"/>
      <c r="F15" s="116"/>
      <c r="G15" s="116"/>
      <c r="H15" s="116"/>
      <c r="I15" s="116"/>
      <c r="J15" s="116"/>
      <c r="K15" s="126"/>
      <c r="L15" s="127"/>
      <c r="M15" s="128"/>
    </row>
    <row r="16" customFormat="false" ht="36" hidden="false" customHeight="true" outlineLevel="0" collapsed="false">
      <c r="A16" s="86"/>
      <c r="B16" s="118" t="s">
        <v>60</v>
      </c>
      <c r="E16" s="115"/>
      <c r="F16" s="116"/>
      <c r="G16" s="116"/>
      <c r="H16" s="116"/>
      <c r="I16" s="116"/>
      <c r="J16" s="116"/>
    </row>
    <row r="17" customFormat="false" ht="14.25" hidden="false" customHeight="false" outlineLevel="0" collapsed="false">
      <c r="A17" s="129"/>
      <c r="B17" s="130" t="s">
        <v>61</v>
      </c>
      <c r="C17" s="131" t="s">
        <v>62</v>
      </c>
      <c r="E17" s="132"/>
      <c r="F17" s="133"/>
      <c r="G17" s="116"/>
      <c r="H17" s="116"/>
      <c r="I17" s="116"/>
      <c r="J17" s="116"/>
    </row>
    <row r="18" s="134" customFormat="true" ht="14.25" hidden="false" customHeight="false" outlineLevel="0" collapsed="false">
      <c r="A18" s="129"/>
      <c r="B18" s="130" t="s">
        <v>63</v>
      </c>
      <c r="C18" s="131" t="s">
        <v>64</v>
      </c>
      <c r="D18" s="11"/>
      <c r="E18" s="132"/>
      <c r="F18" s="133"/>
      <c r="G18" s="133"/>
      <c r="H18" s="133"/>
      <c r="I18" s="133"/>
      <c r="J18" s="133"/>
    </row>
    <row r="19" s="134" customFormat="true" ht="14.25" hidden="false" customHeight="false" outlineLevel="0" collapsed="false">
      <c r="A19" s="122"/>
      <c r="B19" s="130" t="s">
        <v>65</v>
      </c>
      <c r="C19" s="131" t="s">
        <v>62</v>
      </c>
      <c r="D19" s="135"/>
      <c r="E19" s="132"/>
      <c r="F19" s="133"/>
      <c r="G19" s="133"/>
      <c r="H19" s="133"/>
      <c r="I19" s="133"/>
      <c r="J19" s="133"/>
    </row>
    <row r="20" s="134" customFormat="true" ht="14.25" hidden="false" customHeight="false" outlineLevel="0" collapsed="false">
      <c r="A20" s="129"/>
      <c r="B20" s="130" t="s">
        <v>66</v>
      </c>
      <c r="C20" s="131" t="s">
        <v>62</v>
      </c>
      <c r="D20" s="11"/>
      <c r="E20" s="136"/>
      <c r="F20" s="11"/>
      <c r="G20" s="133"/>
      <c r="H20" s="133"/>
      <c r="I20" s="133"/>
      <c r="J20" s="133"/>
    </row>
    <row r="21" customFormat="false" ht="14.25" hidden="false" customHeight="false" outlineLevel="0" collapsed="false">
      <c r="A21" s="129"/>
      <c r="B21" s="130" t="s">
        <v>67</v>
      </c>
      <c r="C21" s="131" t="s">
        <v>68</v>
      </c>
      <c r="E21" s="125"/>
    </row>
    <row r="22" customFormat="false" ht="14.25" hidden="false" customHeight="false" outlineLevel="0" collapsed="false">
      <c r="A22" s="129"/>
      <c r="B22" s="130" t="s">
        <v>69</v>
      </c>
      <c r="C22" s="131" t="s">
        <v>68</v>
      </c>
      <c r="E22" s="115"/>
      <c r="F22" s="116"/>
    </row>
    <row r="23" customFormat="false" ht="14.25" hidden="false" customHeight="false" outlineLevel="0" collapsed="false">
      <c r="A23" s="129"/>
      <c r="B23" s="130" t="s">
        <v>70</v>
      </c>
      <c r="C23" s="131" t="s">
        <v>68</v>
      </c>
      <c r="E23" s="125"/>
      <c r="G23" s="116"/>
      <c r="H23" s="116"/>
      <c r="I23" s="116"/>
      <c r="J23" s="116"/>
    </row>
    <row r="24" customFormat="false" ht="14.25" hidden="false" customHeight="false" outlineLevel="0" collapsed="false">
      <c r="A24" s="129"/>
      <c r="B24" s="130" t="s">
        <v>71</v>
      </c>
      <c r="C24" s="131" t="s">
        <v>68</v>
      </c>
      <c r="E24" s="125"/>
    </row>
    <row r="25" s="134" customFormat="true" ht="14.25" hidden="false" customHeight="false" outlineLevel="0" collapsed="false">
      <c r="A25" s="129"/>
      <c r="B25" s="130" t="s">
        <v>72</v>
      </c>
      <c r="C25" s="131" t="s">
        <v>68</v>
      </c>
      <c r="D25" s="11"/>
      <c r="E25" s="125"/>
      <c r="F25" s="116"/>
    </row>
    <row r="26" customFormat="false" ht="14.25" hidden="false" customHeight="false" outlineLevel="0" collapsed="false">
      <c r="A26" s="129"/>
      <c r="B26" s="130" t="s">
        <v>73</v>
      </c>
      <c r="C26" s="131" t="s">
        <v>64</v>
      </c>
      <c r="E26" s="125"/>
      <c r="F26" s="116"/>
      <c r="G26" s="116"/>
      <c r="H26" s="116"/>
      <c r="I26" s="116"/>
      <c r="J26" s="116"/>
    </row>
    <row r="27" customFormat="false" ht="14.25" hidden="false" customHeight="false" outlineLevel="0" collapsed="false">
      <c r="A27" s="129"/>
      <c r="B27" s="130" t="s">
        <v>74</v>
      </c>
      <c r="C27" s="131" t="s">
        <v>64</v>
      </c>
      <c r="E27" s="125"/>
      <c r="F27" s="116"/>
      <c r="G27" s="116"/>
      <c r="H27" s="116"/>
      <c r="I27" s="116"/>
      <c r="J27" s="116"/>
    </row>
    <row r="28" s="134" customFormat="true" ht="14.25" hidden="false" customHeight="false" outlineLevel="0" collapsed="false">
      <c r="A28" s="129"/>
      <c r="B28" s="130" t="s">
        <v>75</v>
      </c>
      <c r="C28" s="131" t="s">
        <v>62</v>
      </c>
      <c r="D28" s="11"/>
      <c r="E28" s="125"/>
      <c r="F28" s="11"/>
    </row>
    <row r="29" customFormat="false" ht="9" hidden="true" customHeight="true" outlineLevel="0" collapsed="false">
      <c r="A29" s="86"/>
      <c r="C29" s="137"/>
      <c r="E29" s="87"/>
    </row>
    <row r="30" customFormat="false" ht="11.25" hidden="true" customHeight="true" outlineLevel="0" collapsed="false">
      <c r="A30" s="86"/>
      <c r="E30" s="87"/>
    </row>
    <row r="31" customFormat="false" ht="12.75" hidden="true" customHeight="true" outlineLevel="0" collapsed="false">
      <c r="A31" s="86"/>
      <c r="E31" s="87"/>
    </row>
    <row r="32" customFormat="false" ht="10.5" hidden="true" customHeight="false" outlineLevel="0" collapsed="false">
      <c r="A32" s="86"/>
      <c r="E32" s="87"/>
    </row>
    <row r="33" customFormat="false" ht="10.5" hidden="true" customHeight="false" outlineLevel="0" collapsed="false">
      <c r="A33" s="86"/>
      <c r="E33" s="87"/>
    </row>
    <row r="34" customFormat="false" ht="10.5" hidden="true" customHeight="false" outlineLevel="0" collapsed="false">
      <c r="A34" s="86"/>
      <c r="E34" s="87"/>
    </row>
    <row r="35" customFormat="false" ht="10.5" hidden="true" customHeight="false" outlineLevel="0" collapsed="false">
      <c r="A35" s="86"/>
      <c r="E35" s="87"/>
    </row>
    <row r="36" customFormat="false" ht="10.5" hidden="true" customHeight="false" outlineLevel="0" collapsed="false">
      <c r="A36" s="86"/>
      <c r="E36" s="87"/>
    </row>
    <row r="37" customFormat="false" ht="10.5" hidden="true" customHeight="false" outlineLevel="0" collapsed="false">
      <c r="A37" s="86"/>
      <c r="E37" s="87"/>
    </row>
    <row r="38" customFormat="false" ht="10.5" hidden="true" customHeight="false" outlineLevel="0" collapsed="false">
      <c r="A38" s="86"/>
      <c r="E38" s="87"/>
    </row>
    <row r="39" customFormat="false" ht="10.5" hidden="true" customHeight="false" outlineLevel="0" collapsed="false">
      <c r="A39" s="86"/>
      <c r="E39" s="87"/>
    </row>
    <row r="40" customFormat="false" ht="10.5" hidden="true" customHeight="false" outlineLevel="0" collapsed="false">
      <c r="A40" s="86"/>
      <c r="E40" s="87"/>
    </row>
    <row r="41" customFormat="false" ht="10.5" hidden="true" customHeight="false" outlineLevel="0" collapsed="false">
      <c r="A41" s="86"/>
      <c r="E41" s="87"/>
    </row>
    <row r="42" customFormat="false" ht="10.5" hidden="true" customHeight="false" outlineLevel="0" collapsed="false">
      <c r="A42" s="86"/>
      <c r="E42" s="87"/>
    </row>
    <row r="43" customFormat="false" ht="10.5" hidden="true" customHeight="false" outlineLevel="0" collapsed="false">
      <c r="A43" s="86"/>
      <c r="E43" s="87"/>
    </row>
    <row r="44" customFormat="false" ht="10.5" hidden="true" customHeight="false" outlineLevel="0" collapsed="false">
      <c r="A44" s="86"/>
      <c r="E44" s="87"/>
    </row>
    <row r="45" customFormat="false" ht="10.5" hidden="true" customHeight="false" outlineLevel="0" collapsed="false">
      <c r="A45" s="86"/>
      <c r="E45" s="87"/>
    </row>
    <row r="46" customFormat="false" ht="10.5" hidden="true" customHeight="false" outlineLevel="0" collapsed="false">
      <c r="A46" s="86"/>
      <c r="E46" s="87"/>
    </row>
    <row r="47" customFormat="false" ht="10.5" hidden="true" customHeight="false" outlineLevel="0" collapsed="false">
      <c r="A47" s="86"/>
      <c r="E47" s="87"/>
    </row>
    <row r="48" customFormat="false" ht="10.5" hidden="true" customHeight="false" outlineLevel="0" collapsed="false">
      <c r="A48" s="86"/>
      <c r="E48" s="87"/>
    </row>
    <row r="49" customFormat="false" ht="10.5" hidden="true" customHeight="false" outlineLevel="0" collapsed="false">
      <c r="A49" s="86"/>
      <c r="E49" s="87"/>
    </row>
    <row r="50" customFormat="false" ht="10.5" hidden="true" customHeight="false" outlineLevel="0" collapsed="false">
      <c r="A50" s="86"/>
      <c r="E50" s="87"/>
    </row>
    <row r="51" customFormat="false" ht="10.5" hidden="true" customHeight="false" outlineLevel="0" collapsed="false">
      <c r="A51" s="86"/>
      <c r="E51" s="87"/>
    </row>
    <row r="52" customFormat="false" ht="10.5" hidden="true" customHeight="false" outlineLevel="0" collapsed="false">
      <c r="A52" s="86"/>
      <c r="E52" s="87"/>
    </row>
    <row r="53" customFormat="false" ht="10.5" hidden="true" customHeight="false" outlineLevel="0" collapsed="false">
      <c r="A53" s="86"/>
      <c r="E53" s="87"/>
    </row>
    <row r="54" customFormat="false" ht="10.5" hidden="true" customHeight="false" outlineLevel="0" collapsed="false">
      <c r="A54" s="86"/>
      <c r="E54" s="87"/>
    </row>
    <row r="55" customFormat="false" ht="10.5" hidden="true" customHeight="false" outlineLevel="0" collapsed="false">
      <c r="A55" s="86"/>
      <c r="E55" s="87"/>
    </row>
    <row r="56" customFormat="false" ht="10.5" hidden="true" customHeight="false" outlineLevel="0" collapsed="false">
      <c r="A56" s="86"/>
      <c r="E56" s="87"/>
    </row>
    <row r="57" customFormat="false" ht="10.5" hidden="true" customHeight="false" outlineLevel="0" collapsed="false">
      <c r="A57" s="86"/>
      <c r="E57" s="87"/>
    </row>
    <row r="58" customFormat="false" ht="10.5" hidden="true" customHeight="false" outlineLevel="0" collapsed="false">
      <c r="A58" s="86"/>
      <c r="E58" s="87"/>
    </row>
    <row r="59" customFormat="false" ht="10.5" hidden="true" customHeight="false" outlineLevel="0" collapsed="false">
      <c r="A59" s="86"/>
      <c r="E59" s="87"/>
    </row>
    <row r="60" customFormat="false" ht="10.5" hidden="true" customHeight="false" outlineLevel="0" collapsed="false">
      <c r="A60" s="86"/>
      <c r="E60" s="87"/>
    </row>
    <row r="61" customFormat="false" ht="10.5" hidden="true" customHeight="false" outlineLevel="0" collapsed="false">
      <c r="A61" s="86"/>
      <c r="E61" s="87"/>
    </row>
    <row r="62" customFormat="false" ht="10.5" hidden="true" customHeight="false" outlineLevel="0" collapsed="false">
      <c r="A62" s="86"/>
      <c r="E62" s="87"/>
    </row>
    <row r="63" customFormat="false" ht="10.5" hidden="true" customHeight="false" outlineLevel="0" collapsed="false">
      <c r="A63" s="86"/>
      <c r="E63" s="87"/>
    </row>
    <row r="64" customFormat="false" ht="10.5" hidden="true" customHeight="false" outlineLevel="0" collapsed="false">
      <c r="A64" s="86"/>
      <c r="E64" s="87"/>
    </row>
    <row r="65" customFormat="false" ht="10.5" hidden="true" customHeight="false" outlineLevel="0" collapsed="false">
      <c r="A65" s="86"/>
      <c r="E65" s="87"/>
    </row>
    <row r="66" customFormat="false" ht="10.5" hidden="false" customHeight="true" outlineLevel="0" collapsed="false">
      <c r="A66" s="99"/>
      <c r="B66" s="100"/>
      <c r="C66" s="100"/>
      <c r="D66" s="100"/>
      <c r="E66" s="138"/>
    </row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10.5" hidden="false" customHeight="true" outlineLevel="0" collapsed="false"/>
    <row r="73" customFormat="false" ht="10.5" hidden="false" customHeight="true" outlineLevel="0" collapsed="false"/>
    <row r="74" customFormat="false" ht="10.5" hidden="false" customHeight="true" outlineLevel="0" collapsed="false"/>
    <row r="75" customFormat="false" ht="10.5" hidden="false" customHeight="true" outlineLevel="0" collapsed="false"/>
    <row r="76" customFormat="false" ht="10.5" hidden="false" customHeight="true" outlineLevel="0" collapsed="false"/>
    <row r="77" customFormat="false" ht="10.5" hidden="false" customHeight="true" outlineLevel="0" collapsed="false"/>
    <row r="78" customFormat="false" ht="10.5" hidden="false" customHeight="true" outlineLevel="0" collapsed="false"/>
    <row r="79" customFormat="false" ht="10.5" hidden="false" customHeight="true" outlineLevel="0" collapsed="false"/>
    <row r="80" customFormat="false" ht="10.5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0.5" hidden="false" customHeight="true" outlineLevel="0" collapsed="false"/>
    <row r="84" customFormat="false" ht="10.5" hidden="false" customHeight="true" outlineLevel="0" collapsed="false"/>
    <row r="85" customFormat="false" ht="10.5" hidden="false" customHeight="true" outlineLevel="0" collapsed="false"/>
    <row r="86" customFormat="false" ht="10.5" hidden="false" customHeight="true" outlineLevel="0" collapsed="false"/>
    <row r="87" customFormat="false" ht="10.5" hidden="false" customHeight="true" outlineLevel="0" collapsed="false"/>
    <row r="88" customFormat="false" ht="10.5" hidden="false" customHeight="true" outlineLevel="0" collapsed="false"/>
    <row r="89" customFormat="false" ht="10.5" hidden="false" customHeight="true" outlineLevel="0" collapsed="false"/>
    <row r="90" customFormat="false" ht="10.5" hidden="false" customHeight="true" outlineLevel="0" collapsed="false"/>
    <row r="91" customFormat="false" ht="10.5" hidden="false" customHeight="true" outlineLevel="0" collapsed="false"/>
    <row r="92" customFormat="false" ht="10.5" hidden="false" customHeight="true" outlineLevel="0" collapsed="false"/>
    <row r="93" customFormat="false" ht="10.5" hidden="false" customHeight="true" outlineLevel="0" collapsed="false"/>
  </sheetData>
  <conditionalFormatting sqref="I6">
    <cfRule type="cellIs" priority="2" operator="greaterThan" aboveAverage="0" equalAverage="0" bottom="0" percent="0" rank="0" text="" dxfId="0">
      <formula>#ref!</formula>
    </cfRule>
  </conditionalFormatting>
  <dataValidations count="1">
    <dataValidation allowBlank="true" errorStyle="stop" operator="between" showDropDown="false" showErrorMessage="true" showInputMessage="true" sqref="C17:C28" type="list">
      <formula1>Lists!$A$2:$A$4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R91"/>
  <sheetViews>
    <sheetView showFormulas="false" showGridLines="fals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D26" activeCellId="0" sqref="D26"/>
    </sheetView>
  </sheetViews>
  <sheetFormatPr defaultColWidth="8.84375" defaultRowHeight="10.5" zeroHeight="true" outlineLevelRow="0" outlineLevelCol="0"/>
  <cols>
    <col collapsed="false" customWidth="true" hidden="false" outlineLevel="0" max="1" min="1" style="11" width="8.07"/>
    <col collapsed="false" customWidth="true" hidden="false" outlineLevel="0" max="2" min="2" style="11" width="19.77"/>
    <col collapsed="false" customWidth="true" hidden="false" outlineLevel="0" max="3" min="3" style="11" width="15.69"/>
    <col collapsed="false" customWidth="true" hidden="false" outlineLevel="0" max="4" min="4" style="11" width="15"/>
    <col collapsed="false" customWidth="true" hidden="false" outlineLevel="0" max="5" min="5" style="11" width="10.23"/>
    <col collapsed="false" customWidth="true" hidden="false" outlineLevel="0" max="6" min="6" style="11" width="10.46"/>
    <col collapsed="false" customWidth="true" hidden="false" outlineLevel="0" max="7" min="7" style="11" width="4.54"/>
    <col collapsed="false" customWidth="true" hidden="false" outlineLevel="0" max="8" min="8" style="11" width="11.39"/>
    <col collapsed="false" customWidth="true" hidden="false" outlineLevel="0" max="9" min="9" style="11" width="12.23"/>
    <col collapsed="false" customWidth="true" hidden="false" outlineLevel="0" max="10" min="10" style="11" width="12.69"/>
    <col collapsed="false" customWidth="true" hidden="false" outlineLevel="0" max="11" min="11" style="11" width="2.69"/>
    <col collapsed="false" customWidth="true" hidden="true" outlineLevel="0" max="12" min="12" style="11" width="12.53"/>
    <col collapsed="false" customWidth="true" hidden="true" outlineLevel="0" max="14" min="13" style="11" width="10.23"/>
    <col collapsed="false" customWidth="true" hidden="true" outlineLevel="0" max="15" min="15" style="11" width="12.53"/>
    <col collapsed="false" customWidth="false" hidden="true" outlineLevel="0" max="17" min="16" style="11" width="8.84"/>
    <col collapsed="false" customWidth="true" hidden="true" outlineLevel="0" max="18" min="18" style="11" width="12.53"/>
    <col collapsed="false" customWidth="true" hidden="true" outlineLevel="0" max="19" min="19" style="11" width="9.63"/>
    <col collapsed="false" customWidth="false" hidden="true" outlineLevel="0" max="16384" min="20" style="11" width="8.84"/>
  </cols>
  <sheetData>
    <row r="1" customFormat="false" ht="7.5" hidden="false" customHeight="true" outlineLevel="0" collapsed="false"/>
    <row r="2" customFormat="false" ht="15" hidden="false" customHeight="false" outlineLevel="0" collapsed="false">
      <c r="A2" s="81" t="s">
        <v>76</v>
      </c>
      <c r="B2" s="81"/>
    </row>
    <row r="3" customFormat="false" ht="11.25" hidden="false" customHeight="false" outlineLevel="0" collapsed="false">
      <c r="A3" s="139" t="str">
        <f aca="false">'Startup Summary'!A3</f>
        <v>Type Entity Name Here</v>
      </c>
      <c r="B3" s="139"/>
      <c r="C3" s="139"/>
    </row>
    <row r="4" customFormat="false" ht="11.25" hidden="false" customHeight="false" outlineLevel="0" collapsed="false">
      <c r="A4" s="82"/>
      <c r="B4" s="82"/>
      <c r="C4" s="82"/>
    </row>
    <row r="5" customFormat="false" ht="12.75" hidden="false" customHeight="true" outlineLevel="0" collapsed="false">
      <c r="A5" s="81"/>
      <c r="B5" s="81"/>
    </row>
    <row r="6" customFormat="false" ht="10.5" hidden="false" customHeight="false" outlineLevel="0" collapsed="false"/>
    <row r="7" customFormat="false" ht="23.25" hidden="false" customHeight="true" outlineLevel="0" collapsed="false">
      <c r="A7" s="140" t="s">
        <v>77</v>
      </c>
      <c r="B7" s="140"/>
      <c r="C7" s="141" t="s">
        <v>78</v>
      </c>
      <c r="D7" s="142" t="s">
        <v>79</v>
      </c>
      <c r="E7" s="143"/>
    </row>
    <row r="8" customFormat="false" ht="15" hidden="false" customHeight="true" outlineLevel="0" collapsed="false">
      <c r="A8" s="144"/>
      <c r="B8" s="145" t="str">
        <f aca="false">'Revenue Assumptions'!B3</f>
        <v>Revenue Stream 1:</v>
      </c>
      <c r="C8" s="146" t="n">
        <f aca="false">'Revenue Assumptions'!L6/12</f>
        <v>0</v>
      </c>
      <c r="D8" s="147" t="n">
        <f aca="false">C8*12</f>
        <v>0</v>
      </c>
      <c r="E8" s="148"/>
      <c r="F8" s="148"/>
      <c r="G8" s="148"/>
      <c r="H8" s="148"/>
      <c r="I8" s="148"/>
      <c r="J8" s="148"/>
    </row>
    <row r="9" customFormat="false" ht="15" hidden="false" customHeight="true" outlineLevel="0" collapsed="false">
      <c r="A9" s="144"/>
      <c r="B9" s="149" t="s">
        <v>80</v>
      </c>
      <c r="C9" s="146" t="n">
        <f aca="false">'Revenue Assumptions'!L7/12</f>
        <v>0</v>
      </c>
      <c r="D9" s="147" t="n">
        <f aca="false">C9*12</f>
        <v>0</v>
      </c>
      <c r="E9" s="150"/>
      <c r="F9" s="148"/>
      <c r="G9" s="148"/>
      <c r="H9" s="148"/>
      <c r="I9" s="148"/>
      <c r="J9" s="148"/>
    </row>
    <row r="10" customFormat="false" ht="13.5" hidden="false" customHeight="true" outlineLevel="0" collapsed="false">
      <c r="A10" s="151" t="s">
        <v>81</v>
      </c>
      <c r="B10" s="152"/>
      <c r="C10" s="153" t="n">
        <f aca="false">SUM(C8:C9)</f>
        <v>0</v>
      </c>
      <c r="D10" s="154" t="n">
        <f aca="false">SUM(D8:D9)</f>
        <v>0</v>
      </c>
      <c r="E10" s="128"/>
    </row>
    <row r="11" customFormat="false" ht="10.5" hidden="false" customHeight="false" outlineLevel="0" collapsed="false">
      <c r="A11" s="135"/>
      <c r="B11" s="105"/>
      <c r="C11" s="155"/>
      <c r="D11" s="155"/>
      <c r="E11" s="104"/>
      <c r="F11" s="104"/>
      <c r="G11" s="128"/>
    </row>
    <row r="12" customFormat="false" ht="27" hidden="false" customHeight="true" outlineLevel="0" collapsed="false">
      <c r="A12" s="156" t="s">
        <v>82</v>
      </c>
      <c r="B12" s="156"/>
      <c r="C12" s="157"/>
      <c r="D12" s="158"/>
      <c r="E12" s="157" t="s">
        <v>83</v>
      </c>
      <c r="F12" s="159" t="s">
        <v>84</v>
      </c>
      <c r="G12" s="93"/>
      <c r="H12" s="160" t="s">
        <v>85</v>
      </c>
      <c r="I12" s="161" t="e">
        <f aca="false">C49/(1-E14/C10)</f>
        <v>#DIV/0!</v>
      </c>
      <c r="K12" s="96"/>
      <c r="L12" s="97"/>
      <c r="N12" s="93"/>
      <c r="O12" s="98"/>
      <c r="Q12" s="93"/>
      <c r="R12" s="98"/>
    </row>
    <row r="13" customFormat="false" ht="14.25" hidden="false" customHeight="false" outlineLevel="0" collapsed="false">
      <c r="A13" s="113"/>
      <c r="B13" s="11" t="s">
        <v>86</v>
      </c>
      <c r="C13" s="162" t="n">
        <v>0.3</v>
      </c>
      <c r="D13" s="107" t="s">
        <v>87</v>
      </c>
      <c r="E13" s="33" t="n">
        <f aca="false">C13*C10</f>
        <v>0</v>
      </c>
      <c r="F13" s="163" t="n">
        <f aca="false">E13*12</f>
        <v>0</v>
      </c>
    </row>
    <row r="14" customFormat="false" ht="15" hidden="false" customHeight="false" outlineLevel="0" collapsed="false">
      <c r="A14" s="164" t="s">
        <v>88</v>
      </c>
      <c r="B14" s="165"/>
      <c r="C14" s="166" t="n">
        <f aca="false">(SUM(C13:C13))</f>
        <v>0.3</v>
      </c>
      <c r="D14" s="165" t="s">
        <v>87</v>
      </c>
      <c r="E14" s="167" t="n">
        <f aca="false">SUM(E13:E13)</f>
        <v>0</v>
      </c>
      <c r="F14" s="168" t="n">
        <f aca="false">SUM(F13:F13)</f>
        <v>0</v>
      </c>
    </row>
    <row r="15" customFormat="false" ht="10.5" hidden="false" customHeight="false" outlineLevel="0" collapsed="false">
      <c r="A15" s="135"/>
      <c r="C15" s="128"/>
      <c r="E15" s="104"/>
      <c r="F15" s="104"/>
    </row>
    <row r="16" customFormat="false" ht="26.25" hidden="false" customHeight="true" outlineLevel="0" collapsed="false">
      <c r="A16" s="169" t="s">
        <v>89</v>
      </c>
      <c r="B16" s="169"/>
      <c r="C16" s="170"/>
      <c r="D16" s="85"/>
      <c r="E16" s="171"/>
      <c r="F16" s="172"/>
      <c r="H16" s="173"/>
      <c r="I16" s="174" t="s">
        <v>90</v>
      </c>
      <c r="J16" s="175" t="s">
        <v>91</v>
      </c>
    </row>
    <row r="17" customFormat="false" ht="12" hidden="false" customHeight="true" outlineLevel="0" collapsed="false">
      <c r="A17" s="176" t="s">
        <v>92</v>
      </c>
      <c r="B17" s="176"/>
      <c r="C17" s="177" t="n">
        <v>0</v>
      </c>
      <c r="D17" s="11" t="s">
        <v>93</v>
      </c>
      <c r="E17" s="33" t="n">
        <f aca="false">C17</f>
        <v>0</v>
      </c>
      <c r="F17" s="178" t="s">
        <v>94</v>
      </c>
      <c r="H17" s="179" t="s">
        <v>95</v>
      </c>
      <c r="I17" s="180" t="e">
        <f aca="false">'3 Year Annual'!C16</f>
        <v>#DIV/0!</v>
      </c>
      <c r="J17" s="181" t="n">
        <f aca="false">19%+4.11%+1.26%</f>
        <v>0.2437</v>
      </c>
    </row>
    <row r="18" customFormat="false" ht="12" hidden="false" customHeight="true" outlineLevel="0" collapsed="false">
      <c r="A18" s="182" t="s">
        <v>96</v>
      </c>
      <c r="B18" s="182"/>
      <c r="C18" s="183" t="n">
        <v>0</v>
      </c>
      <c r="D18" s="11" t="s">
        <v>95</v>
      </c>
      <c r="E18" s="33" t="n">
        <f aca="false">((C18*C20*2000)/12)+(C21*1000*C23)/12</f>
        <v>0</v>
      </c>
      <c r="F18" s="178" t="s">
        <v>94</v>
      </c>
      <c r="H18" s="179" t="s">
        <v>97</v>
      </c>
      <c r="I18" s="180" t="e">
        <f aca="false">'3 Year Annual'!C9</f>
        <v>#DIV/0!</v>
      </c>
      <c r="J18" s="184" t="n">
        <v>0.3652</v>
      </c>
    </row>
    <row r="19" customFormat="false" ht="12" hidden="false" customHeight="true" outlineLevel="0" collapsed="false">
      <c r="A19" s="185" t="s">
        <v>98</v>
      </c>
      <c r="B19" s="185"/>
      <c r="C19" s="186" t="n">
        <v>40</v>
      </c>
      <c r="D19" s="11" t="s">
        <v>99</v>
      </c>
      <c r="E19" s="33" t="n">
        <f aca="false">0.1095*(E18+E17)</f>
        <v>0</v>
      </c>
      <c r="F19" s="178" t="s">
        <v>94</v>
      </c>
      <c r="H19" s="179" t="s">
        <v>100</v>
      </c>
      <c r="I19" s="180" t="e">
        <f aca="false">'3 Year Annual'!C17+'3 Year Annual'!C19</f>
        <v>#DIV/0!</v>
      </c>
      <c r="J19" s="184" t="n">
        <f aca="false">6.17%+1.72%</f>
        <v>0.0789</v>
      </c>
    </row>
    <row r="20" customFormat="false" ht="12" hidden="false" customHeight="true" outlineLevel="0" collapsed="false">
      <c r="A20" s="185" t="s">
        <v>101</v>
      </c>
      <c r="B20" s="185"/>
      <c r="C20" s="187" t="n">
        <v>0</v>
      </c>
      <c r="D20" s="188" t="s">
        <v>102</v>
      </c>
      <c r="E20" s="33" t="n">
        <f aca="false">SUM(E17:E19)</f>
        <v>0</v>
      </c>
      <c r="F20" s="189" t="s">
        <v>94</v>
      </c>
      <c r="H20" s="179" t="s">
        <v>103</v>
      </c>
      <c r="I20" s="180" t="e">
        <f aca="false">'3 Year Annual'!C23</f>
        <v>#DIV/0!</v>
      </c>
      <c r="J20" s="184" t="n">
        <v>0.0185</v>
      </c>
    </row>
    <row r="21" customFormat="false" ht="12" hidden="false" customHeight="true" outlineLevel="0" collapsed="false">
      <c r="A21" s="185" t="s">
        <v>104</v>
      </c>
      <c r="B21" s="185"/>
      <c r="C21" s="186" t="n">
        <v>0</v>
      </c>
      <c r="D21" s="190"/>
      <c r="F21" s="191"/>
      <c r="G21" s="192"/>
      <c r="H21" s="179" t="s">
        <v>105</v>
      </c>
      <c r="I21" s="180" t="e">
        <f aca="false">SUM('3 Year Annual'!C24:C37,'3 Year Annual'!C18)</f>
        <v>#DIV/0!</v>
      </c>
      <c r="J21" s="184" t="n">
        <v>0.1682</v>
      </c>
    </row>
    <row r="22" customFormat="false" ht="12" hidden="false" customHeight="true" outlineLevel="0" collapsed="false">
      <c r="A22" s="185" t="s">
        <v>98</v>
      </c>
      <c r="B22" s="185"/>
      <c r="C22" s="186" t="n">
        <v>20</v>
      </c>
      <c r="D22" s="190"/>
      <c r="F22" s="191"/>
      <c r="G22" s="192"/>
      <c r="H22" s="193" t="s">
        <v>106</v>
      </c>
      <c r="I22" s="180" t="e">
        <f aca="false">'3 Year Annual'!C42+'3 Year Annual'!C38</f>
        <v>#DIV/0!</v>
      </c>
      <c r="J22" s="194" t="n">
        <v>0.1118</v>
      </c>
    </row>
    <row r="23" customFormat="false" ht="12" hidden="false" customHeight="true" outlineLevel="0" collapsed="false">
      <c r="A23" s="195" t="s">
        <v>101</v>
      </c>
      <c r="B23" s="195"/>
      <c r="C23" s="196" t="n">
        <v>0</v>
      </c>
      <c r="D23" s="197"/>
      <c r="E23" s="100"/>
      <c r="F23" s="198"/>
    </row>
    <row r="24" customFormat="false" ht="10.5" hidden="false" customHeight="false" outlineLevel="0" collapsed="false">
      <c r="E24" s="199"/>
      <c r="F24" s="116"/>
      <c r="G24" s="116"/>
      <c r="H24" s="116"/>
      <c r="I24" s="116"/>
    </row>
    <row r="25" customFormat="false" ht="12.75" hidden="false" customHeight="false" outlineLevel="0" collapsed="false">
      <c r="A25" s="200" t="s">
        <v>107</v>
      </c>
      <c r="B25" s="201"/>
      <c r="C25" s="170"/>
      <c r="D25" s="10"/>
      <c r="E25" s="104"/>
      <c r="F25" s="104"/>
    </row>
    <row r="26" customFormat="false" ht="14.25" hidden="false" customHeight="false" outlineLevel="0" collapsed="false">
      <c r="A26" s="86" t="s">
        <v>108</v>
      </c>
      <c r="C26" s="202" t="n">
        <v>16172</v>
      </c>
      <c r="D26" s="87" t="s">
        <v>94</v>
      </c>
      <c r="E26" s="199" t="s">
        <v>109</v>
      </c>
      <c r="F26" s="116"/>
      <c r="G26" s="116"/>
      <c r="H26" s="116"/>
      <c r="I26" s="116"/>
      <c r="J26" s="116"/>
    </row>
    <row r="27" customFormat="false" ht="14.25" hidden="false" customHeight="false" outlineLevel="0" collapsed="false">
      <c r="A27" s="86" t="s">
        <v>110</v>
      </c>
      <c r="C27" s="202" t="n">
        <v>0</v>
      </c>
      <c r="D27" s="87" t="s">
        <v>94</v>
      </c>
      <c r="E27" s="96"/>
      <c r="G27" s="116"/>
      <c r="H27" s="116"/>
      <c r="I27" s="116"/>
      <c r="J27" s="116"/>
      <c r="M27" s="94"/>
    </row>
    <row r="28" customFormat="false" ht="14.25" hidden="false" customHeight="false" outlineLevel="0" collapsed="false">
      <c r="A28" s="86" t="s">
        <v>111</v>
      </c>
      <c r="C28" s="202" t="n">
        <v>0</v>
      </c>
      <c r="D28" s="87" t="s">
        <v>94</v>
      </c>
      <c r="E28" s="96"/>
      <c r="F28" s="116"/>
      <c r="K28" s="203"/>
      <c r="L28" s="203"/>
      <c r="M28" s="203"/>
    </row>
    <row r="29" customFormat="false" ht="14.25" hidden="false" customHeight="false" outlineLevel="0" collapsed="false">
      <c r="A29" s="204" t="s">
        <v>112</v>
      </c>
      <c r="B29" s="188"/>
      <c r="C29" s="33" t="n">
        <f aca="false">SUM(C26:C28)</f>
        <v>16172</v>
      </c>
      <c r="D29" s="189" t="s">
        <v>94</v>
      </c>
      <c r="E29" s="96"/>
      <c r="F29" s="116"/>
      <c r="G29" s="116"/>
      <c r="H29" s="116"/>
      <c r="I29" s="116"/>
      <c r="J29" s="116"/>
      <c r="K29" s="126"/>
      <c r="L29" s="127"/>
      <c r="M29" s="128"/>
    </row>
    <row r="30" customFormat="false" ht="14.25" hidden="false" customHeight="false" outlineLevel="0" collapsed="false">
      <c r="A30" s="86" t="s">
        <v>113</v>
      </c>
      <c r="C30" s="202" t="n">
        <f aca="false">0.0125*C10</f>
        <v>0</v>
      </c>
      <c r="D30" s="87" t="s">
        <v>94</v>
      </c>
      <c r="E30" s="205" t="s">
        <v>114</v>
      </c>
      <c r="F30" s="133"/>
      <c r="G30" s="116"/>
      <c r="H30" s="116"/>
      <c r="I30" s="128"/>
      <c r="J30" s="116"/>
    </row>
    <row r="31" s="134" customFormat="true" ht="14.25" hidden="false" customHeight="false" outlineLevel="0" collapsed="false">
      <c r="A31" s="86" t="s">
        <v>115</v>
      </c>
      <c r="B31" s="11"/>
      <c r="C31" s="202" t="n">
        <f aca="false">0.0175*C10</f>
        <v>0</v>
      </c>
      <c r="D31" s="87" t="s">
        <v>94</v>
      </c>
      <c r="E31" s="205" t="s">
        <v>116</v>
      </c>
      <c r="F31" s="133"/>
      <c r="G31" s="133"/>
      <c r="H31" s="133"/>
      <c r="I31" s="128"/>
      <c r="J31" s="133"/>
    </row>
    <row r="32" s="134" customFormat="true" ht="14.25" hidden="false" customHeight="false" outlineLevel="0" collapsed="false">
      <c r="A32" s="204" t="s">
        <v>117</v>
      </c>
      <c r="B32" s="188"/>
      <c r="C32" s="33" t="n">
        <f aca="false">SUM(C30:C31)</f>
        <v>0</v>
      </c>
      <c r="D32" s="189" t="s">
        <v>94</v>
      </c>
      <c r="E32" s="205"/>
      <c r="F32" s="133"/>
      <c r="G32" s="133"/>
      <c r="H32" s="128"/>
      <c r="I32" s="128"/>
      <c r="J32" s="133"/>
    </row>
    <row r="33" s="134" customFormat="true" ht="14.25" hidden="false" customHeight="false" outlineLevel="0" collapsed="false">
      <c r="A33" s="86" t="s">
        <v>118</v>
      </c>
      <c r="B33" s="11"/>
      <c r="C33" s="202" t="n">
        <v>0</v>
      </c>
      <c r="D33" s="87" t="s">
        <v>94</v>
      </c>
      <c r="E33" s="206"/>
      <c r="F33" s="11"/>
      <c r="G33" s="133"/>
      <c r="H33" s="133"/>
      <c r="I33" s="133"/>
      <c r="J33" s="133"/>
    </row>
    <row r="34" customFormat="false" ht="14.25" hidden="false" customHeight="false" outlineLevel="0" collapsed="false">
      <c r="A34" s="86" t="s">
        <v>119</v>
      </c>
      <c r="C34" s="202" t="n">
        <v>0</v>
      </c>
      <c r="D34" s="87" t="s">
        <v>94</v>
      </c>
      <c r="E34" s="96"/>
    </row>
    <row r="35" customFormat="false" ht="14.25" hidden="false" customHeight="false" outlineLevel="0" collapsed="false">
      <c r="A35" s="86" t="s">
        <v>120</v>
      </c>
      <c r="C35" s="202" t="n">
        <v>0</v>
      </c>
      <c r="D35" s="87" t="s">
        <v>94</v>
      </c>
      <c r="E35" s="96"/>
    </row>
    <row r="36" customFormat="false" ht="14.25" hidden="false" customHeight="false" outlineLevel="0" collapsed="false">
      <c r="A36" s="86" t="s">
        <v>121</v>
      </c>
      <c r="C36" s="202" t="n">
        <v>0</v>
      </c>
      <c r="D36" s="87" t="s">
        <v>94</v>
      </c>
      <c r="E36" s="199"/>
      <c r="F36" s="116"/>
    </row>
    <row r="37" customFormat="false" ht="14.25" hidden="false" customHeight="false" outlineLevel="0" collapsed="false">
      <c r="A37" s="86" t="s">
        <v>122</v>
      </c>
      <c r="C37" s="202" t="n">
        <v>0</v>
      </c>
      <c r="D37" s="87" t="s">
        <v>94</v>
      </c>
      <c r="E37" s="96"/>
      <c r="G37" s="116"/>
      <c r="H37" s="116"/>
      <c r="I37" s="116"/>
      <c r="J37" s="116"/>
    </row>
    <row r="38" customFormat="false" ht="14.25" hidden="false" customHeight="false" outlineLevel="0" collapsed="false">
      <c r="A38" s="86" t="s">
        <v>123</v>
      </c>
      <c r="C38" s="202" t="n">
        <f aca="false">0.02*C10</f>
        <v>0</v>
      </c>
      <c r="D38" s="87" t="s">
        <v>94</v>
      </c>
      <c r="E38" s="96" t="s">
        <v>124</v>
      </c>
    </row>
    <row r="39" customFormat="false" ht="14.25" hidden="false" customHeight="false" outlineLevel="0" collapsed="false">
      <c r="A39" s="86" t="s">
        <v>125</v>
      </c>
      <c r="C39" s="202" t="n">
        <v>0</v>
      </c>
      <c r="D39" s="87" t="s">
        <v>94</v>
      </c>
      <c r="E39" s="96"/>
    </row>
    <row r="40" s="134" customFormat="true" ht="14.25" hidden="false" customHeight="false" outlineLevel="0" collapsed="false">
      <c r="A40" s="86" t="s">
        <v>126</v>
      </c>
      <c r="B40" s="11"/>
      <c r="C40" s="202" t="n">
        <v>0</v>
      </c>
      <c r="D40" s="87" t="s">
        <v>94</v>
      </c>
      <c r="E40" s="96"/>
      <c r="F40" s="116"/>
    </row>
    <row r="41" customFormat="false" ht="14.25" hidden="false" customHeight="false" outlineLevel="0" collapsed="false">
      <c r="A41" s="86" t="s">
        <v>127</v>
      </c>
      <c r="C41" s="202" t="n">
        <v>0</v>
      </c>
      <c r="D41" s="87" t="s">
        <v>94</v>
      </c>
      <c r="E41" s="96"/>
      <c r="F41" s="116"/>
      <c r="G41" s="116"/>
      <c r="H41" s="116"/>
      <c r="I41" s="116"/>
      <c r="J41" s="116"/>
    </row>
    <row r="42" customFormat="false" ht="14.25" hidden="false" customHeight="false" outlineLevel="0" collapsed="false">
      <c r="A42" s="86" t="s">
        <v>128</v>
      </c>
      <c r="C42" s="202" t="n">
        <f aca="false">0.023*C10</f>
        <v>0</v>
      </c>
      <c r="D42" s="87" t="s">
        <v>94</v>
      </c>
      <c r="E42" s="96" t="s">
        <v>129</v>
      </c>
      <c r="F42" s="116"/>
      <c r="G42" s="116"/>
      <c r="H42" s="116"/>
      <c r="I42" s="116"/>
      <c r="J42" s="116"/>
    </row>
    <row r="43" s="134" customFormat="true" ht="14.25" hidden="false" customHeight="false" outlineLevel="0" collapsed="false">
      <c r="A43" s="86" t="s">
        <v>130</v>
      </c>
      <c r="B43" s="11"/>
      <c r="C43" s="202" t="n">
        <v>0</v>
      </c>
      <c r="D43" s="87" t="s">
        <v>94</v>
      </c>
      <c r="E43" s="96"/>
      <c r="F43" s="11"/>
    </row>
    <row r="44" s="134" customFormat="true" ht="14.25" hidden="false" customHeight="false" outlineLevel="0" collapsed="false">
      <c r="A44" s="86" t="s">
        <v>131</v>
      </c>
      <c r="B44" s="11"/>
      <c r="C44" s="202" t="n">
        <v>0</v>
      </c>
      <c r="D44" s="87" t="s">
        <v>94</v>
      </c>
      <c r="E44" s="96"/>
      <c r="F44" s="11"/>
      <c r="G44" s="11"/>
      <c r="H44" s="11"/>
      <c r="I44" s="11"/>
      <c r="J44" s="11"/>
    </row>
    <row r="45" customFormat="false" ht="14.25" hidden="false" customHeight="false" outlineLevel="0" collapsed="false">
      <c r="A45" s="86" t="s">
        <v>132</v>
      </c>
      <c r="C45" s="202" t="n">
        <v>0</v>
      </c>
      <c r="D45" s="87" t="s">
        <v>94</v>
      </c>
      <c r="E45" s="96"/>
    </row>
    <row r="46" customFormat="false" ht="14.25" hidden="false" customHeight="false" outlineLevel="0" collapsed="false">
      <c r="A46" s="86" t="s">
        <v>133</v>
      </c>
      <c r="C46" s="202" t="n">
        <v>0</v>
      </c>
      <c r="D46" s="87" t="s">
        <v>94</v>
      </c>
      <c r="E46" s="96"/>
    </row>
    <row r="47" customFormat="false" ht="14.25" hidden="false" customHeight="false" outlineLevel="0" collapsed="false">
      <c r="A47" s="86" t="s">
        <v>134</v>
      </c>
      <c r="C47" s="33" t="n">
        <f aca="false">PMT('Startup Summary'!G14/12,'Startup Summary'!G13*12,'Startup Summary'!G12)*-1</f>
        <v>18855.63951233</v>
      </c>
      <c r="D47" s="87" t="s">
        <v>94</v>
      </c>
      <c r="E47" s="96"/>
    </row>
    <row r="48" customFormat="false" ht="14.25" hidden="false" customHeight="false" outlineLevel="0" collapsed="false">
      <c r="A48" s="204" t="s">
        <v>135</v>
      </c>
      <c r="B48" s="188"/>
      <c r="C48" s="33" t="n">
        <f aca="false">SUM(C33:C47)</f>
        <v>18855.63951233</v>
      </c>
      <c r="D48" s="189" t="s">
        <v>94</v>
      </c>
      <c r="E48" s="96"/>
    </row>
    <row r="49" customFormat="false" ht="15" hidden="false" customHeight="false" outlineLevel="0" collapsed="false">
      <c r="A49" s="164" t="s">
        <v>136</v>
      </c>
      <c r="B49" s="165"/>
      <c r="C49" s="167" t="n">
        <f aca="false">E20+C29+C32+C48</f>
        <v>35027.63951233</v>
      </c>
      <c r="D49" s="207" t="s">
        <v>94</v>
      </c>
    </row>
    <row r="50" customFormat="false" ht="10.5" hidden="false" customHeight="false" outlineLevel="0" collapsed="false">
      <c r="C50" s="137"/>
    </row>
    <row r="51" customFormat="false" ht="9" hidden="true" customHeight="true" outlineLevel="0" collapsed="false">
      <c r="C51" s="137"/>
    </row>
    <row r="52" customFormat="false" ht="11.25" hidden="true" customHeight="true" outlineLevel="0" collapsed="false"/>
    <row r="53" customFormat="false" ht="12.75" hidden="true" customHeight="true" outlineLevel="0" collapsed="false"/>
    <row r="64" customFormat="false" ht="10.5" hidden="false" customHeight="false" outlineLevel="0" collapsed="false"/>
    <row r="65" customFormat="false" ht="10.5" hidden="false" customHeight="false" outlineLevel="0" collapsed="false"/>
    <row r="88" customFormat="false" ht="10.5" hidden="false" customHeight="false" outlineLevel="0" collapsed="false"/>
    <row r="89" customFormat="false" ht="10.5" hidden="false" customHeight="false" outlineLevel="0" collapsed="false"/>
    <row r="90" customFormat="false" ht="10.5" hidden="false" customHeight="false" outlineLevel="0" collapsed="false"/>
    <row r="91" customFormat="false" ht="10.5" hidden="false" customHeight="false" outlineLevel="0" collapsed="false"/>
  </sheetData>
  <mergeCells count="11">
    <mergeCell ref="A3:C3"/>
    <mergeCell ref="A7:B7"/>
    <mergeCell ref="A12:B12"/>
    <mergeCell ref="A16:B16"/>
    <mergeCell ref="A17:B17"/>
    <mergeCell ref="A18:B18"/>
    <mergeCell ref="A19:B19"/>
    <mergeCell ref="A20:B20"/>
    <mergeCell ref="A21:B21"/>
    <mergeCell ref="A22:B22"/>
    <mergeCell ref="A23:B23"/>
  </mergeCells>
  <conditionalFormatting sqref="I12">
    <cfRule type="cellIs" priority="2" operator="greaterThan" aboveAverage="0" equalAverage="0" bottom="0" percent="0" rank="0" text="" dxfId="1">
      <formula>#ref!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75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8" activeCellId="0" sqref="I18"/>
    </sheetView>
  </sheetViews>
  <sheetFormatPr defaultColWidth="6.84375" defaultRowHeight="11.25" zeroHeight="true" outlineLevelRow="0" outlineLevelCol="0"/>
  <cols>
    <col collapsed="false" customWidth="true" hidden="false" outlineLevel="0" max="1" min="1" style="1" width="25.69"/>
    <col collapsed="false" customWidth="true" hidden="false" outlineLevel="0" max="2" min="2" style="1" width="8"/>
    <col collapsed="false" customWidth="true" hidden="false" outlineLevel="0" max="7" min="3" style="1" width="8.69"/>
    <col collapsed="false" customWidth="true" hidden="false" outlineLevel="0" max="13" min="8" style="1" width="9.54"/>
    <col collapsed="false" customWidth="true" hidden="false" outlineLevel="0" max="14" min="14" style="1" width="13"/>
    <col collapsed="false" customWidth="true" hidden="false" outlineLevel="0" max="15" min="15" style="1" width="5.46"/>
    <col collapsed="false" customWidth="false" hidden="false" outlineLevel="0" max="16" min="16" style="1" width="6.84"/>
    <col collapsed="false" customWidth="false" hidden="true" outlineLevel="0" max="254" min="17" style="1" width="6.84"/>
    <col collapsed="false" customWidth="true" hidden="true" outlineLevel="0" max="255" min="255" style="1" width="2.69"/>
    <col collapsed="false" customWidth="true" hidden="true" outlineLevel="0" max="256" min="256" style="1" width="16.69"/>
    <col collapsed="false" customWidth="false" hidden="true" outlineLevel="0" max="257" min="257" style="1" width="6.84"/>
    <col collapsed="false" customWidth="true" hidden="true" outlineLevel="0" max="258" min="258" style="1" width="7.69"/>
    <col collapsed="false" customWidth="true" hidden="true" outlineLevel="0" max="260" min="259" style="1" width="7"/>
    <col collapsed="false" customWidth="false" hidden="true" outlineLevel="0" max="261" min="261" style="1" width="6.84"/>
    <col collapsed="false" customWidth="true" hidden="true" outlineLevel="0" max="262" min="262" style="1" width="7"/>
    <col collapsed="false" customWidth="true" hidden="true" outlineLevel="0" max="264" min="263" style="1" width="6.53"/>
    <col collapsed="false" customWidth="false" hidden="true" outlineLevel="0" max="267" min="265" style="1" width="6.84"/>
    <col collapsed="false" customWidth="true" hidden="true" outlineLevel="0" max="268" min="268" style="1" width="6.69"/>
    <col collapsed="false" customWidth="true" hidden="true" outlineLevel="0" max="269" min="269" style="1" width="1.84"/>
    <col collapsed="false" customWidth="true" hidden="true" outlineLevel="0" max="270" min="270" style="1" width="11"/>
    <col collapsed="false" customWidth="true" hidden="true" outlineLevel="0" max="271" min="271" style="1" width="5"/>
    <col collapsed="false" customWidth="false" hidden="true" outlineLevel="0" max="510" min="272" style="1" width="6.84"/>
    <col collapsed="false" customWidth="true" hidden="true" outlineLevel="0" max="511" min="511" style="1" width="2.69"/>
    <col collapsed="false" customWidth="true" hidden="true" outlineLevel="0" max="512" min="512" style="1" width="16.69"/>
    <col collapsed="false" customWidth="false" hidden="true" outlineLevel="0" max="513" min="513" style="1" width="6.84"/>
    <col collapsed="false" customWidth="true" hidden="true" outlineLevel="0" max="514" min="514" style="1" width="7.69"/>
    <col collapsed="false" customWidth="true" hidden="true" outlineLevel="0" max="516" min="515" style="1" width="7"/>
    <col collapsed="false" customWidth="false" hidden="true" outlineLevel="0" max="517" min="517" style="1" width="6.84"/>
    <col collapsed="false" customWidth="true" hidden="true" outlineLevel="0" max="518" min="518" style="1" width="7"/>
    <col collapsed="false" customWidth="true" hidden="true" outlineLevel="0" max="520" min="519" style="1" width="6.53"/>
    <col collapsed="false" customWidth="false" hidden="true" outlineLevel="0" max="523" min="521" style="1" width="6.84"/>
    <col collapsed="false" customWidth="true" hidden="true" outlineLevel="0" max="524" min="524" style="1" width="6.69"/>
    <col collapsed="false" customWidth="true" hidden="true" outlineLevel="0" max="525" min="525" style="1" width="1.84"/>
    <col collapsed="false" customWidth="true" hidden="true" outlineLevel="0" max="526" min="526" style="1" width="11"/>
    <col collapsed="false" customWidth="true" hidden="true" outlineLevel="0" max="527" min="527" style="1" width="5"/>
    <col collapsed="false" customWidth="false" hidden="true" outlineLevel="0" max="766" min="528" style="1" width="6.84"/>
    <col collapsed="false" customWidth="true" hidden="true" outlineLevel="0" max="767" min="767" style="1" width="2.69"/>
    <col collapsed="false" customWidth="true" hidden="true" outlineLevel="0" max="768" min="768" style="1" width="16.69"/>
    <col collapsed="false" customWidth="false" hidden="true" outlineLevel="0" max="769" min="769" style="1" width="6.84"/>
    <col collapsed="false" customWidth="true" hidden="true" outlineLevel="0" max="770" min="770" style="1" width="7.69"/>
    <col collapsed="false" customWidth="true" hidden="true" outlineLevel="0" max="772" min="771" style="1" width="7"/>
    <col collapsed="false" customWidth="false" hidden="true" outlineLevel="0" max="773" min="773" style="1" width="6.84"/>
    <col collapsed="false" customWidth="true" hidden="true" outlineLevel="0" max="774" min="774" style="1" width="7"/>
    <col collapsed="false" customWidth="true" hidden="true" outlineLevel="0" max="776" min="775" style="1" width="6.53"/>
    <col collapsed="false" customWidth="false" hidden="true" outlineLevel="0" max="779" min="777" style="1" width="6.84"/>
    <col collapsed="false" customWidth="true" hidden="true" outlineLevel="0" max="780" min="780" style="1" width="6.69"/>
    <col collapsed="false" customWidth="true" hidden="true" outlineLevel="0" max="781" min="781" style="1" width="1.84"/>
    <col collapsed="false" customWidth="true" hidden="true" outlineLevel="0" max="782" min="782" style="1" width="11"/>
    <col collapsed="false" customWidth="true" hidden="true" outlineLevel="0" max="783" min="783" style="1" width="5"/>
    <col collapsed="false" customWidth="false" hidden="true" outlineLevel="0" max="1022" min="784" style="1" width="6.84"/>
    <col collapsed="false" customWidth="true" hidden="true" outlineLevel="0" max="1023" min="1023" style="1" width="2.69"/>
    <col collapsed="false" customWidth="true" hidden="true" outlineLevel="0" max="1024" min="1024" style="1" width="16.69"/>
    <col collapsed="false" customWidth="false" hidden="true" outlineLevel="0" max="1025" min="1025" style="1" width="6.84"/>
    <col collapsed="false" customWidth="true" hidden="true" outlineLevel="0" max="1026" min="1026" style="1" width="7.69"/>
    <col collapsed="false" customWidth="true" hidden="true" outlineLevel="0" max="1028" min="1027" style="1" width="7"/>
    <col collapsed="false" customWidth="false" hidden="true" outlineLevel="0" max="1029" min="1029" style="1" width="6.84"/>
    <col collapsed="false" customWidth="true" hidden="true" outlineLevel="0" max="1030" min="1030" style="1" width="7"/>
    <col collapsed="false" customWidth="true" hidden="true" outlineLevel="0" max="1032" min="1031" style="1" width="6.53"/>
    <col collapsed="false" customWidth="false" hidden="true" outlineLevel="0" max="1035" min="1033" style="1" width="6.84"/>
    <col collapsed="false" customWidth="true" hidden="true" outlineLevel="0" max="1036" min="1036" style="1" width="6.69"/>
    <col collapsed="false" customWidth="true" hidden="true" outlineLevel="0" max="1037" min="1037" style="1" width="1.84"/>
    <col collapsed="false" customWidth="true" hidden="true" outlineLevel="0" max="1038" min="1038" style="1" width="11"/>
    <col collapsed="false" customWidth="true" hidden="true" outlineLevel="0" max="1039" min="1039" style="1" width="5"/>
    <col collapsed="false" customWidth="false" hidden="true" outlineLevel="0" max="1278" min="1040" style="1" width="6.84"/>
    <col collapsed="false" customWidth="true" hidden="true" outlineLevel="0" max="1279" min="1279" style="1" width="2.69"/>
    <col collapsed="false" customWidth="true" hidden="true" outlineLevel="0" max="1280" min="1280" style="1" width="16.69"/>
    <col collapsed="false" customWidth="false" hidden="true" outlineLevel="0" max="1281" min="1281" style="1" width="6.84"/>
    <col collapsed="false" customWidth="true" hidden="true" outlineLevel="0" max="1282" min="1282" style="1" width="7.69"/>
    <col collapsed="false" customWidth="true" hidden="true" outlineLevel="0" max="1284" min="1283" style="1" width="7"/>
    <col collapsed="false" customWidth="false" hidden="true" outlineLevel="0" max="1285" min="1285" style="1" width="6.84"/>
    <col collapsed="false" customWidth="true" hidden="true" outlineLevel="0" max="1286" min="1286" style="1" width="7"/>
    <col collapsed="false" customWidth="true" hidden="true" outlineLevel="0" max="1288" min="1287" style="1" width="6.53"/>
    <col collapsed="false" customWidth="false" hidden="true" outlineLevel="0" max="1291" min="1289" style="1" width="6.84"/>
    <col collapsed="false" customWidth="true" hidden="true" outlineLevel="0" max="1292" min="1292" style="1" width="6.69"/>
    <col collapsed="false" customWidth="true" hidden="true" outlineLevel="0" max="1293" min="1293" style="1" width="1.84"/>
    <col collapsed="false" customWidth="true" hidden="true" outlineLevel="0" max="1294" min="1294" style="1" width="11"/>
    <col collapsed="false" customWidth="true" hidden="true" outlineLevel="0" max="1295" min="1295" style="1" width="5"/>
    <col collapsed="false" customWidth="false" hidden="true" outlineLevel="0" max="1534" min="1296" style="1" width="6.84"/>
    <col collapsed="false" customWidth="true" hidden="true" outlineLevel="0" max="1535" min="1535" style="1" width="2.69"/>
    <col collapsed="false" customWidth="true" hidden="true" outlineLevel="0" max="1536" min="1536" style="1" width="16.69"/>
    <col collapsed="false" customWidth="false" hidden="true" outlineLevel="0" max="1537" min="1537" style="1" width="6.84"/>
    <col collapsed="false" customWidth="true" hidden="true" outlineLevel="0" max="1538" min="1538" style="1" width="7.69"/>
    <col collapsed="false" customWidth="true" hidden="true" outlineLevel="0" max="1540" min="1539" style="1" width="7"/>
    <col collapsed="false" customWidth="false" hidden="true" outlineLevel="0" max="1541" min="1541" style="1" width="6.84"/>
    <col collapsed="false" customWidth="true" hidden="true" outlineLevel="0" max="1542" min="1542" style="1" width="7"/>
    <col collapsed="false" customWidth="true" hidden="true" outlineLevel="0" max="1544" min="1543" style="1" width="6.53"/>
    <col collapsed="false" customWidth="false" hidden="true" outlineLevel="0" max="1547" min="1545" style="1" width="6.84"/>
    <col collapsed="false" customWidth="true" hidden="true" outlineLevel="0" max="1548" min="1548" style="1" width="6.69"/>
    <col collapsed="false" customWidth="true" hidden="true" outlineLevel="0" max="1549" min="1549" style="1" width="1.84"/>
    <col collapsed="false" customWidth="true" hidden="true" outlineLevel="0" max="1550" min="1550" style="1" width="11"/>
    <col collapsed="false" customWidth="true" hidden="true" outlineLevel="0" max="1551" min="1551" style="1" width="5"/>
    <col collapsed="false" customWidth="false" hidden="true" outlineLevel="0" max="1790" min="1552" style="1" width="6.84"/>
    <col collapsed="false" customWidth="true" hidden="true" outlineLevel="0" max="1791" min="1791" style="1" width="2.69"/>
    <col collapsed="false" customWidth="true" hidden="true" outlineLevel="0" max="1792" min="1792" style="1" width="16.69"/>
    <col collapsed="false" customWidth="false" hidden="true" outlineLevel="0" max="1793" min="1793" style="1" width="6.84"/>
    <col collapsed="false" customWidth="true" hidden="true" outlineLevel="0" max="1794" min="1794" style="1" width="7.69"/>
    <col collapsed="false" customWidth="true" hidden="true" outlineLevel="0" max="1796" min="1795" style="1" width="7"/>
    <col collapsed="false" customWidth="false" hidden="true" outlineLevel="0" max="1797" min="1797" style="1" width="6.84"/>
    <col collapsed="false" customWidth="true" hidden="true" outlineLevel="0" max="1798" min="1798" style="1" width="7"/>
    <col collapsed="false" customWidth="true" hidden="true" outlineLevel="0" max="1800" min="1799" style="1" width="6.53"/>
    <col collapsed="false" customWidth="false" hidden="true" outlineLevel="0" max="1803" min="1801" style="1" width="6.84"/>
    <col collapsed="false" customWidth="true" hidden="true" outlineLevel="0" max="1804" min="1804" style="1" width="6.69"/>
    <col collapsed="false" customWidth="true" hidden="true" outlineLevel="0" max="1805" min="1805" style="1" width="1.84"/>
    <col collapsed="false" customWidth="true" hidden="true" outlineLevel="0" max="1806" min="1806" style="1" width="11"/>
    <col collapsed="false" customWidth="true" hidden="true" outlineLevel="0" max="1807" min="1807" style="1" width="5"/>
    <col collapsed="false" customWidth="false" hidden="true" outlineLevel="0" max="2046" min="1808" style="1" width="6.84"/>
    <col collapsed="false" customWidth="true" hidden="true" outlineLevel="0" max="2047" min="2047" style="1" width="2.69"/>
    <col collapsed="false" customWidth="true" hidden="true" outlineLevel="0" max="2048" min="2048" style="1" width="16.69"/>
    <col collapsed="false" customWidth="false" hidden="true" outlineLevel="0" max="2049" min="2049" style="1" width="6.84"/>
    <col collapsed="false" customWidth="true" hidden="true" outlineLevel="0" max="2050" min="2050" style="1" width="7.69"/>
    <col collapsed="false" customWidth="true" hidden="true" outlineLevel="0" max="2052" min="2051" style="1" width="7"/>
    <col collapsed="false" customWidth="false" hidden="true" outlineLevel="0" max="2053" min="2053" style="1" width="6.84"/>
    <col collapsed="false" customWidth="true" hidden="true" outlineLevel="0" max="2054" min="2054" style="1" width="7"/>
    <col collapsed="false" customWidth="true" hidden="true" outlineLevel="0" max="2056" min="2055" style="1" width="6.53"/>
    <col collapsed="false" customWidth="false" hidden="true" outlineLevel="0" max="2059" min="2057" style="1" width="6.84"/>
    <col collapsed="false" customWidth="true" hidden="true" outlineLevel="0" max="2060" min="2060" style="1" width="6.69"/>
    <col collapsed="false" customWidth="true" hidden="true" outlineLevel="0" max="2061" min="2061" style="1" width="1.84"/>
    <col collapsed="false" customWidth="true" hidden="true" outlineLevel="0" max="2062" min="2062" style="1" width="11"/>
    <col collapsed="false" customWidth="true" hidden="true" outlineLevel="0" max="2063" min="2063" style="1" width="5"/>
    <col collapsed="false" customWidth="false" hidden="true" outlineLevel="0" max="2302" min="2064" style="1" width="6.84"/>
    <col collapsed="false" customWidth="true" hidden="true" outlineLevel="0" max="2303" min="2303" style="1" width="2.69"/>
    <col collapsed="false" customWidth="true" hidden="true" outlineLevel="0" max="2304" min="2304" style="1" width="16.69"/>
    <col collapsed="false" customWidth="false" hidden="true" outlineLevel="0" max="2305" min="2305" style="1" width="6.84"/>
    <col collapsed="false" customWidth="true" hidden="true" outlineLevel="0" max="2306" min="2306" style="1" width="7.69"/>
    <col collapsed="false" customWidth="true" hidden="true" outlineLevel="0" max="2308" min="2307" style="1" width="7"/>
    <col collapsed="false" customWidth="false" hidden="true" outlineLevel="0" max="2309" min="2309" style="1" width="6.84"/>
    <col collapsed="false" customWidth="true" hidden="true" outlineLevel="0" max="2310" min="2310" style="1" width="7"/>
    <col collapsed="false" customWidth="true" hidden="true" outlineLevel="0" max="2312" min="2311" style="1" width="6.53"/>
    <col collapsed="false" customWidth="false" hidden="true" outlineLevel="0" max="2315" min="2313" style="1" width="6.84"/>
    <col collapsed="false" customWidth="true" hidden="true" outlineLevel="0" max="2316" min="2316" style="1" width="6.69"/>
    <col collapsed="false" customWidth="true" hidden="true" outlineLevel="0" max="2317" min="2317" style="1" width="1.84"/>
    <col collapsed="false" customWidth="true" hidden="true" outlineLevel="0" max="2318" min="2318" style="1" width="11"/>
    <col collapsed="false" customWidth="true" hidden="true" outlineLevel="0" max="2319" min="2319" style="1" width="5"/>
    <col collapsed="false" customWidth="false" hidden="true" outlineLevel="0" max="2558" min="2320" style="1" width="6.84"/>
    <col collapsed="false" customWidth="true" hidden="true" outlineLevel="0" max="2559" min="2559" style="1" width="2.69"/>
    <col collapsed="false" customWidth="true" hidden="true" outlineLevel="0" max="2560" min="2560" style="1" width="16.69"/>
    <col collapsed="false" customWidth="false" hidden="true" outlineLevel="0" max="2561" min="2561" style="1" width="6.84"/>
    <col collapsed="false" customWidth="true" hidden="true" outlineLevel="0" max="2562" min="2562" style="1" width="7.69"/>
    <col collapsed="false" customWidth="true" hidden="true" outlineLevel="0" max="2564" min="2563" style="1" width="7"/>
    <col collapsed="false" customWidth="false" hidden="true" outlineLevel="0" max="2565" min="2565" style="1" width="6.84"/>
    <col collapsed="false" customWidth="true" hidden="true" outlineLevel="0" max="2566" min="2566" style="1" width="7"/>
    <col collapsed="false" customWidth="true" hidden="true" outlineLevel="0" max="2568" min="2567" style="1" width="6.53"/>
    <col collapsed="false" customWidth="false" hidden="true" outlineLevel="0" max="2571" min="2569" style="1" width="6.84"/>
    <col collapsed="false" customWidth="true" hidden="true" outlineLevel="0" max="2572" min="2572" style="1" width="6.69"/>
    <col collapsed="false" customWidth="true" hidden="true" outlineLevel="0" max="2573" min="2573" style="1" width="1.84"/>
    <col collapsed="false" customWidth="true" hidden="true" outlineLevel="0" max="2574" min="2574" style="1" width="11"/>
    <col collapsed="false" customWidth="true" hidden="true" outlineLevel="0" max="2575" min="2575" style="1" width="5"/>
    <col collapsed="false" customWidth="false" hidden="true" outlineLevel="0" max="2814" min="2576" style="1" width="6.84"/>
    <col collapsed="false" customWidth="true" hidden="true" outlineLevel="0" max="2815" min="2815" style="1" width="2.69"/>
    <col collapsed="false" customWidth="true" hidden="true" outlineLevel="0" max="2816" min="2816" style="1" width="16.69"/>
    <col collapsed="false" customWidth="false" hidden="true" outlineLevel="0" max="2817" min="2817" style="1" width="6.84"/>
    <col collapsed="false" customWidth="true" hidden="true" outlineLevel="0" max="2818" min="2818" style="1" width="7.69"/>
    <col collapsed="false" customWidth="true" hidden="true" outlineLevel="0" max="2820" min="2819" style="1" width="7"/>
    <col collapsed="false" customWidth="false" hidden="true" outlineLevel="0" max="2821" min="2821" style="1" width="6.84"/>
    <col collapsed="false" customWidth="true" hidden="true" outlineLevel="0" max="2822" min="2822" style="1" width="7"/>
    <col collapsed="false" customWidth="true" hidden="true" outlineLevel="0" max="2824" min="2823" style="1" width="6.53"/>
    <col collapsed="false" customWidth="false" hidden="true" outlineLevel="0" max="2827" min="2825" style="1" width="6.84"/>
    <col collapsed="false" customWidth="true" hidden="true" outlineLevel="0" max="2828" min="2828" style="1" width="6.69"/>
    <col collapsed="false" customWidth="true" hidden="true" outlineLevel="0" max="2829" min="2829" style="1" width="1.84"/>
    <col collapsed="false" customWidth="true" hidden="true" outlineLevel="0" max="2830" min="2830" style="1" width="11"/>
    <col collapsed="false" customWidth="true" hidden="true" outlineLevel="0" max="2831" min="2831" style="1" width="5"/>
    <col collapsed="false" customWidth="false" hidden="true" outlineLevel="0" max="3070" min="2832" style="1" width="6.84"/>
    <col collapsed="false" customWidth="true" hidden="true" outlineLevel="0" max="3071" min="3071" style="1" width="2.69"/>
    <col collapsed="false" customWidth="true" hidden="true" outlineLevel="0" max="3072" min="3072" style="1" width="16.69"/>
    <col collapsed="false" customWidth="false" hidden="true" outlineLevel="0" max="3073" min="3073" style="1" width="6.84"/>
    <col collapsed="false" customWidth="true" hidden="true" outlineLevel="0" max="3074" min="3074" style="1" width="7.69"/>
    <col collapsed="false" customWidth="true" hidden="true" outlineLevel="0" max="3076" min="3075" style="1" width="7"/>
    <col collapsed="false" customWidth="false" hidden="true" outlineLevel="0" max="3077" min="3077" style="1" width="6.84"/>
    <col collapsed="false" customWidth="true" hidden="true" outlineLevel="0" max="3078" min="3078" style="1" width="7"/>
    <col collapsed="false" customWidth="true" hidden="true" outlineLevel="0" max="3080" min="3079" style="1" width="6.53"/>
    <col collapsed="false" customWidth="false" hidden="true" outlineLevel="0" max="3083" min="3081" style="1" width="6.84"/>
    <col collapsed="false" customWidth="true" hidden="true" outlineLevel="0" max="3084" min="3084" style="1" width="6.69"/>
    <col collapsed="false" customWidth="true" hidden="true" outlineLevel="0" max="3085" min="3085" style="1" width="1.84"/>
    <col collapsed="false" customWidth="true" hidden="true" outlineLevel="0" max="3086" min="3086" style="1" width="11"/>
    <col collapsed="false" customWidth="true" hidden="true" outlineLevel="0" max="3087" min="3087" style="1" width="5"/>
    <col collapsed="false" customWidth="false" hidden="true" outlineLevel="0" max="3326" min="3088" style="1" width="6.84"/>
    <col collapsed="false" customWidth="true" hidden="true" outlineLevel="0" max="3327" min="3327" style="1" width="2.69"/>
    <col collapsed="false" customWidth="true" hidden="true" outlineLevel="0" max="3328" min="3328" style="1" width="16.69"/>
    <col collapsed="false" customWidth="false" hidden="true" outlineLevel="0" max="3329" min="3329" style="1" width="6.84"/>
    <col collapsed="false" customWidth="true" hidden="true" outlineLevel="0" max="3330" min="3330" style="1" width="7.69"/>
    <col collapsed="false" customWidth="true" hidden="true" outlineLevel="0" max="3332" min="3331" style="1" width="7"/>
    <col collapsed="false" customWidth="false" hidden="true" outlineLevel="0" max="3333" min="3333" style="1" width="6.84"/>
    <col collapsed="false" customWidth="true" hidden="true" outlineLevel="0" max="3334" min="3334" style="1" width="7"/>
    <col collapsed="false" customWidth="true" hidden="true" outlineLevel="0" max="3336" min="3335" style="1" width="6.53"/>
    <col collapsed="false" customWidth="false" hidden="true" outlineLevel="0" max="3339" min="3337" style="1" width="6.84"/>
    <col collapsed="false" customWidth="true" hidden="true" outlineLevel="0" max="3340" min="3340" style="1" width="6.69"/>
    <col collapsed="false" customWidth="true" hidden="true" outlineLevel="0" max="3341" min="3341" style="1" width="1.84"/>
    <col collapsed="false" customWidth="true" hidden="true" outlineLevel="0" max="3342" min="3342" style="1" width="11"/>
    <col collapsed="false" customWidth="true" hidden="true" outlineLevel="0" max="3343" min="3343" style="1" width="5"/>
    <col collapsed="false" customWidth="false" hidden="true" outlineLevel="0" max="3582" min="3344" style="1" width="6.84"/>
    <col collapsed="false" customWidth="true" hidden="true" outlineLevel="0" max="3583" min="3583" style="1" width="2.69"/>
    <col collapsed="false" customWidth="true" hidden="true" outlineLevel="0" max="3584" min="3584" style="1" width="16.69"/>
    <col collapsed="false" customWidth="false" hidden="true" outlineLevel="0" max="3585" min="3585" style="1" width="6.84"/>
    <col collapsed="false" customWidth="true" hidden="true" outlineLevel="0" max="3586" min="3586" style="1" width="7.69"/>
    <col collapsed="false" customWidth="true" hidden="true" outlineLevel="0" max="3588" min="3587" style="1" width="7"/>
    <col collapsed="false" customWidth="false" hidden="true" outlineLevel="0" max="3589" min="3589" style="1" width="6.84"/>
    <col collapsed="false" customWidth="true" hidden="true" outlineLevel="0" max="3590" min="3590" style="1" width="7"/>
    <col collapsed="false" customWidth="true" hidden="true" outlineLevel="0" max="3592" min="3591" style="1" width="6.53"/>
    <col collapsed="false" customWidth="false" hidden="true" outlineLevel="0" max="3595" min="3593" style="1" width="6.84"/>
    <col collapsed="false" customWidth="true" hidden="true" outlineLevel="0" max="3596" min="3596" style="1" width="6.69"/>
    <col collapsed="false" customWidth="true" hidden="true" outlineLevel="0" max="3597" min="3597" style="1" width="1.84"/>
    <col collapsed="false" customWidth="true" hidden="true" outlineLevel="0" max="3598" min="3598" style="1" width="11"/>
    <col collapsed="false" customWidth="true" hidden="true" outlineLevel="0" max="3599" min="3599" style="1" width="5"/>
    <col collapsed="false" customWidth="false" hidden="true" outlineLevel="0" max="3838" min="3600" style="1" width="6.84"/>
    <col collapsed="false" customWidth="true" hidden="true" outlineLevel="0" max="3839" min="3839" style="1" width="2.69"/>
    <col collapsed="false" customWidth="true" hidden="true" outlineLevel="0" max="3840" min="3840" style="1" width="16.69"/>
    <col collapsed="false" customWidth="false" hidden="true" outlineLevel="0" max="3841" min="3841" style="1" width="6.84"/>
    <col collapsed="false" customWidth="true" hidden="true" outlineLevel="0" max="3842" min="3842" style="1" width="7.69"/>
    <col collapsed="false" customWidth="true" hidden="true" outlineLevel="0" max="3844" min="3843" style="1" width="7"/>
    <col collapsed="false" customWidth="false" hidden="true" outlineLevel="0" max="3845" min="3845" style="1" width="6.84"/>
    <col collapsed="false" customWidth="true" hidden="true" outlineLevel="0" max="3846" min="3846" style="1" width="7"/>
    <col collapsed="false" customWidth="true" hidden="true" outlineLevel="0" max="3848" min="3847" style="1" width="6.53"/>
    <col collapsed="false" customWidth="false" hidden="true" outlineLevel="0" max="3851" min="3849" style="1" width="6.84"/>
    <col collapsed="false" customWidth="true" hidden="true" outlineLevel="0" max="3852" min="3852" style="1" width="6.69"/>
    <col collapsed="false" customWidth="true" hidden="true" outlineLevel="0" max="3853" min="3853" style="1" width="1.84"/>
    <col collapsed="false" customWidth="true" hidden="true" outlineLevel="0" max="3854" min="3854" style="1" width="11"/>
    <col collapsed="false" customWidth="true" hidden="true" outlineLevel="0" max="3855" min="3855" style="1" width="5"/>
    <col collapsed="false" customWidth="false" hidden="true" outlineLevel="0" max="4094" min="3856" style="1" width="6.84"/>
    <col collapsed="false" customWidth="true" hidden="true" outlineLevel="0" max="4095" min="4095" style="1" width="2.69"/>
    <col collapsed="false" customWidth="true" hidden="true" outlineLevel="0" max="4096" min="4096" style="1" width="16.69"/>
    <col collapsed="false" customWidth="false" hidden="true" outlineLevel="0" max="4097" min="4097" style="1" width="6.84"/>
    <col collapsed="false" customWidth="true" hidden="true" outlineLevel="0" max="4098" min="4098" style="1" width="7.69"/>
    <col collapsed="false" customWidth="true" hidden="true" outlineLevel="0" max="4100" min="4099" style="1" width="7"/>
    <col collapsed="false" customWidth="false" hidden="true" outlineLevel="0" max="4101" min="4101" style="1" width="6.84"/>
    <col collapsed="false" customWidth="true" hidden="true" outlineLevel="0" max="4102" min="4102" style="1" width="7"/>
    <col collapsed="false" customWidth="true" hidden="true" outlineLevel="0" max="4104" min="4103" style="1" width="6.53"/>
    <col collapsed="false" customWidth="false" hidden="true" outlineLevel="0" max="4107" min="4105" style="1" width="6.84"/>
    <col collapsed="false" customWidth="true" hidden="true" outlineLevel="0" max="4108" min="4108" style="1" width="6.69"/>
    <col collapsed="false" customWidth="true" hidden="true" outlineLevel="0" max="4109" min="4109" style="1" width="1.84"/>
    <col collapsed="false" customWidth="true" hidden="true" outlineLevel="0" max="4110" min="4110" style="1" width="11"/>
    <col collapsed="false" customWidth="true" hidden="true" outlineLevel="0" max="4111" min="4111" style="1" width="5"/>
    <col collapsed="false" customWidth="false" hidden="true" outlineLevel="0" max="4350" min="4112" style="1" width="6.84"/>
    <col collapsed="false" customWidth="true" hidden="true" outlineLevel="0" max="4351" min="4351" style="1" width="2.69"/>
    <col collapsed="false" customWidth="true" hidden="true" outlineLevel="0" max="4352" min="4352" style="1" width="16.69"/>
    <col collapsed="false" customWidth="false" hidden="true" outlineLevel="0" max="4353" min="4353" style="1" width="6.84"/>
    <col collapsed="false" customWidth="true" hidden="true" outlineLevel="0" max="4354" min="4354" style="1" width="7.69"/>
    <col collapsed="false" customWidth="true" hidden="true" outlineLevel="0" max="4356" min="4355" style="1" width="7"/>
    <col collapsed="false" customWidth="false" hidden="true" outlineLevel="0" max="4357" min="4357" style="1" width="6.84"/>
    <col collapsed="false" customWidth="true" hidden="true" outlineLevel="0" max="4358" min="4358" style="1" width="7"/>
    <col collapsed="false" customWidth="true" hidden="true" outlineLevel="0" max="4360" min="4359" style="1" width="6.53"/>
    <col collapsed="false" customWidth="false" hidden="true" outlineLevel="0" max="4363" min="4361" style="1" width="6.84"/>
    <col collapsed="false" customWidth="true" hidden="true" outlineLevel="0" max="4364" min="4364" style="1" width="6.69"/>
    <col collapsed="false" customWidth="true" hidden="true" outlineLevel="0" max="4365" min="4365" style="1" width="1.84"/>
    <col collapsed="false" customWidth="true" hidden="true" outlineLevel="0" max="4366" min="4366" style="1" width="11"/>
    <col collapsed="false" customWidth="true" hidden="true" outlineLevel="0" max="4367" min="4367" style="1" width="5"/>
    <col collapsed="false" customWidth="false" hidden="true" outlineLevel="0" max="4606" min="4368" style="1" width="6.84"/>
    <col collapsed="false" customWidth="true" hidden="true" outlineLevel="0" max="4607" min="4607" style="1" width="2.69"/>
    <col collapsed="false" customWidth="true" hidden="true" outlineLevel="0" max="4608" min="4608" style="1" width="16.69"/>
    <col collapsed="false" customWidth="false" hidden="true" outlineLevel="0" max="4609" min="4609" style="1" width="6.84"/>
    <col collapsed="false" customWidth="true" hidden="true" outlineLevel="0" max="4610" min="4610" style="1" width="7.69"/>
    <col collapsed="false" customWidth="true" hidden="true" outlineLevel="0" max="4612" min="4611" style="1" width="7"/>
    <col collapsed="false" customWidth="false" hidden="true" outlineLevel="0" max="4613" min="4613" style="1" width="6.84"/>
    <col collapsed="false" customWidth="true" hidden="true" outlineLevel="0" max="4614" min="4614" style="1" width="7"/>
    <col collapsed="false" customWidth="true" hidden="true" outlineLevel="0" max="4616" min="4615" style="1" width="6.53"/>
    <col collapsed="false" customWidth="false" hidden="true" outlineLevel="0" max="4619" min="4617" style="1" width="6.84"/>
    <col collapsed="false" customWidth="true" hidden="true" outlineLevel="0" max="4620" min="4620" style="1" width="6.69"/>
    <col collapsed="false" customWidth="true" hidden="true" outlineLevel="0" max="4621" min="4621" style="1" width="1.84"/>
    <col collapsed="false" customWidth="true" hidden="true" outlineLevel="0" max="4622" min="4622" style="1" width="11"/>
    <col collapsed="false" customWidth="true" hidden="true" outlineLevel="0" max="4623" min="4623" style="1" width="5"/>
    <col collapsed="false" customWidth="false" hidden="true" outlineLevel="0" max="4862" min="4624" style="1" width="6.84"/>
    <col collapsed="false" customWidth="true" hidden="true" outlineLevel="0" max="4863" min="4863" style="1" width="2.69"/>
    <col collapsed="false" customWidth="true" hidden="true" outlineLevel="0" max="4864" min="4864" style="1" width="16.69"/>
    <col collapsed="false" customWidth="false" hidden="true" outlineLevel="0" max="4865" min="4865" style="1" width="6.84"/>
    <col collapsed="false" customWidth="true" hidden="true" outlineLevel="0" max="4866" min="4866" style="1" width="7.69"/>
    <col collapsed="false" customWidth="true" hidden="true" outlineLevel="0" max="4868" min="4867" style="1" width="7"/>
    <col collapsed="false" customWidth="false" hidden="true" outlineLevel="0" max="4869" min="4869" style="1" width="6.84"/>
    <col collapsed="false" customWidth="true" hidden="true" outlineLevel="0" max="4870" min="4870" style="1" width="7"/>
    <col collapsed="false" customWidth="true" hidden="true" outlineLevel="0" max="4872" min="4871" style="1" width="6.53"/>
    <col collapsed="false" customWidth="false" hidden="true" outlineLevel="0" max="4875" min="4873" style="1" width="6.84"/>
    <col collapsed="false" customWidth="true" hidden="true" outlineLevel="0" max="4876" min="4876" style="1" width="6.69"/>
    <col collapsed="false" customWidth="true" hidden="true" outlineLevel="0" max="4877" min="4877" style="1" width="1.84"/>
    <col collapsed="false" customWidth="true" hidden="true" outlineLevel="0" max="4878" min="4878" style="1" width="11"/>
    <col collapsed="false" customWidth="true" hidden="true" outlineLevel="0" max="4879" min="4879" style="1" width="5"/>
    <col collapsed="false" customWidth="false" hidden="true" outlineLevel="0" max="5118" min="4880" style="1" width="6.84"/>
    <col collapsed="false" customWidth="true" hidden="true" outlineLevel="0" max="5119" min="5119" style="1" width="2.69"/>
    <col collapsed="false" customWidth="true" hidden="true" outlineLevel="0" max="5120" min="5120" style="1" width="16.69"/>
    <col collapsed="false" customWidth="false" hidden="true" outlineLevel="0" max="5121" min="5121" style="1" width="6.84"/>
    <col collapsed="false" customWidth="true" hidden="true" outlineLevel="0" max="5122" min="5122" style="1" width="7.69"/>
    <col collapsed="false" customWidth="true" hidden="true" outlineLevel="0" max="5124" min="5123" style="1" width="7"/>
    <col collapsed="false" customWidth="false" hidden="true" outlineLevel="0" max="5125" min="5125" style="1" width="6.84"/>
    <col collapsed="false" customWidth="true" hidden="true" outlineLevel="0" max="5126" min="5126" style="1" width="7"/>
    <col collapsed="false" customWidth="true" hidden="true" outlineLevel="0" max="5128" min="5127" style="1" width="6.53"/>
    <col collapsed="false" customWidth="false" hidden="true" outlineLevel="0" max="5131" min="5129" style="1" width="6.84"/>
    <col collapsed="false" customWidth="true" hidden="true" outlineLevel="0" max="5132" min="5132" style="1" width="6.69"/>
    <col collapsed="false" customWidth="true" hidden="true" outlineLevel="0" max="5133" min="5133" style="1" width="1.84"/>
    <col collapsed="false" customWidth="true" hidden="true" outlineLevel="0" max="5134" min="5134" style="1" width="11"/>
    <col collapsed="false" customWidth="true" hidden="true" outlineLevel="0" max="5135" min="5135" style="1" width="5"/>
    <col collapsed="false" customWidth="false" hidden="true" outlineLevel="0" max="5374" min="5136" style="1" width="6.84"/>
    <col collapsed="false" customWidth="true" hidden="true" outlineLevel="0" max="5375" min="5375" style="1" width="2.69"/>
    <col collapsed="false" customWidth="true" hidden="true" outlineLevel="0" max="5376" min="5376" style="1" width="16.69"/>
    <col collapsed="false" customWidth="false" hidden="true" outlineLevel="0" max="5377" min="5377" style="1" width="6.84"/>
    <col collapsed="false" customWidth="true" hidden="true" outlineLevel="0" max="5378" min="5378" style="1" width="7.69"/>
    <col collapsed="false" customWidth="true" hidden="true" outlineLevel="0" max="5380" min="5379" style="1" width="7"/>
    <col collapsed="false" customWidth="false" hidden="true" outlineLevel="0" max="5381" min="5381" style="1" width="6.84"/>
    <col collapsed="false" customWidth="true" hidden="true" outlineLevel="0" max="5382" min="5382" style="1" width="7"/>
    <col collapsed="false" customWidth="true" hidden="true" outlineLevel="0" max="5384" min="5383" style="1" width="6.53"/>
    <col collapsed="false" customWidth="false" hidden="true" outlineLevel="0" max="5387" min="5385" style="1" width="6.84"/>
    <col collapsed="false" customWidth="true" hidden="true" outlineLevel="0" max="5388" min="5388" style="1" width="6.69"/>
    <col collapsed="false" customWidth="true" hidden="true" outlineLevel="0" max="5389" min="5389" style="1" width="1.84"/>
    <col collapsed="false" customWidth="true" hidden="true" outlineLevel="0" max="5390" min="5390" style="1" width="11"/>
    <col collapsed="false" customWidth="true" hidden="true" outlineLevel="0" max="5391" min="5391" style="1" width="5"/>
    <col collapsed="false" customWidth="false" hidden="true" outlineLevel="0" max="5630" min="5392" style="1" width="6.84"/>
    <col collapsed="false" customWidth="true" hidden="true" outlineLevel="0" max="5631" min="5631" style="1" width="2.69"/>
    <col collapsed="false" customWidth="true" hidden="true" outlineLevel="0" max="5632" min="5632" style="1" width="16.69"/>
    <col collapsed="false" customWidth="false" hidden="true" outlineLevel="0" max="5633" min="5633" style="1" width="6.84"/>
    <col collapsed="false" customWidth="true" hidden="true" outlineLevel="0" max="5634" min="5634" style="1" width="7.69"/>
    <col collapsed="false" customWidth="true" hidden="true" outlineLevel="0" max="5636" min="5635" style="1" width="7"/>
    <col collapsed="false" customWidth="false" hidden="true" outlineLevel="0" max="5637" min="5637" style="1" width="6.84"/>
    <col collapsed="false" customWidth="true" hidden="true" outlineLevel="0" max="5638" min="5638" style="1" width="7"/>
    <col collapsed="false" customWidth="true" hidden="true" outlineLevel="0" max="5640" min="5639" style="1" width="6.53"/>
    <col collapsed="false" customWidth="false" hidden="true" outlineLevel="0" max="5643" min="5641" style="1" width="6.84"/>
    <col collapsed="false" customWidth="true" hidden="true" outlineLevel="0" max="5644" min="5644" style="1" width="6.69"/>
    <col collapsed="false" customWidth="true" hidden="true" outlineLevel="0" max="5645" min="5645" style="1" width="1.84"/>
    <col collapsed="false" customWidth="true" hidden="true" outlineLevel="0" max="5646" min="5646" style="1" width="11"/>
    <col collapsed="false" customWidth="true" hidden="true" outlineLevel="0" max="5647" min="5647" style="1" width="5"/>
    <col collapsed="false" customWidth="false" hidden="true" outlineLevel="0" max="5886" min="5648" style="1" width="6.84"/>
    <col collapsed="false" customWidth="true" hidden="true" outlineLevel="0" max="5887" min="5887" style="1" width="2.69"/>
    <col collapsed="false" customWidth="true" hidden="true" outlineLevel="0" max="5888" min="5888" style="1" width="16.69"/>
    <col collapsed="false" customWidth="false" hidden="true" outlineLevel="0" max="5889" min="5889" style="1" width="6.84"/>
    <col collapsed="false" customWidth="true" hidden="true" outlineLevel="0" max="5890" min="5890" style="1" width="7.69"/>
    <col collapsed="false" customWidth="true" hidden="true" outlineLevel="0" max="5892" min="5891" style="1" width="7"/>
    <col collapsed="false" customWidth="false" hidden="true" outlineLevel="0" max="5893" min="5893" style="1" width="6.84"/>
    <col collapsed="false" customWidth="true" hidden="true" outlineLevel="0" max="5894" min="5894" style="1" width="7"/>
    <col collapsed="false" customWidth="true" hidden="true" outlineLevel="0" max="5896" min="5895" style="1" width="6.53"/>
    <col collapsed="false" customWidth="false" hidden="true" outlineLevel="0" max="5899" min="5897" style="1" width="6.84"/>
    <col collapsed="false" customWidth="true" hidden="true" outlineLevel="0" max="5900" min="5900" style="1" width="6.69"/>
    <col collapsed="false" customWidth="true" hidden="true" outlineLevel="0" max="5901" min="5901" style="1" width="1.84"/>
    <col collapsed="false" customWidth="true" hidden="true" outlineLevel="0" max="5902" min="5902" style="1" width="11"/>
    <col collapsed="false" customWidth="true" hidden="true" outlineLevel="0" max="5903" min="5903" style="1" width="5"/>
    <col collapsed="false" customWidth="false" hidden="true" outlineLevel="0" max="6142" min="5904" style="1" width="6.84"/>
    <col collapsed="false" customWidth="true" hidden="true" outlineLevel="0" max="6143" min="6143" style="1" width="2.69"/>
    <col collapsed="false" customWidth="true" hidden="true" outlineLevel="0" max="6144" min="6144" style="1" width="16.69"/>
    <col collapsed="false" customWidth="false" hidden="true" outlineLevel="0" max="6145" min="6145" style="1" width="6.84"/>
    <col collapsed="false" customWidth="true" hidden="true" outlineLevel="0" max="6146" min="6146" style="1" width="7.69"/>
    <col collapsed="false" customWidth="true" hidden="true" outlineLevel="0" max="6148" min="6147" style="1" width="7"/>
    <col collapsed="false" customWidth="false" hidden="true" outlineLevel="0" max="6149" min="6149" style="1" width="6.84"/>
    <col collapsed="false" customWidth="true" hidden="true" outlineLevel="0" max="6150" min="6150" style="1" width="7"/>
    <col collapsed="false" customWidth="true" hidden="true" outlineLevel="0" max="6152" min="6151" style="1" width="6.53"/>
    <col collapsed="false" customWidth="false" hidden="true" outlineLevel="0" max="6155" min="6153" style="1" width="6.84"/>
    <col collapsed="false" customWidth="true" hidden="true" outlineLevel="0" max="6156" min="6156" style="1" width="6.69"/>
    <col collapsed="false" customWidth="true" hidden="true" outlineLevel="0" max="6157" min="6157" style="1" width="1.84"/>
    <col collapsed="false" customWidth="true" hidden="true" outlineLevel="0" max="6158" min="6158" style="1" width="11"/>
    <col collapsed="false" customWidth="true" hidden="true" outlineLevel="0" max="6159" min="6159" style="1" width="5"/>
    <col collapsed="false" customWidth="false" hidden="true" outlineLevel="0" max="6398" min="6160" style="1" width="6.84"/>
    <col collapsed="false" customWidth="true" hidden="true" outlineLevel="0" max="6399" min="6399" style="1" width="2.69"/>
    <col collapsed="false" customWidth="true" hidden="true" outlineLevel="0" max="6400" min="6400" style="1" width="16.69"/>
    <col collapsed="false" customWidth="false" hidden="true" outlineLevel="0" max="6401" min="6401" style="1" width="6.84"/>
    <col collapsed="false" customWidth="true" hidden="true" outlineLevel="0" max="6402" min="6402" style="1" width="7.69"/>
    <col collapsed="false" customWidth="true" hidden="true" outlineLevel="0" max="6404" min="6403" style="1" width="7"/>
    <col collapsed="false" customWidth="false" hidden="true" outlineLevel="0" max="6405" min="6405" style="1" width="6.84"/>
    <col collapsed="false" customWidth="true" hidden="true" outlineLevel="0" max="6406" min="6406" style="1" width="7"/>
    <col collapsed="false" customWidth="true" hidden="true" outlineLevel="0" max="6408" min="6407" style="1" width="6.53"/>
    <col collapsed="false" customWidth="false" hidden="true" outlineLevel="0" max="6411" min="6409" style="1" width="6.84"/>
    <col collapsed="false" customWidth="true" hidden="true" outlineLevel="0" max="6412" min="6412" style="1" width="6.69"/>
    <col collapsed="false" customWidth="true" hidden="true" outlineLevel="0" max="6413" min="6413" style="1" width="1.84"/>
    <col collapsed="false" customWidth="true" hidden="true" outlineLevel="0" max="6414" min="6414" style="1" width="11"/>
    <col collapsed="false" customWidth="true" hidden="true" outlineLevel="0" max="6415" min="6415" style="1" width="5"/>
    <col collapsed="false" customWidth="false" hidden="true" outlineLevel="0" max="6654" min="6416" style="1" width="6.84"/>
    <col collapsed="false" customWidth="true" hidden="true" outlineLevel="0" max="6655" min="6655" style="1" width="2.69"/>
    <col collapsed="false" customWidth="true" hidden="true" outlineLevel="0" max="6656" min="6656" style="1" width="16.69"/>
    <col collapsed="false" customWidth="false" hidden="true" outlineLevel="0" max="6657" min="6657" style="1" width="6.84"/>
    <col collapsed="false" customWidth="true" hidden="true" outlineLevel="0" max="6658" min="6658" style="1" width="7.69"/>
    <col collapsed="false" customWidth="true" hidden="true" outlineLevel="0" max="6660" min="6659" style="1" width="7"/>
    <col collapsed="false" customWidth="false" hidden="true" outlineLevel="0" max="6661" min="6661" style="1" width="6.84"/>
    <col collapsed="false" customWidth="true" hidden="true" outlineLevel="0" max="6662" min="6662" style="1" width="7"/>
    <col collapsed="false" customWidth="true" hidden="true" outlineLevel="0" max="6664" min="6663" style="1" width="6.53"/>
    <col collapsed="false" customWidth="false" hidden="true" outlineLevel="0" max="6667" min="6665" style="1" width="6.84"/>
    <col collapsed="false" customWidth="true" hidden="true" outlineLevel="0" max="6668" min="6668" style="1" width="6.69"/>
    <col collapsed="false" customWidth="true" hidden="true" outlineLevel="0" max="6669" min="6669" style="1" width="1.84"/>
    <col collapsed="false" customWidth="true" hidden="true" outlineLevel="0" max="6670" min="6670" style="1" width="11"/>
    <col collapsed="false" customWidth="true" hidden="true" outlineLevel="0" max="6671" min="6671" style="1" width="5"/>
    <col collapsed="false" customWidth="false" hidden="true" outlineLevel="0" max="6910" min="6672" style="1" width="6.84"/>
    <col collapsed="false" customWidth="true" hidden="true" outlineLevel="0" max="6911" min="6911" style="1" width="2.69"/>
    <col collapsed="false" customWidth="true" hidden="true" outlineLevel="0" max="6912" min="6912" style="1" width="16.69"/>
    <col collapsed="false" customWidth="false" hidden="true" outlineLevel="0" max="6913" min="6913" style="1" width="6.84"/>
    <col collapsed="false" customWidth="true" hidden="true" outlineLevel="0" max="6914" min="6914" style="1" width="7.69"/>
    <col collapsed="false" customWidth="true" hidden="true" outlineLevel="0" max="6916" min="6915" style="1" width="7"/>
    <col collapsed="false" customWidth="false" hidden="true" outlineLevel="0" max="6917" min="6917" style="1" width="6.84"/>
    <col collapsed="false" customWidth="true" hidden="true" outlineLevel="0" max="6918" min="6918" style="1" width="7"/>
    <col collapsed="false" customWidth="true" hidden="true" outlineLevel="0" max="6920" min="6919" style="1" width="6.53"/>
    <col collapsed="false" customWidth="false" hidden="true" outlineLevel="0" max="6923" min="6921" style="1" width="6.84"/>
    <col collapsed="false" customWidth="true" hidden="true" outlineLevel="0" max="6924" min="6924" style="1" width="6.69"/>
    <col collapsed="false" customWidth="true" hidden="true" outlineLevel="0" max="6925" min="6925" style="1" width="1.84"/>
    <col collapsed="false" customWidth="true" hidden="true" outlineLevel="0" max="6926" min="6926" style="1" width="11"/>
    <col collapsed="false" customWidth="true" hidden="true" outlineLevel="0" max="6927" min="6927" style="1" width="5"/>
    <col collapsed="false" customWidth="false" hidden="true" outlineLevel="0" max="7166" min="6928" style="1" width="6.84"/>
    <col collapsed="false" customWidth="true" hidden="true" outlineLevel="0" max="7167" min="7167" style="1" width="2.69"/>
    <col collapsed="false" customWidth="true" hidden="true" outlineLevel="0" max="7168" min="7168" style="1" width="16.69"/>
    <col collapsed="false" customWidth="false" hidden="true" outlineLevel="0" max="7169" min="7169" style="1" width="6.84"/>
    <col collapsed="false" customWidth="true" hidden="true" outlineLevel="0" max="7170" min="7170" style="1" width="7.69"/>
    <col collapsed="false" customWidth="true" hidden="true" outlineLevel="0" max="7172" min="7171" style="1" width="7"/>
    <col collapsed="false" customWidth="false" hidden="true" outlineLevel="0" max="7173" min="7173" style="1" width="6.84"/>
    <col collapsed="false" customWidth="true" hidden="true" outlineLevel="0" max="7174" min="7174" style="1" width="7"/>
    <col collapsed="false" customWidth="true" hidden="true" outlineLevel="0" max="7176" min="7175" style="1" width="6.53"/>
    <col collapsed="false" customWidth="false" hidden="true" outlineLevel="0" max="7179" min="7177" style="1" width="6.84"/>
    <col collapsed="false" customWidth="true" hidden="true" outlineLevel="0" max="7180" min="7180" style="1" width="6.69"/>
    <col collapsed="false" customWidth="true" hidden="true" outlineLevel="0" max="7181" min="7181" style="1" width="1.84"/>
    <col collapsed="false" customWidth="true" hidden="true" outlineLevel="0" max="7182" min="7182" style="1" width="11"/>
    <col collapsed="false" customWidth="true" hidden="true" outlineLevel="0" max="7183" min="7183" style="1" width="5"/>
    <col collapsed="false" customWidth="false" hidden="true" outlineLevel="0" max="7422" min="7184" style="1" width="6.84"/>
    <col collapsed="false" customWidth="true" hidden="true" outlineLevel="0" max="7423" min="7423" style="1" width="2.69"/>
    <col collapsed="false" customWidth="true" hidden="true" outlineLevel="0" max="7424" min="7424" style="1" width="16.69"/>
    <col collapsed="false" customWidth="false" hidden="true" outlineLevel="0" max="7425" min="7425" style="1" width="6.84"/>
    <col collapsed="false" customWidth="true" hidden="true" outlineLevel="0" max="7426" min="7426" style="1" width="7.69"/>
    <col collapsed="false" customWidth="true" hidden="true" outlineLevel="0" max="7428" min="7427" style="1" width="7"/>
    <col collapsed="false" customWidth="false" hidden="true" outlineLevel="0" max="7429" min="7429" style="1" width="6.84"/>
    <col collapsed="false" customWidth="true" hidden="true" outlineLevel="0" max="7430" min="7430" style="1" width="7"/>
    <col collapsed="false" customWidth="true" hidden="true" outlineLevel="0" max="7432" min="7431" style="1" width="6.53"/>
    <col collapsed="false" customWidth="false" hidden="true" outlineLevel="0" max="7435" min="7433" style="1" width="6.84"/>
    <col collapsed="false" customWidth="true" hidden="true" outlineLevel="0" max="7436" min="7436" style="1" width="6.69"/>
    <col collapsed="false" customWidth="true" hidden="true" outlineLevel="0" max="7437" min="7437" style="1" width="1.84"/>
    <col collapsed="false" customWidth="true" hidden="true" outlineLevel="0" max="7438" min="7438" style="1" width="11"/>
    <col collapsed="false" customWidth="true" hidden="true" outlineLevel="0" max="7439" min="7439" style="1" width="5"/>
    <col collapsed="false" customWidth="false" hidden="true" outlineLevel="0" max="7678" min="7440" style="1" width="6.84"/>
    <col collapsed="false" customWidth="true" hidden="true" outlineLevel="0" max="7679" min="7679" style="1" width="2.69"/>
    <col collapsed="false" customWidth="true" hidden="true" outlineLevel="0" max="7680" min="7680" style="1" width="16.69"/>
    <col collapsed="false" customWidth="false" hidden="true" outlineLevel="0" max="7681" min="7681" style="1" width="6.84"/>
    <col collapsed="false" customWidth="true" hidden="true" outlineLevel="0" max="7682" min="7682" style="1" width="7.69"/>
    <col collapsed="false" customWidth="true" hidden="true" outlineLevel="0" max="7684" min="7683" style="1" width="7"/>
    <col collapsed="false" customWidth="false" hidden="true" outlineLevel="0" max="7685" min="7685" style="1" width="6.84"/>
    <col collapsed="false" customWidth="true" hidden="true" outlineLevel="0" max="7686" min="7686" style="1" width="7"/>
    <col collapsed="false" customWidth="true" hidden="true" outlineLevel="0" max="7688" min="7687" style="1" width="6.53"/>
    <col collapsed="false" customWidth="false" hidden="true" outlineLevel="0" max="7691" min="7689" style="1" width="6.84"/>
    <col collapsed="false" customWidth="true" hidden="true" outlineLevel="0" max="7692" min="7692" style="1" width="6.69"/>
    <col collapsed="false" customWidth="true" hidden="true" outlineLevel="0" max="7693" min="7693" style="1" width="1.84"/>
    <col collapsed="false" customWidth="true" hidden="true" outlineLevel="0" max="7694" min="7694" style="1" width="11"/>
    <col collapsed="false" customWidth="true" hidden="true" outlineLevel="0" max="7695" min="7695" style="1" width="5"/>
    <col collapsed="false" customWidth="false" hidden="true" outlineLevel="0" max="7934" min="7696" style="1" width="6.84"/>
    <col collapsed="false" customWidth="true" hidden="true" outlineLevel="0" max="7935" min="7935" style="1" width="2.69"/>
    <col collapsed="false" customWidth="true" hidden="true" outlineLevel="0" max="7936" min="7936" style="1" width="16.69"/>
    <col collapsed="false" customWidth="false" hidden="true" outlineLevel="0" max="7937" min="7937" style="1" width="6.84"/>
    <col collapsed="false" customWidth="true" hidden="true" outlineLevel="0" max="7938" min="7938" style="1" width="7.69"/>
    <col collapsed="false" customWidth="true" hidden="true" outlineLevel="0" max="7940" min="7939" style="1" width="7"/>
    <col collapsed="false" customWidth="false" hidden="true" outlineLevel="0" max="7941" min="7941" style="1" width="6.84"/>
    <col collapsed="false" customWidth="true" hidden="true" outlineLevel="0" max="7942" min="7942" style="1" width="7"/>
    <col collapsed="false" customWidth="true" hidden="true" outlineLevel="0" max="7944" min="7943" style="1" width="6.53"/>
    <col collapsed="false" customWidth="false" hidden="true" outlineLevel="0" max="7947" min="7945" style="1" width="6.84"/>
    <col collapsed="false" customWidth="true" hidden="true" outlineLevel="0" max="7948" min="7948" style="1" width="6.69"/>
    <col collapsed="false" customWidth="true" hidden="true" outlineLevel="0" max="7949" min="7949" style="1" width="1.84"/>
    <col collapsed="false" customWidth="true" hidden="true" outlineLevel="0" max="7950" min="7950" style="1" width="11"/>
    <col collapsed="false" customWidth="true" hidden="true" outlineLevel="0" max="7951" min="7951" style="1" width="5"/>
    <col collapsed="false" customWidth="false" hidden="true" outlineLevel="0" max="8190" min="7952" style="1" width="6.84"/>
    <col collapsed="false" customWidth="true" hidden="true" outlineLevel="0" max="8191" min="8191" style="1" width="2.69"/>
    <col collapsed="false" customWidth="true" hidden="true" outlineLevel="0" max="8192" min="8192" style="1" width="16.69"/>
    <col collapsed="false" customWidth="false" hidden="true" outlineLevel="0" max="8193" min="8193" style="1" width="6.84"/>
    <col collapsed="false" customWidth="true" hidden="true" outlineLevel="0" max="8194" min="8194" style="1" width="7.69"/>
    <col collapsed="false" customWidth="true" hidden="true" outlineLevel="0" max="8196" min="8195" style="1" width="7"/>
    <col collapsed="false" customWidth="false" hidden="true" outlineLevel="0" max="8197" min="8197" style="1" width="6.84"/>
    <col collapsed="false" customWidth="true" hidden="true" outlineLevel="0" max="8198" min="8198" style="1" width="7"/>
    <col collapsed="false" customWidth="true" hidden="true" outlineLevel="0" max="8200" min="8199" style="1" width="6.53"/>
    <col collapsed="false" customWidth="false" hidden="true" outlineLevel="0" max="8203" min="8201" style="1" width="6.84"/>
    <col collapsed="false" customWidth="true" hidden="true" outlineLevel="0" max="8204" min="8204" style="1" width="6.69"/>
    <col collapsed="false" customWidth="true" hidden="true" outlineLevel="0" max="8205" min="8205" style="1" width="1.84"/>
    <col collapsed="false" customWidth="true" hidden="true" outlineLevel="0" max="8206" min="8206" style="1" width="11"/>
    <col collapsed="false" customWidth="true" hidden="true" outlineLevel="0" max="8207" min="8207" style="1" width="5"/>
    <col collapsed="false" customWidth="false" hidden="true" outlineLevel="0" max="8446" min="8208" style="1" width="6.84"/>
    <col collapsed="false" customWidth="true" hidden="true" outlineLevel="0" max="8447" min="8447" style="1" width="2.69"/>
    <col collapsed="false" customWidth="true" hidden="true" outlineLevel="0" max="8448" min="8448" style="1" width="16.69"/>
    <col collapsed="false" customWidth="false" hidden="true" outlineLevel="0" max="8449" min="8449" style="1" width="6.84"/>
    <col collapsed="false" customWidth="true" hidden="true" outlineLevel="0" max="8450" min="8450" style="1" width="7.69"/>
    <col collapsed="false" customWidth="true" hidden="true" outlineLevel="0" max="8452" min="8451" style="1" width="7"/>
    <col collapsed="false" customWidth="false" hidden="true" outlineLevel="0" max="8453" min="8453" style="1" width="6.84"/>
    <col collapsed="false" customWidth="true" hidden="true" outlineLevel="0" max="8454" min="8454" style="1" width="7"/>
    <col collapsed="false" customWidth="true" hidden="true" outlineLevel="0" max="8456" min="8455" style="1" width="6.53"/>
    <col collapsed="false" customWidth="false" hidden="true" outlineLevel="0" max="8459" min="8457" style="1" width="6.84"/>
    <col collapsed="false" customWidth="true" hidden="true" outlineLevel="0" max="8460" min="8460" style="1" width="6.69"/>
    <col collapsed="false" customWidth="true" hidden="true" outlineLevel="0" max="8461" min="8461" style="1" width="1.84"/>
    <col collapsed="false" customWidth="true" hidden="true" outlineLevel="0" max="8462" min="8462" style="1" width="11"/>
    <col collapsed="false" customWidth="true" hidden="true" outlineLevel="0" max="8463" min="8463" style="1" width="5"/>
    <col collapsed="false" customWidth="false" hidden="true" outlineLevel="0" max="8702" min="8464" style="1" width="6.84"/>
    <col collapsed="false" customWidth="true" hidden="true" outlineLevel="0" max="8703" min="8703" style="1" width="2.69"/>
    <col collapsed="false" customWidth="true" hidden="true" outlineLevel="0" max="8704" min="8704" style="1" width="16.69"/>
    <col collapsed="false" customWidth="false" hidden="true" outlineLevel="0" max="8705" min="8705" style="1" width="6.84"/>
    <col collapsed="false" customWidth="true" hidden="true" outlineLevel="0" max="8706" min="8706" style="1" width="7.69"/>
    <col collapsed="false" customWidth="true" hidden="true" outlineLevel="0" max="8708" min="8707" style="1" width="7"/>
    <col collapsed="false" customWidth="false" hidden="true" outlineLevel="0" max="8709" min="8709" style="1" width="6.84"/>
    <col collapsed="false" customWidth="true" hidden="true" outlineLevel="0" max="8710" min="8710" style="1" width="7"/>
    <col collapsed="false" customWidth="true" hidden="true" outlineLevel="0" max="8712" min="8711" style="1" width="6.53"/>
    <col collapsed="false" customWidth="false" hidden="true" outlineLevel="0" max="8715" min="8713" style="1" width="6.84"/>
    <col collapsed="false" customWidth="true" hidden="true" outlineLevel="0" max="8716" min="8716" style="1" width="6.69"/>
    <col collapsed="false" customWidth="true" hidden="true" outlineLevel="0" max="8717" min="8717" style="1" width="1.84"/>
    <col collapsed="false" customWidth="true" hidden="true" outlineLevel="0" max="8718" min="8718" style="1" width="11"/>
    <col collapsed="false" customWidth="true" hidden="true" outlineLevel="0" max="8719" min="8719" style="1" width="5"/>
    <col collapsed="false" customWidth="false" hidden="true" outlineLevel="0" max="8958" min="8720" style="1" width="6.84"/>
    <col collapsed="false" customWidth="true" hidden="true" outlineLevel="0" max="8959" min="8959" style="1" width="2.69"/>
    <col collapsed="false" customWidth="true" hidden="true" outlineLevel="0" max="8960" min="8960" style="1" width="16.69"/>
    <col collapsed="false" customWidth="false" hidden="true" outlineLevel="0" max="8961" min="8961" style="1" width="6.84"/>
    <col collapsed="false" customWidth="true" hidden="true" outlineLevel="0" max="8962" min="8962" style="1" width="7.69"/>
    <col collapsed="false" customWidth="true" hidden="true" outlineLevel="0" max="8964" min="8963" style="1" width="7"/>
    <col collapsed="false" customWidth="false" hidden="true" outlineLevel="0" max="8965" min="8965" style="1" width="6.84"/>
    <col collapsed="false" customWidth="true" hidden="true" outlineLevel="0" max="8966" min="8966" style="1" width="7"/>
    <col collapsed="false" customWidth="true" hidden="true" outlineLevel="0" max="8968" min="8967" style="1" width="6.53"/>
    <col collapsed="false" customWidth="false" hidden="true" outlineLevel="0" max="8971" min="8969" style="1" width="6.84"/>
    <col collapsed="false" customWidth="true" hidden="true" outlineLevel="0" max="8972" min="8972" style="1" width="6.69"/>
    <col collapsed="false" customWidth="true" hidden="true" outlineLevel="0" max="8973" min="8973" style="1" width="1.84"/>
    <col collapsed="false" customWidth="true" hidden="true" outlineLevel="0" max="8974" min="8974" style="1" width="11"/>
    <col collapsed="false" customWidth="true" hidden="true" outlineLevel="0" max="8975" min="8975" style="1" width="5"/>
    <col collapsed="false" customWidth="false" hidden="true" outlineLevel="0" max="9214" min="8976" style="1" width="6.84"/>
    <col collapsed="false" customWidth="true" hidden="true" outlineLevel="0" max="9215" min="9215" style="1" width="2.69"/>
    <col collapsed="false" customWidth="true" hidden="true" outlineLevel="0" max="9216" min="9216" style="1" width="16.69"/>
    <col collapsed="false" customWidth="false" hidden="true" outlineLevel="0" max="9217" min="9217" style="1" width="6.84"/>
    <col collapsed="false" customWidth="true" hidden="true" outlineLevel="0" max="9218" min="9218" style="1" width="7.69"/>
    <col collapsed="false" customWidth="true" hidden="true" outlineLevel="0" max="9220" min="9219" style="1" width="7"/>
    <col collapsed="false" customWidth="false" hidden="true" outlineLevel="0" max="9221" min="9221" style="1" width="6.84"/>
    <col collapsed="false" customWidth="true" hidden="true" outlineLevel="0" max="9222" min="9222" style="1" width="7"/>
    <col collapsed="false" customWidth="true" hidden="true" outlineLevel="0" max="9224" min="9223" style="1" width="6.53"/>
    <col collapsed="false" customWidth="false" hidden="true" outlineLevel="0" max="9227" min="9225" style="1" width="6.84"/>
    <col collapsed="false" customWidth="true" hidden="true" outlineLevel="0" max="9228" min="9228" style="1" width="6.69"/>
    <col collapsed="false" customWidth="true" hidden="true" outlineLevel="0" max="9229" min="9229" style="1" width="1.84"/>
    <col collapsed="false" customWidth="true" hidden="true" outlineLevel="0" max="9230" min="9230" style="1" width="11"/>
    <col collapsed="false" customWidth="true" hidden="true" outlineLevel="0" max="9231" min="9231" style="1" width="5"/>
    <col collapsed="false" customWidth="false" hidden="true" outlineLevel="0" max="9470" min="9232" style="1" width="6.84"/>
    <col collapsed="false" customWidth="true" hidden="true" outlineLevel="0" max="9471" min="9471" style="1" width="2.69"/>
    <col collapsed="false" customWidth="true" hidden="true" outlineLevel="0" max="9472" min="9472" style="1" width="16.69"/>
    <col collapsed="false" customWidth="false" hidden="true" outlineLevel="0" max="9473" min="9473" style="1" width="6.84"/>
    <col collapsed="false" customWidth="true" hidden="true" outlineLevel="0" max="9474" min="9474" style="1" width="7.69"/>
    <col collapsed="false" customWidth="true" hidden="true" outlineLevel="0" max="9476" min="9475" style="1" width="7"/>
    <col collapsed="false" customWidth="false" hidden="true" outlineLevel="0" max="9477" min="9477" style="1" width="6.84"/>
    <col collapsed="false" customWidth="true" hidden="true" outlineLevel="0" max="9478" min="9478" style="1" width="7"/>
    <col collapsed="false" customWidth="true" hidden="true" outlineLevel="0" max="9480" min="9479" style="1" width="6.53"/>
    <col collapsed="false" customWidth="false" hidden="true" outlineLevel="0" max="9483" min="9481" style="1" width="6.84"/>
    <col collapsed="false" customWidth="true" hidden="true" outlineLevel="0" max="9484" min="9484" style="1" width="6.69"/>
    <col collapsed="false" customWidth="true" hidden="true" outlineLevel="0" max="9485" min="9485" style="1" width="1.84"/>
    <col collapsed="false" customWidth="true" hidden="true" outlineLevel="0" max="9486" min="9486" style="1" width="11"/>
    <col collapsed="false" customWidth="true" hidden="true" outlineLevel="0" max="9487" min="9487" style="1" width="5"/>
    <col collapsed="false" customWidth="false" hidden="true" outlineLevel="0" max="9726" min="9488" style="1" width="6.84"/>
    <col collapsed="false" customWidth="true" hidden="true" outlineLevel="0" max="9727" min="9727" style="1" width="2.69"/>
    <col collapsed="false" customWidth="true" hidden="true" outlineLevel="0" max="9728" min="9728" style="1" width="16.69"/>
    <col collapsed="false" customWidth="false" hidden="true" outlineLevel="0" max="9729" min="9729" style="1" width="6.84"/>
    <col collapsed="false" customWidth="true" hidden="true" outlineLevel="0" max="9730" min="9730" style="1" width="7.69"/>
    <col collapsed="false" customWidth="true" hidden="true" outlineLevel="0" max="9732" min="9731" style="1" width="7"/>
    <col collapsed="false" customWidth="false" hidden="true" outlineLevel="0" max="9733" min="9733" style="1" width="6.84"/>
    <col collapsed="false" customWidth="true" hidden="true" outlineLevel="0" max="9734" min="9734" style="1" width="7"/>
    <col collapsed="false" customWidth="true" hidden="true" outlineLevel="0" max="9736" min="9735" style="1" width="6.53"/>
    <col collapsed="false" customWidth="false" hidden="true" outlineLevel="0" max="9739" min="9737" style="1" width="6.84"/>
    <col collapsed="false" customWidth="true" hidden="true" outlineLevel="0" max="9740" min="9740" style="1" width="6.69"/>
    <col collapsed="false" customWidth="true" hidden="true" outlineLevel="0" max="9741" min="9741" style="1" width="1.84"/>
    <col collapsed="false" customWidth="true" hidden="true" outlineLevel="0" max="9742" min="9742" style="1" width="11"/>
    <col collapsed="false" customWidth="true" hidden="true" outlineLevel="0" max="9743" min="9743" style="1" width="5"/>
    <col collapsed="false" customWidth="false" hidden="true" outlineLevel="0" max="9982" min="9744" style="1" width="6.84"/>
    <col collapsed="false" customWidth="true" hidden="true" outlineLevel="0" max="9983" min="9983" style="1" width="2.69"/>
    <col collapsed="false" customWidth="true" hidden="true" outlineLevel="0" max="9984" min="9984" style="1" width="16.69"/>
    <col collapsed="false" customWidth="false" hidden="true" outlineLevel="0" max="9985" min="9985" style="1" width="6.84"/>
    <col collapsed="false" customWidth="true" hidden="true" outlineLevel="0" max="9986" min="9986" style="1" width="7.69"/>
    <col collapsed="false" customWidth="true" hidden="true" outlineLevel="0" max="9988" min="9987" style="1" width="7"/>
    <col collapsed="false" customWidth="false" hidden="true" outlineLevel="0" max="9989" min="9989" style="1" width="6.84"/>
    <col collapsed="false" customWidth="true" hidden="true" outlineLevel="0" max="9990" min="9990" style="1" width="7"/>
    <col collapsed="false" customWidth="true" hidden="true" outlineLevel="0" max="9992" min="9991" style="1" width="6.53"/>
    <col collapsed="false" customWidth="false" hidden="true" outlineLevel="0" max="9995" min="9993" style="1" width="6.84"/>
    <col collapsed="false" customWidth="true" hidden="true" outlineLevel="0" max="9996" min="9996" style="1" width="6.69"/>
    <col collapsed="false" customWidth="true" hidden="true" outlineLevel="0" max="9997" min="9997" style="1" width="1.84"/>
    <col collapsed="false" customWidth="true" hidden="true" outlineLevel="0" max="9998" min="9998" style="1" width="11"/>
    <col collapsed="false" customWidth="true" hidden="true" outlineLevel="0" max="9999" min="9999" style="1" width="5"/>
    <col collapsed="false" customWidth="false" hidden="true" outlineLevel="0" max="10238" min="10000" style="1" width="6.84"/>
    <col collapsed="false" customWidth="true" hidden="true" outlineLevel="0" max="10239" min="10239" style="1" width="2.69"/>
    <col collapsed="false" customWidth="true" hidden="true" outlineLevel="0" max="10240" min="10240" style="1" width="16.69"/>
    <col collapsed="false" customWidth="false" hidden="true" outlineLevel="0" max="10241" min="10241" style="1" width="6.84"/>
    <col collapsed="false" customWidth="true" hidden="true" outlineLevel="0" max="10242" min="10242" style="1" width="7.69"/>
    <col collapsed="false" customWidth="true" hidden="true" outlineLevel="0" max="10244" min="10243" style="1" width="7"/>
    <col collapsed="false" customWidth="false" hidden="true" outlineLevel="0" max="10245" min="10245" style="1" width="6.84"/>
    <col collapsed="false" customWidth="true" hidden="true" outlineLevel="0" max="10246" min="10246" style="1" width="7"/>
    <col collapsed="false" customWidth="true" hidden="true" outlineLevel="0" max="10248" min="10247" style="1" width="6.53"/>
    <col collapsed="false" customWidth="false" hidden="true" outlineLevel="0" max="10251" min="10249" style="1" width="6.84"/>
    <col collapsed="false" customWidth="true" hidden="true" outlineLevel="0" max="10252" min="10252" style="1" width="6.69"/>
    <col collapsed="false" customWidth="true" hidden="true" outlineLevel="0" max="10253" min="10253" style="1" width="1.84"/>
    <col collapsed="false" customWidth="true" hidden="true" outlineLevel="0" max="10254" min="10254" style="1" width="11"/>
    <col collapsed="false" customWidth="true" hidden="true" outlineLevel="0" max="10255" min="10255" style="1" width="5"/>
    <col collapsed="false" customWidth="false" hidden="true" outlineLevel="0" max="10494" min="10256" style="1" width="6.84"/>
    <col collapsed="false" customWidth="true" hidden="true" outlineLevel="0" max="10495" min="10495" style="1" width="2.69"/>
    <col collapsed="false" customWidth="true" hidden="true" outlineLevel="0" max="10496" min="10496" style="1" width="16.69"/>
    <col collapsed="false" customWidth="false" hidden="true" outlineLevel="0" max="10497" min="10497" style="1" width="6.84"/>
    <col collapsed="false" customWidth="true" hidden="true" outlineLevel="0" max="10498" min="10498" style="1" width="7.69"/>
    <col collapsed="false" customWidth="true" hidden="true" outlineLevel="0" max="10500" min="10499" style="1" width="7"/>
    <col collapsed="false" customWidth="false" hidden="true" outlineLevel="0" max="10501" min="10501" style="1" width="6.84"/>
    <col collapsed="false" customWidth="true" hidden="true" outlineLevel="0" max="10502" min="10502" style="1" width="7"/>
    <col collapsed="false" customWidth="true" hidden="true" outlineLevel="0" max="10504" min="10503" style="1" width="6.53"/>
    <col collapsed="false" customWidth="false" hidden="true" outlineLevel="0" max="10507" min="10505" style="1" width="6.84"/>
    <col collapsed="false" customWidth="true" hidden="true" outlineLevel="0" max="10508" min="10508" style="1" width="6.69"/>
    <col collapsed="false" customWidth="true" hidden="true" outlineLevel="0" max="10509" min="10509" style="1" width="1.84"/>
    <col collapsed="false" customWidth="true" hidden="true" outlineLevel="0" max="10510" min="10510" style="1" width="11"/>
    <col collapsed="false" customWidth="true" hidden="true" outlineLevel="0" max="10511" min="10511" style="1" width="5"/>
    <col collapsed="false" customWidth="false" hidden="true" outlineLevel="0" max="10750" min="10512" style="1" width="6.84"/>
    <col collapsed="false" customWidth="true" hidden="true" outlineLevel="0" max="10751" min="10751" style="1" width="2.69"/>
    <col collapsed="false" customWidth="true" hidden="true" outlineLevel="0" max="10752" min="10752" style="1" width="16.69"/>
    <col collapsed="false" customWidth="false" hidden="true" outlineLevel="0" max="10753" min="10753" style="1" width="6.84"/>
    <col collapsed="false" customWidth="true" hidden="true" outlineLevel="0" max="10754" min="10754" style="1" width="7.69"/>
    <col collapsed="false" customWidth="true" hidden="true" outlineLevel="0" max="10756" min="10755" style="1" width="7"/>
    <col collapsed="false" customWidth="false" hidden="true" outlineLevel="0" max="10757" min="10757" style="1" width="6.84"/>
    <col collapsed="false" customWidth="true" hidden="true" outlineLevel="0" max="10758" min="10758" style="1" width="7"/>
    <col collapsed="false" customWidth="true" hidden="true" outlineLevel="0" max="10760" min="10759" style="1" width="6.53"/>
    <col collapsed="false" customWidth="false" hidden="true" outlineLevel="0" max="10763" min="10761" style="1" width="6.84"/>
    <col collapsed="false" customWidth="true" hidden="true" outlineLevel="0" max="10764" min="10764" style="1" width="6.69"/>
    <col collapsed="false" customWidth="true" hidden="true" outlineLevel="0" max="10765" min="10765" style="1" width="1.84"/>
    <col collapsed="false" customWidth="true" hidden="true" outlineLevel="0" max="10766" min="10766" style="1" width="11"/>
    <col collapsed="false" customWidth="true" hidden="true" outlineLevel="0" max="10767" min="10767" style="1" width="5"/>
    <col collapsed="false" customWidth="false" hidden="true" outlineLevel="0" max="11006" min="10768" style="1" width="6.84"/>
    <col collapsed="false" customWidth="true" hidden="true" outlineLevel="0" max="11007" min="11007" style="1" width="2.69"/>
    <col collapsed="false" customWidth="true" hidden="true" outlineLevel="0" max="11008" min="11008" style="1" width="16.69"/>
    <col collapsed="false" customWidth="false" hidden="true" outlineLevel="0" max="11009" min="11009" style="1" width="6.84"/>
    <col collapsed="false" customWidth="true" hidden="true" outlineLevel="0" max="11010" min="11010" style="1" width="7.69"/>
    <col collapsed="false" customWidth="true" hidden="true" outlineLevel="0" max="11012" min="11011" style="1" width="7"/>
    <col collapsed="false" customWidth="false" hidden="true" outlineLevel="0" max="11013" min="11013" style="1" width="6.84"/>
    <col collapsed="false" customWidth="true" hidden="true" outlineLevel="0" max="11014" min="11014" style="1" width="7"/>
    <col collapsed="false" customWidth="true" hidden="true" outlineLevel="0" max="11016" min="11015" style="1" width="6.53"/>
    <col collapsed="false" customWidth="false" hidden="true" outlineLevel="0" max="11019" min="11017" style="1" width="6.84"/>
    <col collapsed="false" customWidth="true" hidden="true" outlineLevel="0" max="11020" min="11020" style="1" width="6.69"/>
    <col collapsed="false" customWidth="true" hidden="true" outlineLevel="0" max="11021" min="11021" style="1" width="1.84"/>
    <col collapsed="false" customWidth="true" hidden="true" outlineLevel="0" max="11022" min="11022" style="1" width="11"/>
    <col collapsed="false" customWidth="true" hidden="true" outlineLevel="0" max="11023" min="11023" style="1" width="5"/>
    <col collapsed="false" customWidth="false" hidden="true" outlineLevel="0" max="11262" min="11024" style="1" width="6.84"/>
    <col collapsed="false" customWidth="true" hidden="true" outlineLevel="0" max="11263" min="11263" style="1" width="2.69"/>
    <col collapsed="false" customWidth="true" hidden="true" outlineLevel="0" max="11264" min="11264" style="1" width="16.69"/>
    <col collapsed="false" customWidth="false" hidden="true" outlineLevel="0" max="11265" min="11265" style="1" width="6.84"/>
    <col collapsed="false" customWidth="true" hidden="true" outlineLevel="0" max="11266" min="11266" style="1" width="7.69"/>
    <col collapsed="false" customWidth="true" hidden="true" outlineLevel="0" max="11268" min="11267" style="1" width="7"/>
    <col collapsed="false" customWidth="false" hidden="true" outlineLevel="0" max="11269" min="11269" style="1" width="6.84"/>
    <col collapsed="false" customWidth="true" hidden="true" outlineLevel="0" max="11270" min="11270" style="1" width="7"/>
    <col collapsed="false" customWidth="true" hidden="true" outlineLevel="0" max="11272" min="11271" style="1" width="6.53"/>
    <col collapsed="false" customWidth="false" hidden="true" outlineLevel="0" max="11275" min="11273" style="1" width="6.84"/>
    <col collapsed="false" customWidth="true" hidden="true" outlineLevel="0" max="11276" min="11276" style="1" width="6.69"/>
    <col collapsed="false" customWidth="true" hidden="true" outlineLevel="0" max="11277" min="11277" style="1" width="1.84"/>
    <col collapsed="false" customWidth="true" hidden="true" outlineLevel="0" max="11278" min="11278" style="1" width="11"/>
    <col collapsed="false" customWidth="true" hidden="true" outlineLevel="0" max="11279" min="11279" style="1" width="5"/>
    <col collapsed="false" customWidth="false" hidden="true" outlineLevel="0" max="11518" min="11280" style="1" width="6.84"/>
    <col collapsed="false" customWidth="true" hidden="true" outlineLevel="0" max="11519" min="11519" style="1" width="2.69"/>
    <col collapsed="false" customWidth="true" hidden="true" outlineLevel="0" max="11520" min="11520" style="1" width="16.69"/>
    <col collapsed="false" customWidth="false" hidden="true" outlineLevel="0" max="11521" min="11521" style="1" width="6.84"/>
    <col collapsed="false" customWidth="true" hidden="true" outlineLevel="0" max="11522" min="11522" style="1" width="7.69"/>
    <col collapsed="false" customWidth="true" hidden="true" outlineLevel="0" max="11524" min="11523" style="1" width="7"/>
    <col collapsed="false" customWidth="false" hidden="true" outlineLevel="0" max="11525" min="11525" style="1" width="6.84"/>
    <col collapsed="false" customWidth="true" hidden="true" outlineLevel="0" max="11526" min="11526" style="1" width="7"/>
    <col collapsed="false" customWidth="true" hidden="true" outlineLevel="0" max="11528" min="11527" style="1" width="6.53"/>
    <col collapsed="false" customWidth="false" hidden="true" outlineLevel="0" max="11531" min="11529" style="1" width="6.84"/>
    <col collapsed="false" customWidth="true" hidden="true" outlineLevel="0" max="11532" min="11532" style="1" width="6.69"/>
    <col collapsed="false" customWidth="true" hidden="true" outlineLevel="0" max="11533" min="11533" style="1" width="1.84"/>
    <col collapsed="false" customWidth="true" hidden="true" outlineLevel="0" max="11534" min="11534" style="1" width="11"/>
    <col collapsed="false" customWidth="true" hidden="true" outlineLevel="0" max="11535" min="11535" style="1" width="5"/>
    <col collapsed="false" customWidth="false" hidden="true" outlineLevel="0" max="11774" min="11536" style="1" width="6.84"/>
    <col collapsed="false" customWidth="true" hidden="true" outlineLevel="0" max="11775" min="11775" style="1" width="2.69"/>
    <col collapsed="false" customWidth="true" hidden="true" outlineLevel="0" max="11776" min="11776" style="1" width="16.69"/>
    <col collapsed="false" customWidth="false" hidden="true" outlineLevel="0" max="11777" min="11777" style="1" width="6.84"/>
    <col collapsed="false" customWidth="true" hidden="true" outlineLevel="0" max="11778" min="11778" style="1" width="7.69"/>
    <col collapsed="false" customWidth="true" hidden="true" outlineLevel="0" max="11780" min="11779" style="1" width="7"/>
    <col collapsed="false" customWidth="false" hidden="true" outlineLevel="0" max="11781" min="11781" style="1" width="6.84"/>
    <col collapsed="false" customWidth="true" hidden="true" outlineLevel="0" max="11782" min="11782" style="1" width="7"/>
    <col collapsed="false" customWidth="true" hidden="true" outlineLevel="0" max="11784" min="11783" style="1" width="6.53"/>
    <col collapsed="false" customWidth="false" hidden="true" outlineLevel="0" max="11787" min="11785" style="1" width="6.84"/>
    <col collapsed="false" customWidth="true" hidden="true" outlineLevel="0" max="11788" min="11788" style="1" width="6.69"/>
    <col collapsed="false" customWidth="true" hidden="true" outlineLevel="0" max="11789" min="11789" style="1" width="1.84"/>
    <col collapsed="false" customWidth="true" hidden="true" outlineLevel="0" max="11790" min="11790" style="1" width="11"/>
    <col collapsed="false" customWidth="true" hidden="true" outlineLevel="0" max="11791" min="11791" style="1" width="5"/>
    <col collapsed="false" customWidth="false" hidden="true" outlineLevel="0" max="12030" min="11792" style="1" width="6.84"/>
    <col collapsed="false" customWidth="true" hidden="true" outlineLevel="0" max="12031" min="12031" style="1" width="2.69"/>
    <col collapsed="false" customWidth="true" hidden="true" outlineLevel="0" max="12032" min="12032" style="1" width="16.69"/>
    <col collapsed="false" customWidth="false" hidden="true" outlineLevel="0" max="12033" min="12033" style="1" width="6.84"/>
    <col collapsed="false" customWidth="true" hidden="true" outlineLevel="0" max="12034" min="12034" style="1" width="7.69"/>
    <col collapsed="false" customWidth="true" hidden="true" outlineLevel="0" max="12036" min="12035" style="1" width="7"/>
    <col collapsed="false" customWidth="false" hidden="true" outlineLevel="0" max="12037" min="12037" style="1" width="6.84"/>
    <col collapsed="false" customWidth="true" hidden="true" outlineLevel="0" max="12038" min="12038" style="1" width="7"/>
    <col collapsed="false" customWidth="true" hidden="true" outlineLevel="0" max="12040" min="12039" style="1" width="6.53"/>
    <col collapsed="false" customWidth="false" hidden="true" outlineLevel="0" max="12043" min="12041" style="1" width="6.84"/>
    <col collapsed="false" customWidth="true" hidden="true" outlineLevel="0" max="12044" min="12044" style="1" width="6.69"/>
    <col collapsed="false" customWidth="true" hidden="true" outlineLevel="0" max="12045" min="12045" style="1" width="1.84"/>
    <col collapsed="false" customWidth="true" hidden="true" outlineLevel="0" max="12046" min="12046" style="1" width="11"/>
    <col collapsed="false" customWidth="true" hidden="true" outlineLevel="0" max="12047" min="12047" style="1" width="5"/>
    <col collapsed="false" customWidth="false" hidden="true" outlineLevel="0" max="12286" min="12048" style="1" width="6.84"/>
    <col collapsed="false" customWidth="true" hidden="true" outlineLevel="0" max="12287" min="12287" style="1" width="2.69"/>
    <col collapsed="false" customWidth="true" hidden="true" outlineLevel="0" max="12288" min="12288" style="1" width="16.69"/>
    <col collapsed="false" customWidth="false" hidden="true" outlineLevel="0" max="12289" min="12289" style="1" width="6.84"/>
    <col collapsed="false" customWidth="true" hidden="true" outlineLevel="0" max="12290" min="12290" style="1" width="7.69"/>
    <col collapsed="false" customWidth="true" hidden="true" outlineLevel="0" max="12292" min="12291" style="1" width="7"/>
    <col collapsed="false" customWidth="false" hidden="true" outlineLevel="0" max="12293" min="12293" style="1" width="6.84"/>
    <col collapsed="false" customWidth="true" hidden="true" outlineLevel="0" max="12294" min="12294" style="1" width="7"/>
    <col collapsed="false" customWidth="true" hidden="true" outlineLevel="0" max="12296" min="12295" style="1" width="6.53"/>
    <col collapsed="false" customWidth="false" hidden="true" outlineLevel="0" max="12299" min="12297" style="1" width="6.84"/>
    <col collapsed="false" customWidth="true" hidden="true" outlineLevel="0" max="12300" min="12300" style="1" width="6.69"/>
    <col collapsed="false" customWidth="true" hidden="true" outlineLevel="0" max="12301" min="12301" style="1" width="1.84"/>
    <col collapsed="false" customWidth="true" hidden="true" outlineLevel="0" max="12302" min="12302" style="1" width="11"/>
    <col collapsed="false" customWidth="true" hidden="true" outlineLevel="0" max="12303" min="12303" style="1" width="5"/>
    <col collapsed="false" customWidth="false" hidden="true" outlineLevel="0" max="12542" min="12304" style="1" width="6.84"/>
    <col collapsed="false" customWidth="true" hidden="true" outlineLevel="0" max="12543" min="12543" style="1" width="2.69"/>
    <col collapsed="false" customWidth="true" hidden="true" outlineLevel="0" max="12544" min="12544" style="1" width="16.69"/>
    <col collapsed="false" customWidth="false" hidden="true" outlineLevel="0" max="12545" min="12545" style="1" width="6.84"/>
    <col collapsed="false" customWidth="true" hidden="true" outlineLevel="0" max="12546" min="12546" style="1" width="7.69"/>
    <col collapsed="false" customWidth="true" hidden="true" outlineLevel="0" max="12548" min="12547" style="1" width="7"/>
    <col collapsed="false" customWidth="false" hidden="true" outlineLevel="0" max="12549" min="12549" style="1" width="6.84"/>
    <col collapsed="false" customWidth="true" hidden="true" outlineLevel="0" max="12550" min="12550" style="1" width="7"/>
    <col collapsed="false" customWidth="true" hidden="true" outlineLevel="0" max="12552" min="12551" style="1" width="6.53"/>
    <col collapsed="false" customWidth="false" hidden="true" outlineLevel="0" max="12555" min="12553" style="1" width="6.84"/>
    <col collapsed="false" customWidth="true" hidden="true" outlineLevel="0" max="12556" min="12556" style="1" width="6.69"/>
    <col collapsed="false" customWidth="true" hidden="true" outlineLevel="0" max="12557" min="12557" style="1" width="1.84"/>
    <col collapsed="false" customWidth="true" hidden="true" outlineLevel="0" max="12558" min="12558" style="1" width="11"/>
    <col collapsed="false" customWidth="true" hidden="true" outlineLevel="0" max="12559" min="12559" style="1" width="5"/>
    <col collapsed="false" customWidth="false" hidden="true" outlineLevel="0" max="12798" min="12560" style="1" width="6.84"/>
    <col collapsed="false" customWidth="true" hidden="true" outlineLevel="0" max="12799" min="12799" style="1" width="2.69"/>
    <col collapsed="false" customWidth="true" hidden="true" outlineLevel="0" max="12800" min="12800" style="1" width="16.69"/>
    <col collapsed="false" customWidth="false" hidden="true" outlineLevel="0" max="12801" min="12801" style="1" width="6.84"/>
    <col collapsed="false" customWidth="true" hidden="true" outlineLevel="0" max="12802" min="12802" style="1" width="7.69"/>
    <col collapsed="false" customWidth="true" hidden="true" outlineLevel="0" max="12804" min="12803" style="1" width="7"/>
    <col collapsed="false" customWidth="false" hidden="true" outlineLevel="0" max="12805" min="12805" style="1" width="6.84"/>
    <col collapsed="false" customWidth="true" hidden="true" outlineLevel="0" max="12806" min="12806" style="1" width="7"/>
    <col collapsed="false" customWidth="true" hidden="true" outlineLevel="0" max="12808" min="12807" style="1" width="6.53"/>
    <col collapsed="false" customWidth="false" hidden="true" outlineLevel="0" max="12811" min="12809" style="1" width="6.84"/>
    <col collapsed="false" customWidth="true" hidden="true" outlineLevel="0" max="12812" min="12812" style="1" width="6.69"/>
    <col collapsed="false" customWidth="true" hidden="true" outlineLevel="0" max="12813" min="12813" style="1" width="1.84"/>
    <col collapsed="false" customWidth="true" hidden="true" outlineLevel="0" max="12814" min="12814" style="1" width="11"/>
    <col collapsed="false" customWidth="true" hidden="true" outlineLevel="0" max="12815" min="12815" style="1" width="5"/>
    <col collapsed="false" customWidth="false" hidden="true" outlineLevel="0" max="13054" min="12816" style="1" width="6.84"/>
    <col collapsed="false" customWidth="true" hidden="true" outlineLevel="0" max="13055" min="13055" style="1" width="2.69"/>
    <col collapsed="false" customWidth="true" hidden="true" outlineLevel="0" max="13056" min="13056" style="1" width="16.69"/>
    <col collapsed="false" customWidth="false" hidden="true" outlineLevel="0" max="13057" min="13057" style="1" width="6.84"/>
    <col collapsed="false" customWidth="true" hidden="true" outlineLevel="0" max="13058" min="13058" style="1" width="7.69"/>
    <col collapsed="false" customWidth="true" hidden="true" outlineLevel="0" max="13060" min="13059" style="1" width="7"/>
    <col collapsed="false" customWidth="false" hidden="true" outlineLevel="0" max="13061" min="13061" style="1" width="6.84"/>
    <col collapsed="false" customWidth="true" hidden="true" outlineLevel="0" max="13062" min="13062" style="1" width="7"/>
    <col collapsed="false" customWidth="true" hidden="true" outlineLevel="0" max="13064" min="13063" style="1" width="6.53"/>
    <col collapsed="false" customWidth="false" hidden="true" outlineLevel="0" max="13067" min="13065" style="1" width="6.84"/>
    <col collapsed="false" customWidth="true" hidden="true" outlineLevel="0" max="13068" min="13068" style="1" width="6.69"/>
    <col collapsed="false" customWidth="true" hidden="true" outlineLevel="0" max="13069" min="13069" style="1" width="1.84"/>
    <col collapsed="false" customWidth="true" hidden="true" outlineLevel="0" max="13070" min="13070" style="1" width="11"/>
    <col collapsed="false" customWidth="true" hidden="true" outlineLevel="0" max="13071" min="13071" style="1" width="5"/>
    <col collapsed="false" customWidth="false" hidden="true" outlineLevel="0" max="13310" min="13072" style="1" width="6.84"/>
    <col collapsed="false" customWidth="true" hidden="true" outlineLevel="0" max="13311" min="13311" style="1" width="2.69"/>
    <col collapsed="false" customWidth="true" hidden="true" outlineLevel="0" max="13312" min="13312" style="1" width="16.69"/>
    <col collapsed="false" customWidth="false" hidden="true" outlineLevel="0" max="13313" min="13313" style="1" width="6.84"/>
    <col collapsed="false" customWidth="true" hidden="true" outlineLevel="0" max="13314" min="13314" style="1" width="7.69"/>
    <col collapsed="false" customWidth="true" hidden="true" outlineLevel="0" max="13316" min="13315" style="1" width="7"/>
    <col collapsed="false" customWidth="false" hidden="true" outlineLevel="0" max="13317" min="13317" style="1" width="6.84"/>
    <col collapsed="false" customWidth="true" hidden="true" outlineLevel="0" max="13318" min="13318" style="1" width="7"/>
    <col collapsed="false" customWidth="true" hidden="true" outlineLevel="0" max="13320" min="13319" style="1" width="6.53"/>
    <col collapsed="false" customWidth="false" hidden="true" outlineLevel="0" max="13323" min="13321" style="1" width="6.84"/>
    <col collapsed="false" customWidth="true" hidden="true" outlineLevel="0" max="13324" min="13324" style="1" width="6.69"/>
    <col collapsed="false" customWidth="true" hidden="true" outlineLevel="0" max="13325" min="13325" style="1" width="1.84"/>
    <col collapsed="false" customWidth="true" hidden="true" outlineLevel="0" max="13326" min="13326" style="1" width="11"/>
    <col collapsed="false" customWidth="true" hidden="true" outlineLevel="0" max="13327" min="13327" style="1" width="5"/>
    <col collapsed="false" customWidth="false" hidden="true" outlineLevel="0" max="13566" min="13328" style="1" width="6.84"/>
    <col collapsed="false" customWidth="true" hidden="true" outlineLevel="0" max="13567" min="13567" style="1" width="2.69"/>
    <col collapsed="false" customWidth="true" hidden="true" outlineLevel="0" max="13568" min="13568" style="1" width="16.69"/>
    <col collapsed="false" customWidth="false" hidden="true" outlineLevel="0" max="13569" min="13569" style="1" width="6.84"/>
    <col collapsed="false" customWidth="true" hidden="true" outlineLevel="0" max="13570" min="13570" style="1" width="7.69"/>
    <col collapsed="false" customWidth="true" hidden="true" outlineLevel="0" max="13572" min="13571" style="1" width="7"/>
    <col collapsed="false" customWidth="false" hidden="true" outlineLevel="0" max="13573" min="13573" style="1" width="6.84"/>
    <col collapsed="false" customWidth="true" hidden="true" outlineLevel="0" max="13574" min="13574" style="1" width="7"/>
    <col collapsed="false" customWidth="true" hidden="true" outlineLevel="0" max="13576" min="13575" style="1" width="6.53"/>
    <col collapsed="false" customWidth="false" hidden="true" outlineLevel="0" max="13579" min="13577" style="1" width="6.84"/>
    <col collapsed="false" customWidth="true" hidden="true" outlineLevel="0" max="13580" min="13580" style="1" width="6.69"/>
    <col collapsed="false" customWidth="true" hidden="true" outlineLevel="0" max="13581" min="13581" style="1" width="1.84"/>
    <col collapsed="false" customWidth="true" hidden="true" outlineLevel="0" max="13582" min="13582" style="1" width="11"/>
    <col collapsed="false" customWidth="true" hidden="true" outlineLevel="0" max="13583" min="13583" style="1" width="5"/>
    <col collapsed="false" customWidth="false" hidden="true" outlineLevel="0" max="13822" min="13584" style="1" width="6.84"/>
    <col collapsed="false" customWidth="true" hidden="true" outlineLevel="0" max="13823" min="13823" style="1" width="2.69"/>
    <col collapsed="false" customWidth="true" hidden="true" outlineLevel="0" max="13824" min="13824" style="1" width="16.69"/>
    <col collapsed="false" customWidth="false" hidden="true" outlineLevel="0" max="13825" min="13825" style="1" width="6.84"/>
    <col collapsed="false" customWidth="true" hidden="true" outlineLevel="0" max="13826" min="13826" style="1" width="7.69"/>
    <col collapsed="false" customWidth="true" hidden="true" outlineLevel="0" max="13828" min="13827" style="1" width="7"/>
    <col collapsed="false" customWidth="false" hidden="true" outlineLevel="0" max="13829" min="13829" style="1" width="6.84"/>
    <col collapsed="false" customWidth="true" hidden="true" outlineLevel="0" max="13830" min="13830" style="1" width="7"/>
    <col collapsed="false" customWidth="true" hidden="true" outlineLevel="0" max="13832" min="13831" style="1" width="6.53"/>
    <col collapsed="false" customWidth="false" hidden="true" outlineLevel="0" max="13835" min="13833" style="1" width="6.84"/>
    <col collapsed="false" customWidth="true" hidden="true" outlineLevel="0" max="13836" min="13836" style="1" width="6.69"/>
    <col collapsed="false" customWidth="true" hidden="true" outlineLevel="0" max="13837" min="13837" style="1" width="1.84"/>
    <col collapsed="false" customWidth="true" hidden="true" outlineLevel="0" max="13838" min="13838" style="1" width="11"/>
    <col collapsed="false" customWidth="true" hidden="true" outlineLevel="0" max="13839" min="13839" style="1" width="5"/>
    <col collapsed="false" customWidth="false" hidden="true" outlineLevel="0" max="14078" min="13840" style="1" width="6.84"/>
    <col collapsed="false" customWidth="true" hidden="true" outlineLevel="0" max="14079" min="14079" style="1" width="2.69"/>
    <col collapsed="false" customWidth="true" hidden="true" outlineLevel="0" max="14080" min="14080" style="1" width="16.69"/>
    <col collapsed="false" customWidth="false" hidden="true" outlineLevel="0" max="14081" min="14081" style="1" width="6.84"/>
    <col collapsed="false" customWidth="true" hidden="true" outlineLevel="0" max="14082" min="14082" style="1" width="7.69"/>
    <col collapsed="false" customWidth="true" hidden="true" outlineLevel="0" max="14084" min="14083" style="1" width="7"/>
    <col collapsed="false" customWidth="false" hidden="true" outlineLevel="0" max="14085" min="14085" style="1" width="6.84"/>
    <col collapsed="false" customWidth="true" hidden="true" outlineLevel="0" max="14086" min="14086" style="1" width="7"/>
    <col collapsed="false" customWidth="true" hidden="true" outlineLevel="0" max="14088" min="14087" style="1" width="6.53"/>
    <col collapsed="false" customWidth="false" hidden="true" outlineLevel="0" max="14091" min="14089" style="1" width="6.84"/>
    <col collapsed="false" customWidth="true" hidden="true" outlineLevel="0" max="14092" min="14092" style="1" width="6.69"/>
    <col collapsed="false" customWidth="true" hidden="true" outlineLevel="0" max="14093" min="14093" style="1" width="1.84"/>
    <col collapsed="false" customWidth="true" hidden="true" outlineLevel="0" max="14094" min="14094" style="1" width="11"/>
    <col collapsed="false" customWidth="true" hidden="true" outlineLevel="0" max="14095" min="14095" style="1" width="5"/>
    <col collapsed="false" customWidth="false" hidden="true" outlineLevel="0" max="14334" min="14096" style="1" width="6.84"/>
    <col collapsed="false" customWidth="true" hidden="true" outlineLevel="0" max="14335" min="14335" style="1" width="2.69"/>
    <col collapsed="false" customWidth="true" hidden="true" outlineLevel="0" max="14336" min="14336" style="1" width="16.69"/>
    <col collapsed="false" customWidth="false" hidden="true" outlineLevel="0" max="14337" min="14337" style="1" width="6.84"/>
    <col collapsed="false" customWidth="true" hidden="true" outlineLevel="0" max="14338" min="14338" style="1" width="7.69"/>
    <col collapsed="false" customWidth="true" hidden="true" outlineLevel="0" max="14340" min="14339" style="1" width="7"/>
    <col collapsed="false" customWidth="false" hidden="true" outlineLevel="0" max="14341" min="14341" style="1" width="6.84"/>
    <col collapsed="false" customWidth="true" hidden="true" outlineLevel="0" max="14342" min="14342" style="1" width="7"/>
    <col collapsed="false" customWidth="true" hidden="true" outlineLevel="0" max="14344" min="14343" style="1" width="6.53"/>
    <col collapsed="false" customWidth="false" hidden="true" outlineLevel="0" max="14347" min="14345" style="1" width="6.84"/>
    <col collapsed="false" customWidth="true" hidden="true" outlineLevel="0" max="14348" min="14348" style="1" width="6.69"/>
    <col collapsed="false" customWidth="true" hidden="true" outlineLevel="0" max="14349" min="14349" style="1" width="1.84"/>
    <col collapsed="false" customWidth="true" hidden="true" outlineLevel="0" max="14350" min="14350" style="1" width="11"/>
    <col collapsed="false" customWidth="true" hidden="true" outlineLevel="0" max="14351" min="14351" style="1" width="5"/>
    <col collapsed="false" customWidth="false" hidden="true" outlineLevel="0" max="14590" min="14352" style="1" width="6.84"/>
    <col collapsed="false" customWidth="true" hidden="true" outlineLevel="0" max="14591" min="14591" style="1" width="2.69"/>
    <col collapsed="false" customWidth="true" hidden="true" outlineLevel="0" max="14592" min="14592" style="1" width="16.69"/>
    <col collapsed="false" customWidth="false" hidden="true" outlineLevel="0" max="14593" min="14593" style="1" width="6.84"/>
    <col collapsed="false" customWidth="true" hidden="true" outlineLevel="0" max="14594" min="14594" style="1" width="7.69"/>
    <col collapsed="false" customWidth="true" hidden="true" outlineLevel="0" max="14596" min="14595" style="1" width="7"/>
    <col collapsed="false" customWidth="false" hidden="true" outlineLevel="0" max="14597" min="14597" style="1" width="6.84"/>
    <col collapsed="false" customWidth="true" hidden="true" outlineLevel="0" max="14598" min="14598" style="1" width="7"/>
    <col collapsed="false" customWidth="true" hidden="true" outlineLevel="0" max="14600" min="14599" style="1" width="6.53"/>
    <col collapsed="false" customWidth="false" hidden="true" outlineLevel="0" max="14603" min="14601" style="1" width="6.84"/>
    <col collapsed="false" customWidth="true" hidden="true" outlineLevel="0" max="14604" min="14604" style="1" width="6.69"/>
    <col collapsed="false" customWidth="true" hidden="true" outlineLevel="0" max="14605" min="14605" style="1" width="1.84"/>
    <col collapsed="false" customWidth="true" hidden="true" outlineLevel="0" max="14606" min="14606" style="1" width="11"/>
    <col collapsed="false" customWidth="true" hidden="true" outlineLevel="0" max="14607" min="14607" style="1" width="5"/>
    <col collapsed="false" customWidth="false" hidden="true" outlineLevel="0" max="14846" min="14608" style="1" width="6.84"/>
    <col collapsed="false" customWidth="true" hidden="true" outlineLevel="0" max="14847" min="14847" style="1" width="2.69"/>
    <col collapsed="false" customWidth="true" hidden="true" outlineLevel="0" max="14848" min="14848" style="1" width="16.69"/>
    <col collapsed="false" customWidth="false" hidden="true" outlineLevel="0" max="14849" min="14849" style="1" width="6.84"/>
    <col collapsed="false" customWidth="true" hidden="true" outlineLevel="0" max="14850" min="14850" style="1" width="7.69"/>
    <col collapsed="false" customWidth="true" hidden="true" outlineLevel="0" max="14852" min="14851" style="1" width="7"/>
    <col collapsed="false" customWidth="false" hidden="true" outlineLevel="0" max="14853" min="14853" style="1" width="6.84"/>
    <col collapsed="false" customWidth="true" hidden="true" outlineLevel="0" max="14854" min="14854" style="1" width="7"/>
    <col collapsed="false" customWidth="true" hidden="true" outlineLevel="0" max="14856" min="14855" style="1" width="6.53"/>
    <col collapsed="false" customWidth="false" hidden="true" outlineLevel="0" max="14859" min="14857" style="1" width="6.84"/>
    <col collapsed="false" customWidth="true" hidden="true" outlineLevel="0" max="14860" min="14860" style="1" width="6.69"/>
    <col collapsed="false" customWidth="true" hidden="true" outlineLevel="0" max="14861" min="14861" style="1" width="1.84"/>
    <col collapsed="false" customWidth="true" hidden="true" outlineLevel="0" max="14862" min="14862" style="1" width="11"/>
    <col collapsed="false" customWidth="true" hidden="true" outlineLevel="0" max="14863" min="14863" style="1" width="5"/>
    <col collapsed="false" customWidth="false" hidden="true" outlineLevel="0" max="15102" min="14864" style="1" width="6.84"/>
    <col collapsed="false" customWidth="true" hidden="true" outlineLevel="0" max="15103" min="15103" style="1" width="2.69"/>
    <col collapsed="false" customWidth="true" hidden="true" outlineLevel="0" max="15104" min="15104" style="1" width="16.69"/>
    <col collapsed="false" customWidth="false" hidden="true" outlineLevel="0" max="15105" min="15105" style="1" width="6.84"/>
    <col collapsed="false" customWidth="true" hidden="true" outlineLevel="0" max="15106" min="15106" style="1" width="7.69"/>
    <col collapsed="false" customWidth="true" hidden="true" outlineLevel="0" max="15108" min="15107" style="1" width="7"/>
    <col collapsed="false" customWidth="false" hidden="true" outlineLevel="0" max="15109" min="15109" style="1" width="6.84"/>
    <col collapsed="false" customWidth="true" hidden="true" outlineLevel="0" max="15110" min="15110" style="1" width="7"/>
    <col collapsed="false" customWidth="true" hidden="true" outlineLevel="0" max="15112" min="15111" style="1" width="6.53"/>
    <col collapsed="false" customWidth="false" hidden="true" outlineLevel="0" max="15115" min="15113" style="1" width="6.84"/>
    <col collapsed="false" customWidth="true" hidden="true" outlineLevel="0" max="15116" min="15116" style="1" width="6.69"/>
    <col collapsed="false" customWidth="true" hidden="true" outlineLevel="0" max="15117" min="15117" style="1" width="1.84"/>
    <col collapsed="false" customWidth="true" hidden="true" outlineLevel="0" max="15118" min="15118" style="1" width="11"/>
    <col collapsed="false" customWidth="true" hidden="true" outlineLevel="0" max="15119" min="15119" style="1" width="5"/>
    <col collapsed="false" customWidth="false" hidden="true" outlineLevel="0" max="15358" min="15120" style="1" width="6.84"/>
    <col collapsed="false" customWidth="true" hidden="true" outlineLevel="0" max="15359" min="15359" style="1" width="2.69"/>
    <col collapsed="false" customWidth="true" hidden="true" outlineLevel="0" max="15360" min="15360" style="1" width="16.69"/>
    <col collapsed="false" customWidth="false" hidden="true" outlineLevel="0" max="15361" min="15361" style="1" width="6.84"/>
    <col collapsed="false" customWidth="true" hidden="true" outlineLevel="0" max="15362" min="15362" style="1" width="7.69"/>
    <col collapsed="false" customWidth="true" hidden="true" outlineLevel="0" max="15364" min="15363" style="1" width="7"/>
    <col collapsed="false" customWidth="false" hidden="true" outlineLevel="0" max="15365" min="15365" style="1" width="6.84"/>
    <col collapsed="false" customWidth="true" hidden="true" outlineLevel="0" max="15366" min="15366" style="1" width="7"/>
    <col collapsed="false" customWidth="true" hidden="true" outlineLevel="0" max="15368" min="15367" style="1" width="6.53"/>
    <col collapsed="false" customWidth="false" hidden="true" outlineLevel="0" max="15371" min="15369" style="1" width="6.84"/>
    <col collapsed="false" customWidth="true" hidden="true" outlineLevel="0" max="15372" min="15372" style="1" width="6.69"/>
    <col collapsed="false" customWidth="true" hidden="true" outlineLevel="0" max="15373" min="15373" style="1" width="1.84"/>
    <col collapsed="false" customWidth="true" hidden="true" outlineLevel="0" max="15374" min="15374" style="1" width="11"/>
    <col collapsed="false" customWidth="true" hidden="true" outlineLevel="0" max="15375" min="15375" style="1" width="5"/>
    <col collapsed="false" customWidth="false" hidden="true" outlineLevel="0" max="15614" min="15376" style="1" width="6.84"/>
    <col collapsed="false" customWidth="true" hidden="true" outlineLevel="0" max="15615" min="15615" style="1" width="2.69"/>
    <col collapsed="false" customWidth="true" hidden="true" outlineLevel="0" max="15616" min="15616" style="1" width="16.69"/>
    <col collapsed="false" customWidth="false" hidden="true" outlineLevel="0" max="15617" min="15617" style="1" width="6.84"/>
    <col collapsed="false" customWidth="true" hidden="true" outlineLevel="0" max="15618" min="15618" style="1" width="7.69"/>
    <col collapsed="false" customWidth="true" hidden="true" outlineLevel="0" max="15620" min="15619" style="1" width="7"/>
    <col collapsed="false" customWidth="false" hidden="true" outlineLevel="0" max="15621" min="15621" style="1" width="6.84"/>
    <col collapsed="false" customWidth="true" hidden="true" outlineLevel="0" max="15622" min="15622" style="1" width="7"/>
    <col collapsed="false" customWidth="true" hidden="true" outlineLevel="0" max="15624" min="15623" style="1" width="6.53"/>
    <col collapsed="false" customWidth="false" hidden="true" outlineLevel="0" max="15627" min="15625" style="1" width="6.84"/>
    <col collapsed="false" customWidth="true" hidden="true" outlineLevel="0" max="15628" min="15628" style="1" width="6.69"/>
    <col collapsed="false" customWidth="true" hidden="true" outlineLevel="0" max="15629" min="15629" style="1" width="1.84"/>
    <col collapsed="false" customWidth="true" hidden="true" outlineLevel="0" max="15630" min="15630" style="1" width="11"/>
    <col collapsed="false" customWidth="true" hidden="true" outlineLevel="0" max="15631" min="15631" style="1" width="5"/>
    <col collapsed="false" customWidth="false" hidden="true" outlineLevel="0" max="15870" min="15632" style="1" width="6.84"/>
    <col collapsed="false" customWidth="true" hidden="true" outlineLevel="0" max="15871" min="15871" style="1" width="2.69"/>
    <col collapsed="false" customWidth="true" hidden="true" outlineLevel="0" max="15872" min="15872" style="1" width="16.69"/>
    <col collapsed="false" customWidth="false" hidden="true" outlineLevel="0" max="15873" min="15873" style="1" width="6.84"/>
    <col collapsed="false" customWidth="true" hidden="true" outlineLevel="0" max="15874" min="15874" style="1" width="7.69"/>
    <col collapsed="false" customWidth="true" hidden="true" outlineLevel="0" max="15876" min="15875" style="1" width="7"/>
    <col collapsed="false" customWidth="false" hidden="true" outlineLevel="0" max="15877" min="15877" style="1" width="6.84"/>
    <col collapsed="false" customWidth="true" hidden="true" outlineLevel="0" max="15878" min="15878" style="1" width="7"/>
    <col collapsed="false" customWidth="true" hidden="true" outlineLevel="0" max="15880" min="15879" style="1" width="6.53"/>
    <col collapsed="false" customWidth="false" hidden="true" outlineLevel="0" max="15883" min="15881" style="1" width="6.84"/>
    <col collapsed="false" customWidth="true" hidden="true" outlineLevel="0" max="15884" min="15884" style="1" width="6.69"/>
    <col collapsed="false" customWidth="true" hidden="true" outlineLevel="0" max="15885" min="15885" style="1" width="1.84"/>
    <col collapsed="false" customWidth="true" hidden="true" outlineLevel="0" max="15886" min="15886" style="1" width="11"/>
    <col collapsed="false" customWidth="true" hidden="true" outlineLevel="0" max="15887" min="15887" style="1" width="5"/>
    <col collapsed="false" customWidth="false" hidden="true" outlineLevel="0" max="16126" min="15888" style="1" width="6.84"/>
    <col collapsed="false" customWidth="true" hidden="true" outlineLevel="0" max="16127" min="16127" style="1" width="2.69"/>
    <col collapsed="false" customWidth="true" hidden="true" outlineLevel="0" max="16128" min="16128" style="1" width="16.69"/>
    <col collapsed="false" customWidth="false" hidden="true" outlineLevel="0" max="16129" min="16129" style="1" width="6.84"/>
    <col collapsed="false" customWidth="true" hidden="true" outlineLevel="0" max="16130" min="16130" style="1" width="7.69"/>
    <col collapsed="false" customWidth="true" hidden="true" outlineLevel="0" max="16132" min="16131" style="1" width="7"/>
    <col collapsed="false" customWidth="false" hidden="true" outlineLevel="0" max="16133" min="16133" style="1" width="6.84"/>
    <col collapsed="false" customWidth="true" hidden="true" outlineLevel="0" max="16134" min="16134" style="1" width="7"/>
    <col collapsed="false" customWidth="true" hidden="true" outlineLevel="0" max="16136" min="16135" style="1" width="6.53"/>
    <col collapsed="false" customWidth="false" hidden="true" outlineLevel="0" max="16139" min="16137" style="1" width="6.84"/>
    <col collapsed="false" customWidth="true" hidden="true" outlineLevel="0" max="16140" min="16140" style="1" width="6.69"/>
    <col collapsed="false" customWidth="true" hidden="true" outlineLevel="0" max="16141" min="16141" style="1" width="1.84"/>
    <col collapsed="false" customWidth="true" hidden="true" outlineLevel="0" max="16142" min="16142" style="1" width="11"/>
    <col collapsed="false" customWidth="true" hidden="true" outlineLevel="0" max="16143" min="16143" style="1" width="5"/>
    <col collapsed="false" customWidth="false" hidden="true" outlineLevel="0" max="16384" min="16144" style="1" width="6.84"/>
  </cols>
  <sheetData>
    <row r="1" customFormat="false" ht="13.5" hidden="false" customHeight="false" outlineLevel="0" collapsed="false">
      <c r="A1" s="208" t="s">
        <v>137</v>
      </c>
      <c r="C1" s="48"/>
      <c r="D1" s="209"/>
    </row>
    <row r="2" customFormat="false" ht="11.25" hidden="true" customHeight="false" outlineLevel="0" collapsed="false">
      <c r="B2" s="1" t="n">
        <v>0.02</v>
      </c>
      <c r="C2" s="1" t="n">
        <v>0.03</v>
      </c>
      <c r="D2" s="1" t="n">
        <v>0.04</v>
      </c>
      <c r="E2" s="1" t="n">
        <v>0.05</v>
      </c>
      <c r="F2" s="1" t="n">
        <v>0.06</v>
      </c>
      <c r="G2" s="1" t="n">
        <v>0.08</v>
      </c>
      <c r="H2" s="1" t="n">
        <v>0.09</v>
      </c>
      <c r="I2" s="1" t="n">
        <v>0.11</v>
      </c>
      <c r="J2" s="1" t="n">
        <v>0.12</v>
      </c>
      <c r="K2" s="1" t="n">
        <v>0.12</v>
      </c>
      <c r="L2" s="1" t="n">
        <v>0.13</v>
      </c>
      <c r="M2" s="1" t="n">
        <v>0.15</v>
      </c>
    </row>
    <row r="3" customFormat="false" ht="11.25" hidden="false" customHeight="false" outlineLevel="0" collapsed="false"/>
    <row r="4" customFormat="false" ht="12" hidden="false" customHeight="false" outlineLevel="0" collapsed="false">
      <c r="A4" s="210" t="s">
        <v>138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</row>
    <row r="5" s="213" customFormat="true" ht="11.25" hidden="false" customHeight="false" outlineLevel="0" collapsed="false">
      <c r="A5" s="211" t="s">
        <v>139</v>
      </c>
      <c r="B5" s="212" t="n">
        <v>0.8</v>
      </c>
      <c r="C5" s="212" t="n">
        <v>0.82</v>
      </c>
      <c r="D5" s="212" t="n">
        <v>0.84</v>
      </c>
      <c r="E5" s="212" t="n">
        <v>0.86</v>
      </c>
      <c r="F5" s="212" t="n">
        <v>0.9</v>
      </c>
      <c r="G5" s="212" t="n">
        <v>0.92</v>
      </c>
      <c r="H5" s="212" t="n">
        <v>0.94</v>
      </c>
      <c r="I5" s="212" t="n">
        <v>0.96</v>
      </c>
      <c r="J5" s="212" t="n">
        <v>0.98</v>
      </c>
      <c r="K5" s="212" t="n">
        <v>1</v>
      </c>
      <c r="L5" s="212" t="n">
        <v>1</v>
      </c>
      <c r="M5" s="212" t="n">
        <v>1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</row>
    <row r="6" s="214" customFormat="true" ht="12.75" hidden="false" customHeight="true" outlineLevel="0" collapsed="false">
      <c r="B6" s="215" t="s">
        <v>61</v>
      </c>
      <c r="C6" s="215" t="s">
        <v>63</v>
      </c>
      <c r="D6" s="215" t="s">
        <v>65</v>
      </c>
      <c r="E6" s="215" t="s">
        <v>66</v>
      </c>
      <c r="F6" s="215" t="s">
        <v>67</v>
      </c>
      <c r="G6" s="215" t="s">
        <v>69</v>
      </c>
      <c r="H6" s="215" t="s">
        <v>70</v>
      </c>
      <c r="I6" s="215" t="s">
        <v>71</v>
      </c>
      <c r="J6" s="215" t="s">
        <v>72</v>
      </c>
      <c r="K6" s="215" t="s">
        <v>73</v>
      </c>
      <c r="L6" s="215" t="s">
        <v>74</v>
      </c>
      <c r="M6" s="215" t="s">
        <v>75</v>
      </c>
      <c r="N6" s="216" t="s">
        <v>140</v>
      </c>
      <c r="O6" s="214" t="s">
        <v>141</v>
      </c>
    </row>
    <row r="7" s="214" customFormat="true" ht="12.75" hidden="false" customHeight="true" outlineLevel="0" collapsed="false">
      <c r="A7" s="217" t="s">
        <v>142</v>
      </c>
      <c r="B7" s="218" t="str">
        <f aca="false">'Ramp-Up &amp; Seasonality'!$C18</f>
        <v>Low</v>
      </c>
      <c r="C7" s="218" t="str">
        <f aca="false">'Ramp-Up &amp; Seasonality'!$C19</f>
        <v>Average</v>
      </c>
      <c r="D7" s="218" t="str">
        <f aca="false">'Ramp-Up &amp; Seasonality'!$C20</f>
        <v>Average</v>
      </c>
      <c r="E7" s="218" t="str">
        <f aca="false">'Ramp-Up &amp; Seasonality'!$C21</f>
        <v>High</v>
      </c>
      <c r="F7" s="218" t="str">
        <f aca="false">'Ramp-Up &amp; Seasonality'!$C22</f>
        <v>High</v>
      </c>
      <c r="G7" s="218" t="str">
        <f aca="false">'Ramp-Up &amp; Seasonality'!$C23</f>
        <v>High</v>
      </c>
      <c r="H7" s="218" t="str">
        <f aca="false">'Ramp-Up &amp; Seasonality'!$C24</f>
        <v>High</v>
      </c>
      <c r="I7" s="218" t="str">
        <f aca="false">'Ramp-Up &amp; Seasonality'!$C25</f>
        <v>High</v>
      </c>
      <c r="J7" s="218" t="str">
        <f aca="false">'Ramp-Up &amp; Seasonality'!$C26</f>
        <v>Low</v>
      </c>
      <c r="K7" s="218" t="str">
        <f aca="false">'Ramp-Up &amp; Seasonality'!$C27</f>
        <v>Low</v>
      </c>
      <c r="L7" s="218" t="str">
        <f aca="false">'Ramp-Up &amp; Seasonality'!$C28</f>
        <v>Average</v>
      </c>
      <c r="M7" s="218" t="str">
        <f aca="false">'Ramp-Up &amp; Seasonality'!C17</f>
        <v>Average</v>
      </c>
      <c r="N7" s="219"/>
    </row>
    <row r="8" s="214" customFormat="true" ht="12.75" hidden="false" customHeight="true" outlineLevel="0" collapsed="false">
      <c r="A8" s="93" t="str">
        <f aca="false">'Expense Assumptions'!B8</f>
        <v>Revenue Stream 1:</v>
      </c>
      <c r="B8" s="220" t="n">
        <f aca="false">IF(B$7="LOW",'Ramp-Up &amp; Seasonality'!$C$13*'Expense Assumptions'!$C8,IF(B$7="AVERAGE",'Expense Assumptions'!$C8,IF('12 Month P&amp;L'!B$7="HIGH",'Ramp-Up &amp; Seasonality'!$C$14*'Expense Assumptions'!$C8)))*B5</f>
        <v>0</v>
      </c>
      <c r="C8" s="220" t="n">
        <f aca="false">IF(C$7="LOW",'Ramp-Up &amp; Seasonality'!$C$13*'Expense Assumptions'!$C8,IF(C$7="AVERAGE",'Expense Assumptions'!$C8,IF('12 Month P&amp;L'!C$7="HIGH",'Ramp-Up &amp; Seasonality'!$C$14*'Expense Assumptions'!$C8)))*C5</f>
        <v>0</v>
      </c>
      <c r="D8" s="220" t="n">
        <f aca="false">IF(D$7="LOW",'Ramp-Up &amp; Seasonality'!$C$13*'Expense Assumptions'!$C8,IF(D$7="AVERAGE",'Expense Assumptions'!$C8,IF('12 Month P&amp;L'!D$7="HIGH",'Ramp-Up &amp; Seasonality'!$C$14*'Expense Assumptions'!$C8)))*D5</f>
        <v>0</v>
      </c>
      <c r="E8" s="220" t="n">
        <f aca="false">IF(E$7="LOW",'Ramp-Up &amp; Seasonality'!$C$13*'Expense Assumptions'!$C8,IF(E$7="AVERAGE",'Expense Assumptions'!$C8,IF('12 Month P&amp;L'!E$7="HIGH",'Ramp-Up &amp; Seasonality'!$C$14*'Expense Assumptions'!$C8)))*E5</f>
        <v>0</v>
      </c>
      <c r="F8" s="220" t="n">
        <f aca="false">IF(F$7="LOW",'Ramp-Up &amp; Seasonality'!$C$13*'Expense Assumptions'!$C8,IF(F$7="AVERAGE",'Expense Assumptions'!$C8,IF('12 Month P&amp;L'!F$7="HIGH",'Ramp-Up &amp; Seasonality'!$C$14*'Expense Assumptions'!$C8)))*F5</f>
        <v>0</v>
      </c>
      <c r="G8" s="220" t="n">
        <f aca="false">IF(G$7="LOW",'Ramp-Up &amp; Seasonality'!$C$13*'Expense Assumptions'!$C8,IF(G$7="AVERAGE",'Expense Assumptions'!$C8,IF('12 Month P&amp;L'!G$7="HIGH",'Ramp-Up &amp; Seasonality'!$C$14*'Expense Assumptions'!$C8)))*G5</f>
        <v>0</v>
      </c>
      <c r="H8" s="220" t="n">
        <f aca="false">IF(H$7="LOW",'Ramp-Up &amp; Seasonality'!$C$13*'Expense Assumptions'!$C8,IF(H$7="AVERAGE",'Expense Assumptions'!$C8,IF('12 Month P&amp;L'!H$7="HIGH",'Ramp-Up &amp; Seasonality'!$C$14*'Expense Assumptions'!$C8)))*H5</f>
        <v>0</v>
      </c>
      <c r="I8" s="220" t="n">
        <f aca="false">IF(I$7="LOW",'Ramp-Up &amp; Seasonality'!$C$13*'Expense Assumptions'!$C8,IF(I$7="AVERAGE",'Expense Assumptions'!$C8,IF('12 Month P&amp;L'!I$7="HIGH",'Ramp-Up &amp; Seasonality'!$C$14*'Expense Assumptions'!$C8)))*I5</f>
        <v>0</v>
      </c>
      <c r="J8" s="220" t="n">
        <f aca="false">IF(J$7="LOW",'Ramp-Up &amp; Seasonality'!$C$13*'Expense Assumptions'!$C8,IF(J$7="AVERAGE",'Expense Assumptions'!$C8,IF('12 Month P&amp;L'!J$7="HIGH",'Ramp-Up &amp; Seasonality'!$C$14*'Expense Assumptions'!$C8)))*J5</f>
        <v>0</v>
      </c>
      <c r="K8" s="220" t="n">
        <f aca="false">IF(K$7="LOW",'Ramp-Up &amp; Seasonality'!$C$13*'Expense Assumptions'!$C8,IF(K$7="AVERAGE",'Expense Assumptions'!$C8,IF('12 Month P&amp;L'!K$7="HIGH",'Ramp-Up &amp; Seasonality'!$C$14*'Expense Assumptions'!$C8)))*K5</f>
        <v>0</v>
      </c>
      <c r="L8" s="220" t="n">
        <f aca="false">IF(L$7="LOW",'Ramp-Up &amp; Seasonality'!$C$13*'Expense Assumptions'!$C8,IF(L$7="AVERAGE",'Expense Assumptions'!$C8,IF('12 Month P&amp;L'!L$7="HIGH",'Ramp-Up &amp; Seasonality'!$C$14*'Expense Assumptions'!$C8)))*L5</f>
        <v>0</v>
      </c>
      <c r="M8" s="220" t="n">
        <f aca="false">IF(M$7="LOW",'Ramp-Up &amp; Seasonality'!$C$13*'Expense Assumptions'!$C8,IF(M$7="AVERAGE",'Expense Assumptions'!$C8,IF('12 Month P&amp;L'!M$7="HIGH",'Ramp-Up &amp; Seasonality'!$C$14*'Expense Assumptions'!$C8)))*M5</f>
        <v>0</v>
      </c>
      <c r="N8" s="221" t="n">
        <f aca="false">SUM(B8:M8)</f>
        <v>0</v>
      </c>
      <c r="O8" s="222" t="e">
        <f aca="false">N8/$N$9</f>
        <v>#DIV/0!</v>
      </c>
    </row>
    <row r="9" s="227" customFormat="true" ht="9.75" hidden="false" customHeight="false" outlineLevel="0" collapsed="false">
      <c r="A9" s="223" t="s">
        <v>81</v>
      </c>
      <c r="B9" s="224" t="n">
        <f aca="false">SUM(B8:B8)</f>
        <v>0</v>
      </c>
      <c r="C9" s="224" t="n">
        <f aca="false">SUM(C8:C8)</f>
        <v>0</v>
      </c>
      <c r="D9" s="224" t="n">
        <f aca="false">SUM(D8:D8)</f>
        <v>0</v>
      </c>
      <c r="E9" s="224" t="n">
        <f aca="false">SUM(E8:E8)</f>
        <v>0</v>
      </c>
      <c r="F9" s="224" t="n">
        <f aca="false">SUM(F8:F8)</f>
        <v>0</v>
      </c>
      <c r="G9" s="224" t="n">
        <f aca="false">SUM(G8:G8)</f>
        <v>0</v>
      </c>
      <c r="H9" s="224" t="n">
        <f aca="false">SUM(H8:H8)</f>
        <v>0</v>
      </c>
      <c r="I9" s="224" t="n">
        <f aca="false">SUM(I8:I8)</f>
        <v>0</v>
      </c>
      <c r="J9" s="224" t="n">
        <f aca="false">SUM(J8:J8)</f>
        <v>0</v>
      </c>
      <c r="K9" s="224" t="n">
        <f aca="false">SUM(K8:K8)</f>
        <v>0</v>
      </c>
      <c r="L9" s="224" t="n">
        <f aca="false">SUM(L8:L8)</f>
        <v>0</v>
      </c>
      <c r="M9" s="224" t="n">
        <f aca="false">SUM(M8:M8)</f>
        <v>0</v>
      </c>
      <c r="N9" s="224" t="n">
        <f aca="false">SUM(N8:N8)</f>
        <v>0</v>
      </c>
      <c r="O9" s="225" t="n">
        <v>1</v>
      </c>
      <c r="P9" s="226"/>
    </row>
    <row r="10" s="227" customFormat="true" ht="9.75" hidden="false" customHeight="false" outlineLevel="0" collapsed="false">
      <c r="A10" s="227" t="s">
        <v>86</v>
      </c>
      <c r="B10" s="226" t="n">
        <f aca="false">'Expense Assumptions'!$C13*'12 Month P&amp;L'!B$9</f>
        <v>0</v>
      </c>
      <c r="C10" s="226" t="n">
        <f aca="false">'Expense Assumptions'!$C13*'12 Month P&amp;L'!C$9</f>
        <v>0</v>
      </c>
      <c r="D10" s="226" t="n">
        <f aca="false">'Expense Assumptions'!$C13*'12 Month P&amp;L'!D$9</f>
        <v>0</v>
      </c>
      <c r="E10" s="226" t="n">
        <f aca="false">'Expense Assumptions'!$C13*'12 Month P&amp;L'!E$9</f>
        <v>0</v>
      </c>
      <c r="F10" s="226" t="n">
        <f aca="false">'Expense Assumptions'!$C13*'12 Month P&amp;L'!F$9</f>
        <v>0</v>
      </c>
      <c r="G10" s="226" t="n">
        <f aca="false">'Expense Assumptions'!$C13*'12 Month P&amp;L'!G$9</f>
        <v>0</v>
      </c>
      <c r="H10" s="226" t="n">
        <f aca="false">'Expense Assumptions'!$C13*'12 Month P&amp;L'!H$9</f>
        <v>0</v>
      </c>
      <c r="I10" s="226" t="n">
        <f aca="false">'Expense Assumptions'!$C13*'12 Month P&amp;L'!I$9</f>
        <v>0</v>
      </c>
      <c r="J10" s="226" t="n">
        <f aca="false">'Expense Assumptions'!$C13*'12 Month P&amp;L'!J$9</f>
        <v>0</v>
      </c>
      <c r="K10" s="226" t="n">
        <f aca="false">'Expense Assumptions'!$C13*'12 Month P&amp;L'!K$9</f>
        <v>0</v>
      </c>
      <c r="L10" s="226" t="n">
        <f aca="false">'Expense Assumptions'!$C13*'12 Month P&amp;L'!L$9</f>
        <v>0</v>
      </c>
      <c r="M10" s="226" t="n">
        <f aca="false">'Expense Assumptions'!$C13*'12 Month P&amp;L'!M$9</f>
        <v>0</v>
      </c>
      <c r="N10" s="226" t="n">
        <f aca="false">SUM(B10:M10)</f>
        <v>0</v>
      </c>
      <c r="O10" s="228" t="e">
        <f aca="false">N10/$N$9</f>
        <v>#DIV/0!</v>
      </c>
      <c r="P10" s="226"/>
    </row>
    <row r="11" s="227" customFormat="true" ht="9.75" hidden="false" customHeight="false" outlineLevel="0" collapsed="false">
      <c r="A11" s="223" t="s">
        <v>88</v>
      </c>
      <c r="B11" s="224" t="n">
        <f aca="false">SUM(B10:B10)</f>
        <v>0</v>
      </c>
      <c r="C11" s="224" t="n">
        <f aca="false">SUM(C10:C10)</f>
        <v>0</v>
      </c>
      <c r="D11" s="224" t="n">
        <f aca="false">SUM(D10:D10)</f>
        <v>0</v>
      </c>
      <c r="E11" s="224" t="n">
        <f aca="false">SUM(E10:E10)</f>
        <v>0</v>
      </c>
      <c r="F11" s="224" t="n">
        <f aca="false">SUM(F10:F10)</f>
        <v>0</v>
      </c>
      <c r="G11" s="224" t="n">
        <f aca="false">SUM(G10:G10)</f>
        <v>0</v>
      </c>
      <c r="H11" s="224" t="n">
        <f aca="false">SUM(H10:H10)</f>
        <v>0</v>
      </c>
      <c r="I11" s="224" t="n">
        <f aca="false">SUM(I10:I10)</f>
        <v>0</v>
      </c>
      <c r="J11" s="224" t="n">
        <f aca="false">SUM(J10:J10)</f>
        <v>0</v>
      </c>
      <c r="K11" s="224" t="n">
        <f aca="false">SUM(K10:K10)</f>
        <v>0</v>
      </c>
      <c r="L11" s="224" t="n">
        <f aca="false">SUM(L10:L10)</f>
        <v>0</v>
      </c>
      <c r="M11" s="224" t="n">
        <f aca="false">SUM(M10:M10)</f>
        <v>0</v>
      </c>
      <c r="N11" s="224" t="n">
        <f aca="false">SUM(N10:N10)</f>
        <v>0</v>
      </c>
      <c r="O11" s="228" t="e">
        <f aca="false">N11/$N$9</f>
        <v>#DIV/0!</v>
      </c>
      <c r="P11" s="226"/>
    </row>
    <row r="12" s="227" customFormat="true" ht="9.75" hidden="false" customHeight="false" outlineLevel="0" collapsed="false">
      <c r="A12" s="227" t="s">
        <v>143</v>
      </c>
      <c r="B12" s="226" t="n">
        <f aca="false">B9-B11</f>
        <v>0</v>
      </c>
      <c r="C12" s="226" t="n">
        <f aca="false">C9-C11</f>
        <v>0</v>
      </c>
      <c r="D12" s="226" t="n">
        <f aca="false">D9-D11</f>
        <v>0</v>
      </c>
      <c r="E12" s="226" t="n">
        <f aca="false">E9-E11</f>
        <v>0</v>
      </c>
      <c r="F12" s="226" t="n">
        <f aca="false">F9-F11</f>
        <v>0</v>
      </c>
      <c r="G12" s="226" t="n">
        <f aca="false">G9-G11</f>
        <v>0</v>
      </c>
      <c r="H12" s="226" t="n">
        <f aca="false">H9-H11</f>
        <v>0</v>
      </c>
      <c r="I12" s="226" t="n">
        <f aca="false">I9-I11</f>
        <v>0</v>
      </c>
      <c r="J12" s="226" t="n">
        <f aca="false">J9-J11</f>
        <v>0</v>
      </c>
      <c r="K12" s="226" t="n">
        <f aca="false">K9-K11</f>
        <v>0</v>
      </c>
      <c r="L12" s="226" t="n">
        <f aca="false">L9-L11</f>
        <v>0</v>
      </c>
      <c r="M12" s="226" t="n">
        <f aca="false">M9-M11</f>
        <v>0</v>
      </c>
      <c r="N12" s="226" t="n">
        <f aca="false">N9-N11</f>
        <v>0</v>
      </c>
      <c r="O12" s="228" t="e">
        <f aca="false">N12/$N$9</f>
        <v>#DIV/0!</v>
      </c>
    </row>
    <row r="13" s="227" customFormat="true" ht="9.75" hidden="false" customHeight="false" outlineLevel="0" collapsed="false"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5"/>
    </row>
    <row r="14" s="227" customFormat="true" ht="11.25" hidden="false" customHeight="false" outlineLevel="0" collapsed="false">
      <c r="A14" s="217" t="s">
        <v>144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5"/>
    </row>
    <row r="15" s="227" customFormat="true" ht="11.25" hidden="false" customHeight="false" outlineLevel="0" collapsed="false">
      <c r="A15" s="19" t="str">
        <f aca="false">'Expense Assumptions'!D17</f>
        <v>Assistant Mgr. Salary</v>
      </c>
      <c r="B15" s="230" t="n">
        <f aca="false">'Expense Assumptions'!$E17</f>
        <v>0</v>
      </c>
      <c r="C15" s="230" t="n">
        <f aca="false">'Expense Assumptions'!$E17</f>
        <v>0</v>
      </c>
      <c r="D15" s="230" t="n">
        <f aca="false">'Expense Assumptions'!$E17</f>
        <v>0</v>
      </c>
      <c r="E15" s="230" t="n">
        <f aca="false">'Expense Assumptions'!$E17</f>
        <v>0</v>
      </c>
      <c r="F15" s="230" t="n">
        <f aca="false">'Expense Assumptions'!$E17</f>
        <v>0</v>
      </c>
      <c r="G15" s="230" t="n">
        <f aca="false">'Expense Assumptions'!$E17</f>
        <v>0</v>
      </c>
      <c r="H15" s="230" t="n">
        <f aca="false">'Expense Assumptions'!$E17</f>
        <v>0</v>
      </c>
      <c r="I15" s="230" t="n">
        <f aca="false">'Expense Assumptions'!$E17</f>
        <v>0</v>
      </c>
      <c r="J15" s="230" t="n">
        <f aca="false">'Expense Assumptions'!$E17</f>
        <v>0</v>
      </c>
      <c r="K15" s="230" t="n">
        <f aca="false">'Expense Assumptions'!$E17</f>
        <v>0</v>
      </c>
      <c r="L15" s="230" t="n">
        <f aca="false">'Expense Assumptions'!$E17</f>
        <v>0</v>
      </c>
      <c r="M15" s="230" t="n">
        <f aca="false">'Expense Assumptions'!$E17</f>
        <v>0</v>
      </c>
      <c r="N15" s="230" t="n">
        <f aca="false">SUM(B15:M15)</f>
        <v>0</v>
      </c>
      <c r="O15" s="222" t="e">
        <f aca="false">N15/$N$9</f>
        <v>#DIV/0!</v>
      </c>
    </row>
    <row r="16" customFormat="false" ht="11.25" hidden="false" customHeight="false" outlineLevel="0" collapsed="false">
      <c r="A16" s="19" t="str">
        <f aca="false">'Expense Assumptions'!D18</f>
        <v>Wages</v>
      </c>
      <c r="B16" s="230" t="n">
        <f aca="false">'Expense Assumptions'!$E18</f>
        <v>0</v>
      </c>
      <c r="C16" s="230" t="n">
        <f aca="false">'Expense Assumptions'!$E18</f>
        <v>0</v>
      </c>
      <c r="D16" s="230" t="n">
        <f aca="false">'Expense Assumptions'!$E18</f>
        <v>0</v>
      </c>
      <c r="E16" s="230" t="n">
        <f aca="false">'Expense Assumptions'!$E18</f>
        <v>0</v>
      </c>
      <c r="F16" s="230" t="n">
        <f aca="false">'Expense Assumptions'!$E18</f>
        <v>0</v>
      </c>
      <c r="G16" s="230" t="n">
        <f aca="false">'Expense Assumptions'!$E18</f>
        <v>0</v>
      </c>
      <c r="H16" s="230" t="n">
        <f aca="false">'Expense Assumptions'!$E18</f>
        <v>0</v>
      </c>
      <c r="I16" s="230" t="n">
        <f aca="false">'Expense Assumptions'!$E18</f>
        <v>0</v>
      </c>
      <c r="J16" s="230" t="n">
        <f aca="false">'Expense Assumptions'!$E18</f>
        <v>0</v>
      </c>
      <c r="K16" s="230" t="n">
        <f aca="false">'Expense Assumptions'!$E18</f>
        <v>0</v>
      </c>
      <c r="L16" s="230" t="n">
        <f aca="false">'Expense Assumptions'!$E18</f>
        <v>0</v>
      </c>
      <c r="M16" s="230" t="n">
        <f aca="false">'Expense Assumptions'!$E18</f>
        <v>0</v>
      </c>
      <c r="N16" s="48" t="n">
        <f aca="false">SUM(B16:M16)</f>
        <v>0</v>
      </c>
      <c r="O16" s="222" t="e">
        <f aca="false">N16/$N$9</f>
        <v>#DIV/0!</v>
      </c>
    </row>
    <row r="17" customFormat="false" ht="11.25" hidden="false" customHeight="false" outlineLevel="0" collapsed="false">
      <c r="A17" s="19" t="str">
        <f aca="false">'Expense Assumptions'!D19</f>
        <v>Payroll Taxes</v>
      </c>
      <c r="B17" s="230" t="n">
        <f aca="false">'Expense Assumptions'!$E19</f>
        <v>0</v>
      </c>
      <c r="C17" s="230" t="n">
        <f aca="false">'Expense Assumptions'!$E19</f>
        <v>0</v>
      </c>
      <c r="D17" s="230" t="n">
        <f aca="false">'Expense Assumptions'!$E19</f>
        <v>0</v>
      </c>
      <c r="E17" s="230" t="n">
        <f aca="false">'Expense Assumptions'!$E19</f>
        <v>0</v>
      </c>
      <c r="F17" s="230" t="n">
        <f aca="false">'Expense Assumptions'!$E19</f>
        <v>0</v>
      </c>
      <c r="G17" s="230" t="n">
        <f aca="false">'Expense Assumptions'!$E19</f>
        <v>0</v>
      </c>
      <c r="H17" s="230" t="n">
        <f aca="false">'Expense Assumptions'!$E19</f>
        <v>0</v>
      </c>
      <c r="I17" s="230" t="n">
        <f aca="false">'Expense Assumptions'!$E19</f>
        <v>0</v>
      </c>
      <c r="J17" s="230" t="n">
        <f aca="false">'Expense Assumptions'!$E19</f>
        <v>0</v>
      </c>
      <c r="K17" s="230" t="n">
        <f aca="false">'Expense Assumptions'!$E19</f>
        <v>0</v>
      </c>
      <c r="L17" s="230" t="n">
        <f aca="false">'Expense Assumptions'!$E19</f>
        <v>0</v>
      </c>
      <c r="M17" s="230" t="n">
        <f aca="false">'Expense Assumptions'!$E19</f>
        <v>0</v>
      </c>
      <c r="N17" s="48" t="n">
        <f aca="false">SUM(B17:M17)</f>
        <v>0</v>
      </c>
      <c r="O17" s="222" t="e">
        <f aca="false">N17/$N$9</f>
        <v>#DIV/0!</v>
      </c>
    </row>
    <row r="18" customFormat="false" ht="11.25" hidden="false" customHeight="false" outlineLevel="0" collapsed="false">
      <c r="A18" s="231" t="s">
        <v>102</v>
      </c>
      <c r="B18" s="232" t="n">
        <f aca="false">SUM(B15:B17)</f>
        <v>0</v>
      </c>
      <c r="C18" s="232" t="n">
        <f aca="false">SUM(C15:C17)</f>
        <v>0</v>
      </c>
      <c r="D18" s="232" t="n">
        <f aca="false">SUM(D15:D17)</f>
        <v>0</v>
      </c>
      <c r="E18" s="232" t="n">
        <f aca="false">SUM(E15:E17)</f>
        <v>0</v>
      </c>
      <c r="F18" s="232" t="n">
        <f aca="false">SUM(F15:F17)</f>
        <v>0</v>
      </c>
      <c r="G18" s="232" t="n">
        <f aca="false">SUM(G15:G17)</f>
        <v>0</v>
      </c>
      <c r="H18" s="232" t="n">
        <f aca="false">SUM(H15:H17)</f>
        <v>0</v>
      </c>
      <c r="I18" s="232" t="n">
        <f aca="false">SUM(I15:I17)</f>
        <v>0</v>
      </c>
      <c r="J18" s="232" t="n">
        <f aca="false">SUM(J15:J17)</f>
        <v>0</v>
      </c>
      <c r="K18" s="232" t="n">
        <f aca="false">SUM(K15:K17)</f>
        <v>0</v>
      </c>
      <c r="L18" s="232" t="n">
        <f aca="false">SUM(L15:L17)</f>
        <v>0</v>
      </c>
      <c r="M18" s="232" t="n">
        <f aca="false">SUM(M15:M17)</f>
        <v>0</v>
      </c>
      <c r="N18" s="233" t="n">
        <f aca="false">SUM(B18:M18)</f>
        <v>0</v>
      </c>
      <c r="O18" s="234" t="e">
        <f aca="false">N18/$N$9</f>
        <v>#DIV/0!</v>
      </c>
    </row>
    <row r="19" customFormat="false" ht="11.25" hidden="false" customHeight="false" outlineLevel="0" collapsed="false">
      <c r="A19" s="19" t="str">
        <f aca="false">'Expense Assumptions'!A26</f>
        <v>Rent</v>
      </c>
      <c r="B19" s="230" t="n">
        <f aca="false">'Expense Assumptions'!$C26</f>
        <v>16172</v>
      </c>
      <c r="C19" s="230" t="n">
        <f aca="false">'Expense Assumptions'!$C26</f>
        <v>16172</v>
      </c>
      <c r="D19" s="230" t="n">
        <f aca="false">'Expense Assumptions'!$C26</f>
        <v>16172</v>
      </c>
      <c r="E19" s="230" t="n">
        <f aca="false">'Expense Assumptions'!$C26</f>
        <v>16172</v>
      </c>
      <c r="F19" s="230" t="n">
        <f aca="false">'Expense Assumptions'!$C26</f>
        <v>16172</v>
      </c>
      <c r="G19" s="230" t="n">
        <f aca="false">'Expense Assumptions'!$C26</f>
        <v>16172</v>
      </c>
      <c r="H19" s="230" t="n">
        <f aca="false">'Expense Assumptions'!$C26</f>
        <v>16172</v>
      </c>
      <c r="I19" s="230" t="n">
        <f aca="false">'Expense Assumptions'!$C26</f>
        <v>16172</v>
      </c>
      <c r="J19" s="230" t="n">
        <f aca="false">'Expense Assumptions'!$C26</f>
        <v>16172</v>
      </c>
      <c r="K19" s="230" t="n">
        <f aca="false">'Expense Assumptions'!$C26</f>
        <v>16172</v>
      </c>
      <c r="L19" s="230" t="n">
        <f aca="false">'Expense Assumptions'!$C26</f>
        <v>16172</v>
      </c>
      <c r="M19" s="230" t="n">
        <f aca="false">'Expense Assumptions'!$C26</f>
        <v>16172</v>
      </c>
      <c r="N19" s="48" t="n">
        <f aca="false">SUM(B19:M19)</f>
        <v>194064</v>
      </c>
      <c r="O19" s="222" t="e">
        <f aca="false">N19/$N$9</f>
        <v>#DIV/0!</v>
      </c>
    </row>
    <row r="20" customFormat="false" ht="11.25" hidden="false" customHeight="false" outlineLevel="0" collapsed="false">
      <c r="A20" s="19" t="str">
        <f aca="false">'Expense Assumptions'!A27</f>
        <v>Utilities</v>
      </c>
      <c r="B20" s="230" t="n">
        <f aca="false">'Expense Assumptions'!$C27</f>
        <v>0</v>
      </c>
      <c r="C20" s="230" t="n">
        <f aca="false">'Expense Assumptions'!$C27</f>
        <v>0</v>
      </c>
      <c r="D20" s="230" t="n">
        <f aca="false">'Expense Assumptions'!$C27</f>
        <v>0</v>
      </c>
      <c r="E20" s="230" t="n">
        <f aca="false">'Expense Assumptions'!$C27</f>
        <v>0</v>
      </c>
      <c r="F20" s="230" t="n">
        <f aca="false">'Expense Assumptions'!$C27</f>
        <v>0</v>
      </c>
      <c r="G20" s="230" t="n">
        <f aca="false">'Expense Assumptions'!$C27</f>
        <v>0</v>
      </c>
      <c r="H20" s="230" t="n">
        <f aca="false">'Expense Assumptions'!$C27</f>
        <v>0</v>
      </c>
      <c r="I20" s="230" t="n">
        <f aca="false">'Expense Assumptions'!$C27</f>
        <v>0</v>
      </c>
      <c r="J20" s="230" t="n">
        <f aca="false">'Expense Assumptions'!$C27</f>
        <v>0</v>
      </c>
      <c r="K20" s="230" t="n">
        <f aca="false">'Expense Assumptions'!$C27</f>
        <v>0</v>
      </c>
      <c r="L20" s="230" t="n">
        <f aca="false">'Expense Assumptions'!$C27</f>
        <v>0</v>
      </c>
      <c r="M20" s="230" t="n">
        <f aca="false">'Expense Assumptions'!$C27</f>
        <v>0</v>
      </c>
      <c r="N20" s="48" t="n">
        <f aca="false">SUM(B20:M20)</f>
        <v>0</v>
      </c>
      <c r="O20" s="222" t="e">
        <f aca="false">N20/$N$9</f>
        <v>#DIV/0!</v>
      </c>
    </row>
    <row r="21" customFormat="false" ht="11.25" hidden="false" customHeight="false" outlineLevel="0" collapsed="false">
      <c r="A21" s="19" t="str">
        <f aca="false">'Expense Assumptions'!A28</f>
        <v>Repairs &amp; Maintenance</v>
      </c>
      <c r="B21" s="230" t="n">
        <f aca="false">'Expense Assumptions'!$C28</f>
        <v>0</v>
      </c>
      <c r="C21" s="230" t="n">
        <f aca="false">'Expense Assumptions'!$C28</f>
        <v>0</v>
      </c>
      <c r="D21" s="230" t="n">
        <f aca="false">'Expense Assumptions'!$C28</f>
        <v>0</v>
      </c>
      <c r="E21" s="230" t="n">
        <f aca="false">'Expense Assumptions'!$C28</f>
        <v>0</v>
      </c>
      <c r="F21" s="230" t="n">
        <f aca="false">'Expense Assumptions'!$C28</f>
        <v>0</v>
      </c>
      <c r="G21" s="230" t="n">
        <f aca="false">'Expense Assumptions'!$C28</f>
        <v>0</v>
      </c>
      <c r="H21" s="230" t="n">
        <f aca="false">'Expense Assumptions'!$C28</f>
        <v>0</v>
      </c>
      <c r="I21" s="230" t="n">
        <f aca="false">'Expense Assumptions'!$C28</f>
        <v>0</v>
      </c>
      <c r="J21" s="230" t="n">
        <f aca="false">'Expense Assumptions'!$C28</f>
        <v>0</v>
      </c>
      <c r="K21" s="230" t="n">
        <f aca="false">'Expense Assumptions'!$C28</f>
        <v>0</v>
      </c>
      <c r="L21" s="230" t="n">
        <f aca="false">'Expense Assumptions'!$C28</f>
        <v>0</v>
      </c>
      <c r="M21" s="230" t="n">
        <f aca="false">'Expense Assumptions'!$C28</f>
        <v>0</v>
      </c>
      <c r="N21" s="48" t="n">
        <f aca="false">SUM(B21:M21)</f>
        <v>0</v>
      </c>
      <c r="O21" s="222" t="e">
        <f aca="false">N21/$N$9</f>
        <v>#DIV/0!</v>
      </c>
      <c r="P21" s="235"/>
    </row>
    <row r="22" customFormat="false" ht="11.25" hidden="false" customHeight="false" outlineLevel="0" collapsed="false">
      <c r="A22" s="231" t="s">
        <v>112</v>
      </c>
      <c r="B22" s="232" t="n">
        <f aca="false">SUM(B19:B21)</f>
        <v>16172</v>
      </c>
      <c r="C22" s="232" t="n">
        <f aca="false">SUM(C19:C21)</f>
        <v>16172</v>
      </c>
      <c r="D22" s="232" t="n">
        <f aca="false">SUM(D19:D21)</f>
        <v>16172</v>
      </c>
      <c r="E22" s="232" t="n">
        <f aca="false">SUM(E19:E21)</f>
        <v>16172</v>
      </c>
      <c r="F22" s="232" t="n">
        <f aca="false">SUM(F19:F21)</f>
        <v>16172</v>
      </c>
      <c r="G22" s="232" t="n">
        <f aca="false">SUM(G19:G21)</f>
        <v>16172</v>
      </c>
      <c r="H22" s="232" t="n">
        <f aca="false">SUM(H19:H21)</f>
        <v>16172</v>
      </c>
      <c r="I22" s="232" t="n">
        <f aca="false">SUM(I19:I21)</f>
        <v>16172</v>
      </c>
      <c r="J22" s="232" t="n">
        <f aca="false">SUM(J19:J21)</f>
        <v>16172</v>
      </c>
      <c r="K22" s="232" t="n">
        <f aca="false">SUM(K19:K21)</f>
        <v>16172</v>
      </c>
      <c r="L22" s="232" t="n">
        <f aca="false">SUM(L19:L21)</f>
        <v>16172</v>
      </c>
      <c r="M22" s="232" t="n">
        <f aca="false">SUM(M19:M21)</f>
        <v>16172</v>
      </c>
      <c r="N22" s="233" t="n">
        <f aca="false">SUM(B22:M22)</f>
        <v>194064</v>
      </c>
      <c r="O22" s="234" t="e">
        <f aca="false">N22/$N$9</f>
        <v>#DIV/0!</v>
      </c>
    </row>
    <row r="23" customFormat="false" ht="11.25" hidden="false" customHeight="false" outlineLevel="0" collapsed="false">
      <c r="A23" s="19" t="str">
        <f aca="false">'Expense Assumptions'!A30</f>
        <v>National Ad Fund</v>
      </c>
      <c r="B23" s="230" t="n">
        <f aca="false">0.0125*B9</f>
        <v>0</v>
      </c>
      <c r="C23" s="230" t="n">
        <f aca="false">0.0125*C9</f>
        <v>0</v>
      </c>
      <c r="D23" s="230" t="n">
        <f aca="false">0.0125*D9</f>
        <v>0</v>
      </c>
      <c r="E23" s="230" t="n">
        <f aca="false">0.0125*E9</f>
        <v>0</v>
      </c>
      <c r="F23" s="230" t="n">
        <f aca="false">0.0125*F9</f>
        <v>0</v>
      </c>
      <c r="G23" s="230" t="n">
        <f aca="false">0.0125*G9</f>
        <v>0</v>
      </c>
      <c r="H23" s="230" t="n">
        <f aca="false">0.0125*H9</f>
        <v>0</v>
      </c>
      <c r="I23" s="230" t="n">
        <f aca="false">0.0125*I9</f>
        <v>0</v>
      </c>
      <c r="J23" s="230" t="n">
        <f aca="false">0.0125*J9</f>
        <v>0</v>
      </c>
      <c r="K23" s="230" t="n">
        <f aca="false">0.0125*K9</f>
        <v>0</v>
      </c>
      <c r="L23" s="230" t="n">
        <f aca="false">0.0125*L9</f>
        <v>0</v>
      </c>
      <c r="M23" s="230" t="n">
        <f aca="false">0.0125*M9</f>
        <v>0</v>
      </c>
      <c r="N23" s="48" t="n">
        <f aca="false">SUM(B23:M23)</f>
        <v>0</v>
      </c>
      <c r="O23" s="222" t="e">
        <f aca="false">N23/$N$9</f>
        <v>#DIV/0!</v>
      </c>
    </row>
    <row r="24" customFormat="false" ht="11.25" hidden="false" customHeight="false" outlineLevel="0" collapsed="false">
      <c r="A24" s="19" t="str">
        <f aca="false">'Expense Assumptions'!A31</f>
        <v>Marketing (Local Advertising)</v>
      </c>
      <c r="B24" s="230" t="n">
        <f aca="false">0.0175*B9</f>
        <v>0</v>
      </c>
      <c r="C24" s="230" t="n">
        <f aca="false">0.0175*C9</f>
        <v>0</v>
      </c>
      <c r="D24" s="230" t="n">
        <f aca="false">0.0175*D9</f>
        <v>0</v>
      </c>
      <c r="E24" s="230" t="n">
        <f aca="false">0.0175*E9</f>
        <v>0</v>
      </c>
      <c r="F24" s="230" t="n">
        <f aca="false">0.0175*F9</f>
        <v>0</v>
      </c>
      <c r="G24" s="230" t="n">
        <f aca="false">0.0175*G9</f>
        <v>0</v>
      </c>
      <c r="H24" s="230" t="n">
        <f aca="false">0.0175*H9</f>
        <v>0</v>
      </c>
      <c r="I24" s="230" t="n">
        <f aca="false">0.0175*I9</f>
        <v>0</v>
      </c>
      <c r="J24" s="230" t="n">
        <f aca="false">0.0175*J9</f>
        <v>0</v>
      </c>
      <c r="K24" s="230" t="n">
        <f aca="false">0.0175*K9</f>
        <v>0</v>
      </c>
      <c r="L24" s="230" t="n">
        <f aca="false">0.0175*L9</f>
        <v>0</v>
      </c>
      <c r="M24" s="230" t="n">
        <f aca="false">0.0175*M9</f>
        <v>0</v>
      </c>
      <c r="N24" s="48" t="n">
        <f aca="false">SUM(B24:M24)</f>
        <v>0</v>
      </c>
      <c r="O24" s="222" t="e">
        <f aca="false">N24/$N$9</f>
        <v>#DIV/0!</v>
      </c>
      <c r="P24" s="235"/>
    </row>
    <row r="25" customFormat="false" ht="11.25" hidden="false" customHeight="false" outlineLevel="0" collapsed="false">
      <c r="A25" s="231" t="s">
        <v>117</v>
      </c>
      <c r="B25" s="232" t="n">
        <f aca="false">SUM(B23:B24)</f>
        <v>0</v>
      </c>
      <c r="C25" s="232" t="n">
        <f aca="false">SUM(C23:C24)</f>
        <v>0</v>
      </c>
      <c r="D25" s="232" t="n">
        <f aca="false">SUM(D23:D24)</f>
        <v>0</v>
      </c>
      <c r="E25" s="232" t="n">
        <f aca="false">SUM(E23:E24)</f>
        <v>0</v>
      </c>
      <c r="F25" s="232" t="n">
        <f aca="false">SUM(F23:F24)</f>
        <v>0</v>
      </c>
      <c r="G25" s="232" t="n">
        <f aca="false">SUM(G23:G24)</f>
        <v>0</v>
      </c>
      <c r="H25" s="232" t="n">
        <f aca="false">SUM(H23:H24)</f>
        <v>0</v>
      </c>
      <c r="I25" s="232" t="n">
        <f aca="false">SUM(I23:I24)</f>
        <v>0</v>
      </c>
      <c r="J25" s="232" t="n">
        <f aca="false">SUM(J23:J24)</f>
        <v>0</v>
      </c>
      <c r="K25" s="232" t="n">
        <f aca="false">SUM(K23:K24)</f>
        <v>0</v>
      </c>
      <c r="L25" s="232" t="n">
        <f aca="false">SUM(L23:L24)</f>
        <v>0</v>
      </c>
      <c r="M25" s="232" t="n">
        <f aca="false">SUM(M23:M24)</f>
        <v>0</v>
      </c>
      <c r="N25" s="232" t="n">
        <f aca="false">SUM(N23:N24)</f>
        <v>0</v>
      </c>
      <c r="O25" s="234" t="e">
        <f aca="false">N25/$N$9</f>
        <v>#DIV/0!</v>
      </c>
    </row>
    <row r="26" customFormat="false" ht="11.25" hidden="false" customHeight="false" outlineLevel="0" collapsed="false">
      <c r="A26" s="19" t="str">
        <f aca="false">'Expense Assumptions'!A33</f>
        <v>Insurance</v>
      </c>
      <c r="B26" s="230" t="n">
        <f aca="false">'Expense Assumptions'!$C33</f>
        <v>0</v>
      </c>
      <c r="C26" s="230" t="n">
        <f aca="false">'Expense Assumptions'!$C33</f>
        <v>0</v>
      </c>
      <c r="D26" s="230" t="n">
        <f aca="false">'Expense Assumptions'!$C33</f>
        <v>0</v>
      </c>
      <c r="E26" s="230" t="n">
        <f aca="false">'Expense Assumptions'!$C33</f>
        <v>0</v>
      </c>
      <c r="F26" s="230" t="n">
        <f aca="false">'Expense Assumptions'!$C33</f>
        <v>0</v>
      </c>
      <c r="G26" s="230" t="n">
        <f aca="false">'Expense Assumptions'!$C33</f>
        <v>0</v>
      </c>
      <c r="H26" s="230" t="n">
        <f aca="false">'Expense Assumptions'!$C33</f>
        <v>0</v>
      </c>
      <c r="I26" s="230" t="n">
        <f aca="false">'Expense Assumptions'!$C33</f>
        <v>0</v>
      </c>
      <c r="J26" s="230" t="n">
        <f aca="false">'Expense Assumptions'!$C33</f>
        <v>0</v>
      </c>
      <c r="K26" s="230" t="n">
        <f aca="false">'Expense Assumptions'!$C33</f>
        <v>0</v>
      </c>
      <c r="L26" s="230" t="n">
        <f aca="false">'Expense Assumptions'!$C33</f>
        <v>0</v>
      </c>
      <c r="M26" s="230" t="n">
        <f aca="false">'Expense Assumptions'!$C33</f>
        <v>0</v>
      </c>
      <c r="N26" s="48" t="n">
        <f aca="false">SUM(B26:M26)</f>
        <v>0</v>
      </c>
      <c r="O26" s="222" t="e">
        <f aca="false">N26/$N$9</f>
        <v>#DIV/0!</v>
      </c>
    </row>
    <row r="27" customFormat="false" ht="11.25" hidden="false" customHeight="false" outlineLevel="0" collapsed="false">
      <c r="A27" s="19" t="str">
        <f aca="false">'Expense Assumptions'!A34</f>
        <v>Phone, Internet</v>
      </c>
      <c r="B27" s="230" t="n">
        <f aca="false">'Expense Assumptions'!$C34</f>
        <v>0</v>
      </c>
      <c r="C27" s="230" t="n">
        <f aca="false">'Expense Assumptions'!$C34</f>
        <v>0</v>
      </c>
      <c r="D27" s="230" t="n">
        <f aca="false">'Expense Assumptions'!$C34</f>
        <v>0</v>
      </c>
      <c r="E27" s="230" t="n">
        <f aca="false">'Expense Assumptions'!$C34</f>
        <v>0</v>
      </c>
      <c r="F27" s="230" t="n">
        <f aca="false">'Expense Assumptions'!$C34</f>
        <v>0</v>
      </c>
      <c r="G27" s="230" t="n">
        <f aca="false">'Expense Assumptions'!$C34</f>
        <v>0</v>
      </c>
      <c r="H27" s="230" t="n">
        <f aca="false">'Expense Assumptions'!$C34</f>
        <v>0</v>
      </c>
      <c r="I27" s="230" t="n">
        <f aca="false">'Expense Assumptions'!$C34</f>
        <v>0</v>
      </c>
      <c r="J27" s="230" t="n">
        <f aca="false">'Expense Assumptions'!$C34</f>
        <v>0</v>
      </c>
      <c r="K27" s="230" t="n">
        <f aca="false">'Expense Assumptions'!$C34</f>
        <v>0</v>
      </c>
      <c r="L27" s="230" t="n">
        <f aca="false">'Expense Assumptions'!$C34</f>
        <v>0</v>
      </c>
      <c r="M27" s="230" t="n">
        <f aca="false">'Expense Assumptions'!$C34</f>
        <v>0</v>
      </c>
      <c r="N27" s="48" t="n">
        <f aca="false">SUM(B27:M27)</f>
        <v>0</v>
      </c>
      <c r="O27" s="222" t="e">
        <f aca="false">N27/$N$9</f>
        <v>#DIV/0!</v>
      </c>
    </row>
    <row r="28" customFormat="false" ht="11.25" hidden="false" customHeight="false" outlineLevel="0" collapsed="false">
      <c r="A28" s="19" t="str">
        <f aca="false">'Expense Assumptions'!A35</f>
        <v>Grease Trap Cleaning</v>
      </c>
      <c r="B28" s="230" t="n">
        <v>0</v>
      </c>
      <c r="C28" s="230" t="n">
        <v>0</v>
      </c>
      <c r="D28" s="230" t="n">
        <v>0</v>
      </c>
      <c r="E28" s="230" t="n">
        <v>0</v>
      </c>
      <c r="F28" s="230" t="n">
        <v>0</v>
      </c>
      <c r="G28" s="230" t="n">
        <v>0</v>
      </c>
      <c r="H28" s="230" t="n">
        <v>0</v>
      </c>
      <c r="I28" s="230" t="n">
        <v>0</v>
      </c>
      <c r="J28" s="230" t="n">
        <v>0</v>
      </c>
      <c r="K28" s="230" t="n">
        <v>0</v>
      </c>
      <c r="L28" s="230" t="n">
        <v>0</v>
      </c>
      <c r="M28" s="230" t="n">
        <v>0</v>
      </c>
      <c r="N28" s="48"/>
      <c r="O28" s="222" t="e">
        <f aca="false">N28/$N$9</f>
        <v>#DIV/0!</v>
      </c>
    </row>
    <row r="29" customFormat="false" ht="11.25" hidden="false" customHeight="false" outlineLevel="0" collapsed="false">
      <c r="A29" s="19" t="str">
        <f aca="false">'Expense Assumptions'!A36</f>
        <v>Garbage Collection</v>
      </c>
      <c r="B29" s="230" t="n">
        <f aca="false">'Expense Assumptions'!$C36</f>
        <v>0</v>
      </c>
      <c r="C29" s="230" t="n">
        <f aca="false">'Expense Assumptions'!$C36</f>
        <v>0</v>
      </c>
      <c r="D29" s="230" t="n">
        <f aca="false">'Expense Assumptions'!$C36</f>
        <v>0</v>
      </c>
      <c r="E29" s="230" t="n">
        <f aca="false">'Expense Assumptions'!$C36</f>
        <v>0</v>
      </c>
      <c r="F29" s="230" t="n">
        <f aca="false">'Expense Assumptions'!$C36</f>
        <v>0</v>
      </c>
      <c r="G29" s="230" t="n">
        <f aca="false">'Expense Assumptions'!$C36</f>
        <v>0</v>
      </c>
      <c r="H29" s="230" t="n">
        <f aca="false">'Expense Assumptions'!$C36</f>
        <v>0</v>
      </c>
      <c r="I29" s="230" t="n">
        <f aca="false">'Expense Assumptions'!$C36</f>
        <v>0</v>
      </c>
      <c r="J29" s="230" t="n">
        <f aca="false">'Expense Assumptions'!$C36</f>
        <v>0</v>
      </c>
      <c r="K29" s="230" t="n">
        <f aca="false">'Expense Assumptions'!$C36</f>
        <v>0</v>
      </c>
      <c r="L29" s="230" t="n">
        <f aca="false">'Expense Assumptions'!$C36</f>
        <v>0</v>
      </c>
      <c r="M29" s="230" t="n">
        <f aca="false">'Expense Assumptions'!$C36</f>
        <v>0</v>
      </c>
      <c r="N29" s="48" t="n">
        <f aca="false">SUM(B29:M29)</f>
        <v>0</v>
      </c>
      <c r="O29" s="222" t="e">
        <f aca="false">N29/$N$9</f>
        <v>#DIV/0!</v>
      </c>
    </row>
    <row r="30" customFormat="false" ht="11.25" hidden="false" customHeight="false" outlineLevel="0" collapsed="false">
      <c r="A30" s="19" t="str">
        <f aca="false">'Expense Assumptions'!A37</f>
        <v>Legal &amp; Professional Fees</v>
      </c>
      <c r="B30" s="230" t="n">
        <f aca="false">'Expense Assumptions'!$C37</f>
        <v>0</v>
      </c>
      <c r="C30" s="230" t="n">
        <f aca="false">'Expense Assumptions'!$C37</f>
        <v>0</v>
      </c>
      <c r="D30" s="230" t="n">
        <f aca="false">'Expense Assumptions'!$C37</f>
        <v>0</v>
      </c>
      <c r="E30" s="230" t="n">
        <f aca="false">'Expense Assumptions'!$C37</f>
        <v>0</v>
      </c>
      <c r="F30" s="230" t="n">
        <f aca="false">'Expense Assumptions'!$C37</f>
        <v>0</v>
      </c>
      <c r="G30" s="230" t="n">
        <f aca="false">'Expense Assumptions'!$C37</f>
        <v>0</v>
      </c>
      <c r="H30" s="230" t="n">
        <f aca="false">'Expense Assumptions'!$C37</f>
        <v>0</v>
      </c>
      <c r="I30" s="230" t="n">
        <f aca="false">'Expense Assumptions'!$C37</f>
        <v>0</v>
      </c>
      <c r="J30" s="230" t="n">
        <f aca="false">'Expense Assumptions'!$C37</f>
        <v>0</v>
      </c>
      <c r="K30" s="230" t="n">
        <f aca="false">'Expense Assumptions'!$C37</f>
        <v>0</v>
      </c>
      <c r="L30" s="230" t="n">
        <f aca="false">'Expense Assumptions'!$C37</f>
        <v>0</v>
      </c>
      <c r="M30" s="230" t="n">
        <f aca="false">'Expense Assumptions'!$C37</f>
        <v>0</v>
      </c>
      <c r="N30" s="48" t="n">
        <f aca="false">SUM(B30:M30)</f>
        <v>0</v>
      </c>
      <c r="O30" s="222" t="e">
        <f aca="false">N30/$N$9</f>
        <v>#DIV/0!</v>
      </c>
    </row>
    <row r="31" customFormat="false" ht="11.25" hidden="false" customHeight="false" outlineLevel="0" collapsed="false">
      <c r="A31" s="19" t="str">
        <f aca="false">'Expense Assumptions'!A38</f>
        <v>Franchise Royalties</v>
      </c>
      <c r="B31" s="230" t="n">
        <f aca="false">0.02*B9</f>
        <v>0</v>
      </c>
      <c r="C31" s="230" t="n">
        <f aca="false">0.02*C9</f>
        <v>0</v>
      </c>
      <c r="D31" s="230" t="n">
        <f aca="false">0.02*D9</f>
        <v>0</v>
      </c>
      <c r="E31" s="230" t="n">
        <f aca="false">0.02*E9</f>
        <v>0</v>
      </c>
      <c r="F31" s="230" t="n">
        <f aca="false">0.02*F9</f>
        <v>0</v>
      </c>
      <c r="G31" s="230" t="n">
        <f aca="false">0.02*G9</f>
        <v>0</v>
      </c>
      <c r="H31" s="230" t="n">
        <f aca="false">0.02*H9</f>
        <v>0</v>
      </c>
      <c r="I31" s="230" t="n">
        <f aca="false">0.02*I9</f>
        <v>0</v>
      </c>
      <c r="J31" s="230" t="n">
        <f aca="false">0.02*J9</f>
        <v>0</v>
      </c>
      <c r="K31" s="230" t="n">
        <f aca="false">0.02*K9</f>
        <v>0</v>
      </c>
      <c r="L31" s="230" t="n">
        <f aca="false">0.02*L9</f>
        <v>0</v>
      </c>
      <c r="M31" s="230" t="n">
        <f aca="false">0.02*M9</f>
        <v>0</v>
      </c>
      <c r="N31" s="48" t="n">
        <f aca="false">SUM(B31:M31)</f>
        <v>0</v>
      </c>
      <c r="O31" s="222" t="e">
        <f aca="false">N31/$N$9</f>
        <v>#DIV/0!</v>
      </c>
    </row>
    <row r="32" customFormat="false" ht="11.25" hidden="false" customHeight="false" outlineLevel="0" collapsed="false">
      <c r="A32" s="19" t="str">
        <f aca="false">'Expense Assumptions'!A39</f>
        <v>Cleaning Supplies</v>
      </c>
      <c r="B32" s="230" t="n">
        <f aca="false">'Expense Assumptions'!$C39</f>
        <v>0</v>
      </c>
      <c r="C32" s="230" t="n">
        <f aca="false">'Expense Assumptions'!$C39</f>
        <v>0</v>
      </c>
      <c r="D32" s="230" t="n">
        <f aca="false">'Expense Assumptions'!$C39</f>
        <v>0</v>
      </c>
      <c r="E32" s="230" t="n">
        <f aca="false">'Expense Assumptions'!$C39</f>
        <v>0</v>
      </c>
      <c r="F32" s="230" t="n">
        <f aca="false">'Expense Assumptions'!$C39</f>
        <v>0</v>
      </c>
      <c r="G32" s="230" t="n">
        <f aca="false">'Expense Assumptions'!$C39</f>
        <v>0</v>
      </c>
      <c r="H32" s="230" t="n">
        <f aca="false">'Expense Assumptions'!$C39</f>
        <v>0</v>
      </c>
      <c r="I32" s="230" t="n">
        <f aca="false">'Expense Assumptions'!$C39</f>
        <v>0</v>
      </c>
      <c r="J32" s="230" t="n">
        <f aca="false">'Expense Assumptions'!$C39</f>
        <v>0</v>
      </c>
      <c r="K32" s="230" t="n">
        <f aca="false">'Expense Assumptions'!$C39</f>
        <v>0</v>
      </c>
      <c r="L32" s="230" t="n">
        <f aca="false">'Expense Assumptions'!$C39</f>
        <v>0</v>
      </c>
      <c r="M32" s="230" t="n">
        <f aca="false">'Expense Assumptions'!$C39</f>
        <v>0</v>
      </c>
      <c r="N32" s="48" t="n">
        <f aca="false">SUM(B32:M32)</f>
        <v>0</v>
      </c>
      <c r="O32" s="222" t="e">
        <f aca="false">N32/$N$9</f>
        <v>#DIV/0!</v>
      </c>
    </row>
    <row r="33" customFormat="false" ht="11.25" hidden="false" customHeight="false" outlineLevel="0" collapsed="false">
      <c r="A33" s="19" t="str">
        <f aca="false">'Expense Assumptions'!A40</f>
        <v>Office Supplies</v>
      </c>
      <c r="B33" s="230" t="n">
        <f aca="false">'Expense Assumptions'!$C40</f>
        <v>0</v>
      </c>
      <c r="C33" s="230" t="n">
        <f aca="false">'Expense Assumptions'!$C40</f>
        <v>0</v>
      </c>
      <c r="D33" s="230" t="n">
        <f aca="false">'Expense Assumptions'!$C40</f>
        <v>0</v>
      </c>
      <c r="E33" s="230" t="n">
        <f aca="false">'Expense Assumptions'!$C40</f>
        <v>0</v>
      </c>
      <c r="F33" s="230" t="n">
        <f aca="false">'Expense Assumptions'!$C40</f>
        <v>0</v>
      </c>
      <c r="G33" s="230" t="n">
        <f aca="false">'Expense Assumptions'!$C40</f>
        <v>0</v>
      </c>
      <c r="H33" s="230" t="n">
        <f aca="false">'Expense Assumptions'!$C40</f>
        <v>0</v>
      </c>
      <c r="I33" s="230" t="n">
        <f aca="false">'Expense Assumptions'!$C40</f>
        <v>0</v>
      </c>
      <c r="J33" s="230" t="n">
        <f aca="false">'Expense Assumptions'!$C40</f>
        <v>0</v>
      </c>
      <c r="K33" s="230" t="n">
        <f aca="false">'Expense Assumptions'!$C40</f>
        <v>0</v>
      </c>
      <c r="L33" s="230" t="n">
        <f aca="false">'Expense Assumptions'!$C40</f>
        <v>0</v>
      </c>
      <c r="M33" s="230" t="n">
        <f aca="false">'Expense Assumptions'!$C40</f>
        <v>0</v>
      </c>
      <c r="N33" s="48" t="n">
        <f aca="false">SUM(B33:M33)</f>
        <v>0</v>
      </c>
      <c r="O33" s="222" t="e">
        <f aca="false">N33/$N$9</f>
        <v>#DIV/0!</v>
      </c>
    </row>
    <row r="34" customFormat="false" ht="11.25" hidden="false" customHeight="false" outlineLevel="0" collapsed="false">
      <c r="A34" s="19" t="str">
        <f aca="false">'Expense Assumptions'!A41</f>
        <v>Printing &amp; Postage</v>
      </c>
      <c r="B34" s="230" t="n">
        <f aca="false">'Expense Assumptions'!$C41</f>
        <v>0</v>
      </c>
      <c r="C34" s="230" t="n">
        <f aca="false">'Expense Assumptions'!$C41</f>
        <v>0</v>
      </c>
      <c r="D34" s="230" t="n">
        <f aca="false">'Expense Assumptions'!$C41</f>
        <v>0</v>
      </c>
      <c r="E34" s="230" t="n">
        <f aca="false">'Expense Assumptions'!$C41</f>
        <v>0</v>
      </c>
      <c r="F34" s="230" t="n">
        <f aca="false">'Expense Assumptions'!$C41</f>
        <v>0</v>
      </c>
      <c r="G34" s="230" t="n">
        <f aca="false">'Expense Assumptions'!$C41</f>
        <v>0</v>
      </c>
      <c r="H34" s="230" t="n">
        <f aca="false">'Expense Assumptions'!$C41</f>
        <v>0</v>
      </c>
      <c r="I34" s="230" t="n">
        <f aca="false">'Expense Assumptions'!$C41</f>
        <v>0</v>
      </c>
      <c r="J34" s="230" t="n">
        <f aca="false">'Expense Assumptions'!$C41</f>
        <v>0</v>
      </c>
      <c r="K34" s="230" t="n">
        <f aca="false">'Expense Assumptions'!$C41</f>
        <v>0</v>
      </c>
      <c r="L34" s="230" t="n">
        <f aca="false">'Expense Assumptions'!$C41</f>
        <v>0</v>
      </c>
      <c r="M34" s="230" t="n">
        <f aca="false">'Expense Assumptions'!$C41</f>
        <v>0</v>
      </c>
      <c r="N34" s="48" t="n">
        <f aca="false">SUM(B34:M34)</f>
        <v>0</v>
      </c>
      <c r="O34" s="222" t="e">
        <f aca="false">N34/$N$9</f>
        <v>#DIV/0!</v>
      </c>
    </row>
    <row r="35" customFormat="false" ht="11.25" hidden="false" customHeight="false" outlineLevel="0" collapsed="false">
      <c r="A35" s="19" t="str">
        <f aca="false">'Expense Assumptions'!A42</f>
        <v>Credit Card Processing</v>
      </c>
      <c r="B35" s="230" t="n">
        <f aca="false">0.023*B9</f>
        <v>0</v>
      </c>
      <c r="C35" s="230" t="n">
        <f aca="false">0.023*C9</f>
        <v>0</v>
      </c>
      <c r="D35" s="230" t="n">
        <f aca="false">0.023*D9</f>
        <v>0</v>
      </c>
      <c r="E35" s="230" t="n">
        <f aca="false">0.023*E9</f>
        <v>0</v>
      </c>
      <c r="F35" s="230" t="n">
        <f aca="false">0.023*F9</f>
        <v>0</v>
      </c>
      <c r="G35" s="230" t="n">
        <f aca="false">0.023*G9</f>
        <v>0</v>
      </c>
      <c r="H35" s="230" t="n">
        <f aca="false">0.023*H9</f>
        <v>0</v>
      </c>
      <c r="I35" s="230" t="n">
        <f aca="false">0.023*I9</f>
        <v>0</v>
      </c>
      <c r="J35" s="230" t="n">
        <f aca="false">0.023*J9</f>
        <v>0</v>
      </c>
      <c r="K35" s="230" t="n">
        <f aca="false">0.023*K9</f>
        <v>0</v>
      </c>
      <c r="L35" s="230" t="n">
        <f aca="false">0.023*L9</f>
        <v>0</v>
      </c>
      <c r="M35" s="230" t="n">
        <f aca="false">0.023*M9</f>
        <v>0</v>
      </c>
      <c r="N35" s="48" t="n">
        <f aca="false">SUM(B35:M35)</f>
        <v>0</v>
      </c>
      <c r="O35" s="222" t="e">
        <f aca="false">N35/$N$9</f>
        <v>#DIV/0!</v>
      </c>
    </row>
    <row r="36" customFormat="false" ht="11.25" hidden="false" customHeight="false" outlineLevel="0" collapsed="false">
      <c r="A36" s="19" t="str">
        <f aca="false">'Expense Assumptions'!A43</f>
        <v>Continuing Education</v>
      </c>
      <c r="B36" s="230" t="n">
        <f aca="false">'Expense Assumptions'!$C43</f>
        <v>0</v>
      </c>
      <c r="C36" s="230" t="n">
        <f aca="false">'Expense Assumptions'!$C43</f>
        <v>0</v>
      </c>
      <c r="D36" s="230" t="n">
        <f aca="false">'Expense Assumptions'!$C43</f>
        <v>0</v>
      </c>
      <c r="E36" s="230" t="n">
        <f aca="false">'Expense Assumptions'!$C43</f>
        <v>0</v>
      </c>
      <c r="F36" s="230" t="n">
        <f aca="false">'Expense Assumptions'!$C43</f>
        <v>0</v>
      </c>
      <c r="G36" s="230" t="n">
        <f aca="false">'Expense Assumptions'!$C43</f>
        <v>0</v>
      </c>
      <c r="H36" s="230" t="n">
        <f aca="false">'Expense Assumptions'!$C43</f>
        <v>0</v>
      </c>
      <c r="I36" s="230" t="n">
        <f aca="false">'Expense Assumptions'!$C43</f>
        <v>0</v>
      </c>
      <c r="J36" s="230" t="n">
        <f aca="false">'Expense Assumptions'!$C43</f>
        <v>0</v>
      </c>
      <c r="K36" s="230" t="n">
        <f aca="false">'Expense Assumptions'!$C43</f>
        <v>0</v>
      </c>
      <c r="L36" s="230" t="n">
        <f aca="false">'Expense Assumptions'!$C43</f>
        <v>0</v>
      </c>
      <c r="M36" s="230" t="n">
        <f aca="false">'Expense Assumptions'!$C43</f>
        <v>0</v>
      </c>
      <c r="N36" s="48" t="n">
        <f aca="false">SUM(B36:M36)</f>
        <v>0</v>
      </c>
      <c r="O36" s="222" t="e">
        <f aca="false">N36/$N$9</f>
        <v>#DIV/0!</v>
      </c>
    </row>
    <row r="37" customFormat="false" ht="11.25" hidden="false" customHeight="false" outlineLevel="0" collapsed="false">
      <c r="A37" s="19" t="str">
        <f aca="false">'Expense Assumptions'!A44</f>
        <v>Meals &amp; Entertainment</v>
      </c>
      <c r="B37" s="230" t="n">
        <f aca="false">'Expense Assumptions'!$C44</f>
        <v>0</v>
      </c>
      <c r="C37" s="230" t="n">
        <f aca="false">'Expense Assumptions'!$C44</f>
        <v>0</v>
      </c>
      <c r="D37" s="230" t="n">
        <f aca="false">'Expense Assumptions'!$C44</f>
        <v>0</v>
      </c>
      <c r="E37" s="230" t="n">
        <f aca="false">'Expense Assumptions'!$C44</f>
        <v>0</v>
      </c>
      <c r="F37" s="230" t="n">
        <f aca="false">'Expense Assumptions'!$C44</f>
        <v>0</v>
      </c>
      <c r="G37" s="230" t="n">
        <f aca="false">'Expense Assumptions'!$C44</f>
        <v>0</v>
      </c>
      <c r="H37" s="230" t="n">
        <f aca="false">'Expense Assumptions'!$C44</f>
        <v>0</v>
      </c>
      <c r="I37" s="230" t="n">
        <f aca="false">'Expense Assumptions'!$C44</f>
        <v>0</v>
      </c>
      <c r="J37" s="230" t="n">
        <f aca="false">'Expense Assumptions'!$C44</f>
        <v>0</v>
      </c>
      <c r="K37" s="230" t="n">
        <f aca="false">'Expense Assumptions'!$C44</f>
        <v>0</v>
      </c>
      <c r="L37" s="230" t="n">
        <f aca="false">'Expense Assumptions'!$C44</f>
        <v>0</v>
      </c>
      <c r="M37" s="230" t="n">
        <f aca="false">'Expense Assumptions'!$C44</f>
        <v>0</v>
      </c>
      <c r="N37" s="48" t="n">
        <f aca="false">SUM(B37:M37)</f>
        <v>0</v>
      </c>
      <c r="O37" s="222" t="e">
        <f aca="false">N37/$N$9</f>
        <v>#DIV/0!</v>
      </c>
    </row>
    <row r="38" customFormat="false" ht="11.25" hidden="false" customHeight="false" outlineLevel="0" collapsed="false">
      <c r="A38" s="19" t="str">
        <f aca="false">'Expense Assumptions'!A45</f>
        <v>Licenses &amp; Permits</v>
      </c>
      <c r="B38" s="230" t="n">
        <f aca="false">'Expense Assumptions'!$C45</f>
        <v>0</v>
      </c>
      <c r="C38" s="230" t="n">
        <f aca="false">'Expense Assumptions'!$C45</f>
        <v>0</v>
      </c>
      <c r="D38" s="230" t="n">
        <f aca="false">'Expense Assumptions'!$C45</f>
        <v>0</v>
      </c>
      <c r="E38" s="230" t="n">
        <f aca="false">'Expense Assumptions'!$C45</f>
        <v>0</v>
      </c>
      <c r="F38" s="230" t="n">
        <f aca="false">'Expense Assumptions'!$C45</f>
        <v>0</v>
      </c>
      <c r="G38" s="230" t="n">
        <f aca="false">'Expense Assumptions'!$C45</f>
        <v>0</v>
      </c>
      <c r="H38" s="230" t="n">
        <f aca="false">'Expense Assumptions'!$C45</f>
        <v>0</v>
      </c>
      <c r="I38" s="230" t="n">
        <f aca="false">'Expense Assumptions'!$C45</f>
        <v>0</v>
      </c>
      <c r="J38" s="230" t="n">
        <f aca="false">'Expense Assumptions'!$C45</f>
        <v>0</v>
      </c>
      <c r="K38" s="230" t="n">
        <f aca="false">'Expense Assumptions'!$C45</f>
        <v>0</v>
      </c>
      <c r="L38" s="230" t="n">
        <f aca="false">'Expense Assumptions'!$C45</f>
        <v>0</v>
      </c>
      <c r="M38" s="230" t="n">
        <f aca="false">'Expense Assumptions'!$C45</f>
        <v>0</v>
      </c>
      <c r="N38" s="48" t="n">
        <f aca="false">SUM(B38:M38)</f>
        <v>0</v>
      </c>
      <c r="O38" s="222" t="e">
        <f aca="false">N38/$N$9</f>
        <v>#DIV/0!</v>
      </c>
    </row>
    <row r="39" customFormat="false" ht="11.25" hidden="false" customHeight="false" outlineLevel="0" collapsed="false">
      <c r="A39" s="19" t="str">
        <f aca="false">'Expense Assumptions'!A46</f>
        <v>Miscellaneous</v>
      </c>
      <c r="B39" s="230" t="n">
        <f aca="false">'Expense Assumptions'!$C46</f>
        <v>0</v>
      </c>
      <c r="C39" s="230" t="n">
        <f aca="false">'Expense Assumptions'!$C46</f>
        <v>0</v>
      </c>
      <c r="D39" s="230" t="n">
        <f aca="false">'Expense Assumptions'!$C46</f>
        <v>0</v>
      </c>
      <c r="E39" s="230" t="n">
        <f aca="false">'Expense Assumptions'!$C46</f>
        <v>0</v>
      </c>
      <c r="F39" s="230" t="n">
        <f aca="false">'Expense Assumptions'!$C46</f>
        <v>0</v>
      </c>
      <c r="G39" s="230" t="n">
        <f aca="false">'Expense Assumptions'!$C46</f>
        <v>0</v>
      </c>
      <c r="H39" s="230" t="n">
        <f aca="false">'Expense Assumptions'!$C46</f>
        <v>0</v>
      </c>
      <c r="I39" s="230" t="n">
        <f aca="false">'Expense Assumptions'!$C46</f>
        <v>0</v>
      </c>
      <c r="J39" s="230" t="n">
        <f aca="false">'Expense Assumptions'!$C46</f>
        <v>0</v>
      </c>
      <c r="K39" s="230" t="n">
        <f aca="false">'Expense Assumptions'!$C46</f>
        <v>0</v>
      </c>
      <c r="L39" s="230" t="n">
        <f aca="false">'Expense Assumptions'!$C46</f>
        <v>0</v>
      </c>
      <c r="M39" s="230" t="n">
        <f aca="false">'Expense Assumptions'!$C46</f>
        <v>0</v>
      </c>
      <c r="N39" s="48" t="n">
        <f aca="false">SUM(B39:M39)</f>
        <v>0</v>
      </c>
      <c r="O39" s="222" t="e">
        <f aca="false">N39/$N$9</f>
        <v>#DIV/0!</v>
      </c>
    </row>
    <row r="40" customFormat="false" ht="11.25" hidden="false" customHeight="false" outlineLevel="0" collapsed="false">
      <c r="A40" s="19" t="s">
        <v>145</v>
      </c>
      <c r="B40" s="230" t="n">
        <f aca="false" t="array" ref="B40:M40">TRANSPOSE('Loan Table'!H13:H24)</f>
        <v>12389.375</v>
      </c>
      <c r="C40" s="230" t="n">
        <v>12331.448047077</v>
      </c>
      <c r="D40" s="230" t="n">
        <v>12273.0021652008</v>
      </c>
      <c r="E40" s="230" t="n">
        <v>12214.0327056328</v>
      </c>
      <c r="F40" s="230" t="n">
        <v>12154.5349779895</v>
      </c>
      <c r="G40" s="230" t="n">
        <v>12094.5042498693</v>
      </c>
      <c r="H40" s="230" t="n">
        <v>12033.9357464764</v>
      </c>
      <c r="I40" s="230" t="n">
        <v>11972.8246502407</v>
      </c>
      <c r="J40" s="230" t="n">
        <v>11911.1661004345</v>
      </c>
      <c r="K40" s="230" t="n">
        <v>11848.9551927862</v>
      </c>
      <c r="L40" s="230" t="n">
        <v>11786.1869790903</v>
      </c>
      <c r="M40" s="230" t="n">
        <v>11722.8564668134</v>
      </c>
      <c r="N40" s="48" t="n">
        <f aca="false">SUM(B40:M40)</f>
        <v>144732.822281611</v>
      </c>
      <c r="O40" s="222" t="e">
        <f aca="false">N40/$N$9</f>
        <v>#DIV/0!</v>
      </c>
    </row>
    <row r="41" customFormat="false" ht="11.25" hidden="false" customHeight="false" outlineLevel="0" collapsed="false">
      <c r="A41" s="231" t="s">
        <v>135</v>
      </c>
      <c r="B41" s="232" t="n">
        <f aca="false">SUM(B26:B40)</f>
        <v>12389.375</v>
      </c>
      <c r="C41" s="232" t="n">
        <f aca="false">SUM(C26:C40)</f>
        <v>12331.448047077</v>
      </c>
      <c r="D41" s="232" t="n">
        <f aca="false">SUM(D26:D40)</f>
        <v>12273.0021652008</v>
      </c>
      <c r="E41" s="232" t="n">
        <f aca="false">SUM(E26:E40)</f>
        <v>12214.0327056328</v>
      </c>
      <c r="F41" s="232" t="n">
        <f aca="false">SUM(F26:F40)</f>
        <v>12154.5349779895</v>
      </c>
      <c r="G41" s="232" t="n">
        <f aca="false">SUM(G26:G40)</f>
        <v>12094.5042498693</v>
      </c>
      <c r="H41" s="232" t="n">
        <f aca="false">SUM(H26:H40)</f>
        <v>12033.9357464764</v>
      </c>
      <c r="I41" s="232" t="n">
        <f aca="false">SUM(I26:I40)</f>
        <v>11972.8246502407</v>
      </c>
      <c r="J41" s="232" t="n">
        <f aca="false">SUM(J26:J40)</f>
        <v>11911.1661004345</v>
      </c>
      <c r="K41" s="232" t="n">
        <f aca="false">SUM(K26:K40)</f>
        <v>11848.9551927862</v>
      </c>
      <c r="L41" s="232" t="n">
        <f aca="false">SUM(L26:L40)</f>
        <v>11786.1869790903</v>
      </c>
      <c r="M41" s="232" t="n">
        <f aca="false">SUM(M26:M40)</f>
        <v>11722.8564668134</v>
      </c>
      <c r="N41" s="233" t="n">
        <f aca="false">SUM(B41:M41)</f>
        <v>144732.822281611</v>
      </c>
      <c r="O41" s="234" t="e">
        <f aca="false">N41/$N$9</f>
        <v>#DIV/0!</v>
      </c>
    </row>
    <row r="42" customFormat="false" ht="11.25" hidden="false" customHeight="false" outlineLevel="0" collapsed="false">
      <c r="A42" s="223" t="s">
        <v>136</v>
      </c>
      <c r="B42" s="224" t="n">
        <f aca="false">B18+B22+B41+B25</f>
        <v>28561.375</v>
      </c>
      <c r="C42" s="224" t="n">
        <f aca="false">C18+C22+C41+C25</f>
        <v>28503.448047077</v>
      </c>
      <c r="D42" s="224" t="n">
        <f aca="false">D18+D22+D41+D25</f>
        <v>28445.0021652008</v>
      </c>
      <c r="E42" s="224" t="n">
        <f aca="false">E18+E22+E41+E25</f>
        <v>28386.0327056328</v>
      </c>
      <c r="F42" s="224" t="n">
        <f aca="false">F18+F22+F41+F25</f>
        <v>28326.5349779895</v>
      </c>
      <c r="G42" s="224" t="n">
        <f aca="false">G18+G22+G41+G25</f>
        <v>28266.5042498693</v>
      </c>
      <c r="H42" s="224" t="n">
        <f aca="false">H18+H22+H41+H25</f>
        <v>28205.9357464764</v>
      </c>
      <c r="I42" s="224" t="n">
        <f aca="false">I18+I22+I41+I25</f>
        <v>28144.8246502407</v>
      </c>
      <c r="J42" s="224" t="n">
        <f aca="false">J18+J22+J41+J25</f>
        <v>28083.1661004345</v>
      </c>
      <c r="K42" s="224" t="n">
        <f aca="false">K18+K22+K41+K25</f>
        <v>28020.9551927862</v>
      </c>
      <c r="L42" s="224" t="n">
        <f aca="false">L18+L22+L41+L25</f>
        <v>27958.1869790903</v>
      </c>
      <c r="M42" s="224" t="n">
        <f aca="false">M18+M22+M41+M25</f>
        <v>27894.8564668134</v>
      </c>
      <c r="N42" s="224" t="n">
        <f aca="false">N18+N22+N41+N25</f>
        <v>338796.822281611</v>
      </c>
      <c r="O42" s="228" t="e">
        <f aca="false">N42/$N$9</f>
        <v>#DIV/0!</v>
      </c>
    </row>
    <row r="43" customFormat="false" ht="11.25" hidden="false" customHeight="false" outlineLevel="0" collapsed="false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6"/>
    </row>
    <row r="44" customFormat="false" ht="12" hidden="false" customHeight="false" outlineLevel="0" collapsed="false">
      <c r="A44" s="237" t="s">
        <v>146</v>
      </c>
      <c r="B44" s="238" t="n">
        <f aca="false">B12-B42</f>
        <v>-28561.375</v>
      </c>
      <c r="C44" s="238" t="n">
        <f aca="false">C12-C42</f>
        <v>-28503.448047077</v>
      </c>
      <c r="D44" s="238" t="n">
        <f aca="false">D12-D42</f>
        <v>-28445.0021652008</v>
      </c>
      <c r="E44" s="238" t="n">
        <f aca="false">E12-E42</f>
        <v>-28386.0327056328</v>
      </c>
      <c r="F44" s="238" t="n">
        <f aca="false">F12-F42</f>
        <v>-28326.5349779895</v>
      </c>
      <c r="G44" s="238" t="n">
        <f aca="false">G12-G42</f>
        <v>-28266.5042498693</v>
      </c>
      <c r="H44" s="238" t="n">
        <f aca="false">H12-H42</f>
        <v>-28205.9357464764</v>
      </c>
      <c r="I44" s="238" t="n">
        <f aca="false">I12-I42</f>
        <v>-28144.8246502407</v>
      </c>
      <c r="J44" s="238" t="n">
        <f aca="false">J12-J42</f>
        <v>-28083.1661004345</v>
      </c>
      <c r="K44" s="238" t="n">
        <f aca="false">K12-K42</f>
        <v>-28020.9551927862</v>
      </c>
      <c r="L44" s="238" t="n">
        <f aca="false">L12-L42</f>
        <v>-27958.1869790903</v>
      </c>
      <c r="M44" s="238" t="n">
        <f aca="false">M12-M42</f>
        <v>-27894.8564668134</v>
      </c>
      <c r="N44" s="238" t="n">
        <f aca="false">N12-N42</f>
        <v>-338796.822281611</v>
      </c>
      <c r="O44" s="239" t="e">
        <f aca="false">N44/$N$9</f>
        <v>#DIV/0!</v>
      </c>
    </row>
    <row r="45" customFormat="false" ht="12" hidden="false" customHeight="false" outlineLevel="0" collapsed="false">
      <c r="A45" s="227" t="s">
        <v>147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6"/>
    </row>
    <row r="46" customFormat="false" ht="11.25" hidden="false" customHeight="false" outlineLevel="0" collapsed="false">
      <c r="A46" s="1" t="s">
        <v>148</v>
      </c>
      <c r="B46" s="240" t="n">
        <f aca="false">'Startup Summary'!D33</f>
        <v>75000</v>
      </c>
      <c r="C46" s="48" t="n">
        <f aca="false">B57</f>
        <v>39972.36048767</v>
      </c>
      <c r="D46" s="48" t="n">
        <f aca="false">C57</f>
        <v>4944.72097534002</v>
      </c>
      <c r="E46" s="48" t="n">
        <f aca="false">D57</f>
        <v>-30082.91853699</v>
      </c>
      <c r="F46" s="48" t="n">
        <f aca="false">E57</f>
        <v>-65110.55804932</v>
      </c>
      <c r="G46" s="48" t="n">
        <f aca="false">F57</f>
        <v>-100138.19756165</v>
      </c>
      <c r="H46" s="48" t="n">
        <f aca="false">G57</f>
        <v>-135165.83707398</v>
      </c>
      <c r="I46" s="48" t="n">
        <f aca="false">H57</f>
        <v>-170193.47658631</v>
      </c>
      <c r="J46" s="48" t="n">
        <f aca="false">I57</f>
        <v>-205221.11609864</v>
      </c>
      <c r="K46" s="48" t="n">
        <f aca="false">J57</f>
        <v>-240248.75561097</v>
      </c>
      <c r="L46" s="48" t="n">
        <f aca="false">K57</f>
        <v>-275276.3951233</v>
      </c>
      <c r="M46" s="48" t="n">
        <f aca="false">L57</f>
        <v>-310304.03463563</v>
      </c>
      <c r="N46" s="48" t="n">
        <f aca="false">B46</f>
        <v>75000</v>
      </c>
      <c r="O46" s="236"/>
    </row>
    <row r="47" customFormat="false" ht="11.25" hidden="false" customHeight="false" outlineLevel="0" collapsed="false">
      <c r="A47" s="1" t="s">
        <v>149</v>
      </c>
      <c r="B47" s="48" t="n">
        <v>0</v>
      </c>
      <c r="C47" s="48" t="n">
        <v>0</v>
      </c>
      <c r="D47" s="48" t="n">
        <v>0</v>
      </c>
      <c r="E47" s="48" t="n">
        <v>0</v>
      </c>
      <c r="F47" s="48" t="n">
        <v>0</v>
      </c>
      <c r="G47" s="48" t="n">
        <v>0</v>
      </c>
      <c r="H47" s="48" t="n">
        <v>0</v>
      </c>
      <c r="I47" s="48" t="n">
        <v>0</v>
      </c>
      <c r="J47" s="48" t="n">
        <v>0</v>
      </c>
      <c r="K47" s="48" t="n">
        <v>0</v>
      </c>
      <c r="L47" s="48" t="n">
        <v>0</v>
      </c>
      <c r="M47" s="48" t="n">
        <v>0</v>
      </c>
      <c r="N47" s="48" t="n">
        <f aca="false">SUM(B47:M47)</f>
        <v>0</v>
      </c>
    </row>
    <row r="48" customFormat="false" ht="11.25" hidden="false" customHeight="false" outlineLevel="0" collapsed="false">
      <c r="A48" s="1" t="s">
        <v>150</v>
      </c>
      <c r="B48" s="48" t="n">
        <v>0</v>
      </c>
      <c r="C48" s="48" t="n">
        <v>0</v>
      </c>
      <c r="D48" s="48" t="n">
        <v>0</v>
      </c>
      <c r="E48" s="48" t="n">
        <v>0</v>
      </c>
      <c r="F48" s="48" t="n">
        <v>0</v>
      </c>
      <c r="G48" s="48" t="n">
        <v>0</v>
      </c>
      <c r="H48" s="48" t="n">
        <v>0</v>
      </c>
      <c r="I48" s="48" t="n">
        <v>0</v>
      </c>
      <c r="J48" s="48" t="n">
        <v>0</v>
      </c>
      <c r="K48" s="48" t="n">
        <v>0</v>
      </c>
      <c r="L48" s="48" t="n">
        <v>0</v>
      </c>
      <c r="M48" s="48" t="n">
        <v>0</v>
      </c>
      <c r="N48" s="48" t="n">
        <f aca="false">SUM(B48:M48)</f>
        <v>0</v>
      </c>
      <c r="O48" s="236"/>
    </row>
    <row r="49" customFormat="false" ht="11.25" hidden="false" customHeight="false" outlineLevel="0" collapsed="false">
      <c r="A49" s="1" t="s">
        <v>151</v>
      </c>
      <c r="B49" s="241" t="n">
        <v>0</v>
      </c>
      <c r="C49" s="241" t="n">
        <v>0</v>
      </c>
      <c r="D49" s="241" t="n">
        <v>0</v>
      </c>
      <c r="E49" s="241" t="n">
        <v>0</v>
      </c>
      <c r="F49" s="241" t="n">
        <v>0</v>
      </c>
      <c r="G49" s="241" t="n">
        <v>0</v>
      </c>
      <c r="H49" s="241" t="n">
        <v>0</v>
      </c>
      <c r="I49" s="241" t="n">
        <v>0</v>
      </c>
      <c r="J49" s="241" t="n">
        <v>0</v>
      </c>
      <c r="K49" s="241" t="n">
        <v>0</v>
      </c>
      <c r="L49" s="241" t="n">
        <v>0</v>
      </c>
      <c r="M49" s="241" t="n">
        <v>0</v>
      </c>
      <c r="N49" s="241" t="n">
        <f aca="false">SUM(B49:M49)</f>
        <v>0</v>
      </c>
    </row>
    <row r="50" customFormat="false" ht="11.25" hidden="false" customHeight="false" outlineLevel="0" collapsed="false">
      <c r="B50" s="48" t="n">
        <f aca="false">SUM(B46:B49)</f>
        <v>75000</v>
      </c>
      <c r="C50" s="48" t="n">
        <f aca="false">SUM(C46:C49)</f>
        <v>39972.36048767</v>
      </c>
      <c r="D50" s="48" t="n">
        <f aca="false">SUM(D46:D49)</f>
        <v>4944.72097534002</v>
      </c>
      <c r="E50" s="48" t="n">
        <f aca="false">SUM(E46:E49)</f>
        <v>-30082.91853699</v>
      </c>
      <c r="F50" s="48" t="n">
        <f aca="false">SUM(F46:F49)</f>
        <v>-65110.55804932</v>
      </c>
      <c r="G50" s="48" t="n">
        <f aca="false">SUM(G46:G49)</f>
        <v>-100138.19756165</v>
      </c>
      <c r="H50" s="48" t="n">
        <f aca="false">SUM(H46:H49)</f>
        <v>-135165.83707398</v>
      </c>
      <c r="I50" s="48" t="n">
        <f aca="false">SUM(I46:I49)</f>
        <v>-170193.47658631</v>
      </c>
      <c r="J50" s="48" t="n">
        <f aca="false">SUM(J46:J49)</f>
        <v>-205221.11609864</v>
      </c>
      <c r="K50" s="48" t="n">
        <f aca="false">SUM(K46:K49)</f>
        <v>-240248.75561097</v>
      </c>
      <c r="L50" s="48" t="n">
        <f aca="false">SUM(L46:L49)</f>
        <v>-275276.3951233</v>
      </c>
      <c r="M50" s="48" t="n">
        <f aca="false">SUM(M46:M49)</f>
        <v>-310304.03463563</v>
      </c>
      <c r="N50" s="48" t="n">
        <f aca="false">SUM(N46:N49)</f>
        <v>75000</v>
      </c>
    </row>
    <row r="51" customFormat="false" ht="11.25" hidden="false" customHeight="false" outlineLevel="0" collapsed="false">
      <c r="A51" s="227" t="s">
        <v>152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customFormat="false" ht="11.25" hidden="false" customHeight="false" outlineLevel="0" collapsed="false">
      <c r="A52" s="1" t="s">
        <v>153</v>
      </c>
      <c r="B52" s="48" t="n">
        <f aca="false">'Loan Table'!$G13</f>
        <v>6466.26451232999</v>
      </c>
      <c r="C52" s="48" t="n">
        <f aca="false">'Loan Table'!$G14</f>
        <v>6524.19146525295</v>
      </c>
      <c r="D52" s="48" t="n">
        <f aca="false">'Loan Table'!$G15</f>
        <v>6582.63734712917</v>
      </c>
      <c r="E52" s="48" t="n">
        <f aca="false">'Loan Table'!$G16</f>
        <v>6641.6068066972</v>
      </c>
      <c r="F52" s="48" t="n">
        <f aca="false">'Loan Table'!$G17</f>
        <v>6701.10453434053</v>
      </c>
      <c r="G52" s="48" t="n">
        <f aca="false">'Loan Table'!$G18</f>
        <v>6761.13526246066</v>
      </c>
      <c r="H52" s="48" t="n">
        <f aca="false">'Loan Table'!$G19</f>
        <v>6821.70376585354</v>
      </c>
      <c r="I52" s="48" t="n">
        <f aca="false">'Loan Table'!$G20</f>
        <v>6882.81486208931</v>
      </c>
      <c r="J52" s="48" t="n">
        <f aca="false">'Loan Table'!$G21</f>
        <v>6944.47341189553</v>
      </c>
      <c r="K52" s="48" t="n">
        <f aca="false">'Loan Table'!$G22</f>
        <v>7006.68431954376</v>
      </c>
      <c r="L52" s="48" t="n">
        <f aca="false">'Loan Table'!$G23</f>
        <v>7069.45253323967</v>
      </c>
      <c r="M52" s="48" t="n">
        <f aca="false">'Loan Table'!$G24</f>
        <v>7132.78304551661</v>
      </c>
      <c r="N52" s="48" t="n">
        <f aca="false">SUM(B52:M52)</f>
        <v>81534.8518663489</v>
      </c>
      <c r="O52" s="236"/>
    </row>
    <row r="53" customFormat="false" ht="11.25" hidden="false" customHeight="false" outlineLevel="0" collapsed="false">
      <c r="A53" s="1" t="s">
        <v>154</v>
      </c>
      <c r="B53" s="48" t="n">
        <v>0</v>
      </c>
      <c r="C53" s="48" t="n">
        <v>0</v>
      </c>
      <c r="D53" s="48" t="n">
        <v>0</v>
      </c>
      <c r="E53" s="48" t="n">
        <v>0</v>
      </c>
      <c r="F53" s="48" t="n">
        <v>0</v>
      </c>
      <c r="G53" s="48" t="n">
        <v>0</v>
      </c>
      <c r="H53" s="48" t="n">
        <v>0</v>
      </c>
      <c r="I53" s="48" t="n">
        <v>0</v>
      </c>
      <c r="J53" s="48" t="n">
        <v>0</v>
      </c>
      <c r="K53" s="48" t="n">
        <v>0</v>
      </c>
      <c r="L53" s="48" t="n">
        <v>0</v>
      </c>
      <c r="M53" s="48" t="n">
        <v>0</v>
      </c>
      <c r="N53" s="48" t="n">
        <f aca="false">SUM(B53:M53)</f>
        <v>0</v>
      </c>
    </row>
    <row r="54" customFormat="false" ht="11.25" hidden="false" customHeight="false" outlineLevel="0" collapsed="false">
      <c r="A54" s="1" t="s">
        <v>155</v>
      </c>
      <c r="B54" s="48" t="n">
        <v>0</v>
      </c>
      <c r="C54" s="48" t="n">
        <v>0</v>
      </c>
      <c r="D54" s="48" t="n">
        <v>0</v>
      </c>
      <c r="E54" s="48" t="n">
        <v>0</v>
      </c>
      <c r="F54" s="48" t="n">
        <v>0</v>
      </c>
      <c r="G54" s="48" t="n">
        <v>0</v>
      </c>
      <c r="H54" s="48" t="n">
        <v>0</v>
      </c>
      <c r="I54" s="48" t="n">
        <v>0</v>
      </c>
      <c r="J54" s="48" t="n">
        <v>0</v>
      </c>
      <c r="K54" s="48" t="n">
        <v>0</v>
      </c>
      <c r="L54" s="48" t="n">
        <v>0</v>
      </c>
      <c r="M54" s="48" t="n">
        <v>0</v>
      </c>
      <c r="N54" s="48" t="n">
        <f aca="false">SUM(B54:M54)</f>
        <v>0</v>
      </c>
    </row>
    <row r="55" customFormat="false" ht="11.25" hidden="false" customHeight="false" outlineLevel="0" collapsed="false">
      <c r="A55" s="1" t="s">
        <v>156</v>
      </c>
      <c r="B55" s="241" t="n">
        <v>0</v>
      </c>
      <c r="C55" s="241" t="n">
        <v>0</v>
      </c>
      <c r="D55" s="241" t="n">
        <v>0</v>
      </c>
      <c r="E55" s="241" t="n">
        <v>0</v>
      </c>
      <c r="F55" s="241" t="n">
        <v>0</v>
      </c>
      <c r="G55" s="241" t="n">
        <v>0</v>
      </c>
      <c r="H55" s="241" t="n">
        <v>0</v>
      </c>
      <c r="I55" s="241" t="n">
        <v>0</v>
      </c>
      <c r="J55" s="241" t="n">
        <v>0</v>
      </c>
      <c r="K55" s="241" t="n">
        <v>0</v>
      </c>
      <c r="L55" s="241" t="n">
        <v>0</v>
      </c>
      <c r="M55" s="241" t="n">
        <v>0</v>
      </c>
      <c r="N55" s="241" t="n">
        <f aca="false">SUM(B55:M55)</f>
        <v>0</v>
      </c>
    </row>
    <row r="56" customFormat="false" ht="11.25" hidden="false" customHeight="false" outlineLevel="0" collapsed="false">
      <c r="B56" s="48" t="n">
        <f aca="false">SUM(B52:B55)</f>
        <v>6466.26451232999</v>
      </c>
      <c r="C56" s="48" t="n">
        <f aca="false">SUM(C52:C55)</f>
        <v>6524.19146525295</v>
      </c>
      <c r="D56" s="48" t="n">
        <f aca="false">SUM(D52:D55)</f>
        <v>6582.63734712917</v>
      </c>
      <c r="E56" s="48" t="n">
        <f aca="false">SUM(E52:E55)</f>
        <v>6641.6068066972</v>
      </c>
      <c r="F56" s="48" t="n">
        <f aca="false">SUM(F52:F55)</f>
        <v>6701.10453434053</v>
      </c>
      <c r="G56" s="48" t="n">
        <f aca="false">SUM(G52:G55)</f>
        <v>6761.13526246066</v>
      </c>
      <c r="H56" s="48" t="n">
        <f aca="false">SUM(H52:H55)</f>
        <v>6821.70376585354</v>
      </c>
      <c r="I56" s="48" t="n">
        <f aca="false">SUM(I52:I55)</f>
        <v>6882.81486208931</v>
      </c>
      <c r="J56" s="48" t="n">
        <f aca="false">SUM(J52:J55)</f>
        <v>6944.47341189553</v>
      </c>
      <c r="K56" s="48" t="n">
        <f aca="false">SUM(K52:K55)</f>
        <v>7006.68431954376</v>
      </c>
      <c r="L56" s="48" t="n">
        <f aca="false">SUM(L52:L55)</f>
        <v>7069.45253323967</v>
      </c>
      <c r="M56" s="48" t="n">
        <f aca="false">SUM(M52:M55)</f>
        <v>7132.78304551661</v>
      </c>
      <c r="N56" s="48" t="n">
        <f aca="false">SUM(N52:N55)</f>
        <v>81534.8518663489</v>
      </c>
    </row>
    <row r="57" customFormat="false" ht="12" hidden="false" customHeight="false" outlineLevel="0" collapsed="false">
      <c r="A57" s="237" t="s">
        <v>157</v>
      </c>
      <c r="B57" s="238" t="n">
        <f aca="false">B44+B50-B56</f>
        <v>39972.36048767</v>
      </c>
      <c r="C57" s="238" t="n">
        <f aca="false">C44+C50-C56</f>
        <v>4944.72097534002</v>
      </c>
      <c r="D57" s="238" t="n">
        <f aca="false">D44+D50-D56</f>
        <v>-30082.91853699</v>
      </c>
      <c r="E57" s="238" t="n">
        <f aca="false">E44+E50-E56</f>
        <v>-65110.55804932</v>
      </c>
      <c r="F57" s="238" t="n">
        <f aca="false">F44+F50-F56</f>
        <v>-100138.19756165</v>
      </c>
      <c r="G57" s="238" t="n">
        <f aca="false">G44+G50-G56</f>
        <v>-135165.83707398</v>
      </c>
      <c r="H57" s="238" t="n">
        <f aca="false">H44+H50-H56</f>
        <v>-170193.47658631</v>
      </c>
      <c r="I57" s="238" t="n">
        <f aca="false">I44+I50-I56</f>
        <v>-205221.11609864</v>
      </c>
      <c r="J57" s="238" t="n">
        <f aca="false">J44+J50-J56</f>
        <v>-240248.75561097</v>
      </c>
      <c r="K57" s="238" t="n">
        <f aca="false">K44+K50-K56</f>
        <v>-275276.3951233</v>
      </c>
      <c r="L57" s="238" t="n">
        <f aca="false">L44+L50-L56</f>
        <v>-310304.03463563</v>
      </c>
      <c r="M57" s="238" t="n">
        <f aca="false">M44+M50-M56</f>
        <v>-345331.67414796</v>
      </c>
      <c r="N57" s="238" t="n">
        <f aca="false">N44+N50-N56</f>
        <v>-345331.67414796</v>
      </c>
      <c r="O57" s="242"/>
    </row>
    <row r="58" customFormat="false" ht="12" hidden="false" customHeight="false" outlineLevel="0" collapsed="false"/>
    <row r="60" customFormat="false" ht="12" hidden="true" customHeight="false" outlineLevel="0" collapsed="false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</row>
    <row r="61" customFormat="false" ht="12" hidden="true" customHeight="false" outlineLevel="0" collapsed="false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6"/>
      <c r="O61" s="244"/>
      <c r="P61" s="244"/>
      <c r="Q61" s="214"/>
      <c r="R61" s="214"/>
      <c r="S61" s="214"/>
      <c r="T61" s="214"/>
      <c r="U61" s="214"/>
      <c r="V61" s="214"/>
      <c r="W61" s="214"/>
      <c r="X61" s="214"/>
    </row>
    <row r="62" customFormat="false" ht="12" hidden="true" customHeight="false" outlineLevel="0" collapsed="false">
      <c r="A62" s="247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9"/>
      <c r="O62" s="244"/>
      <c r="P62" s="244"/>
      <c r="Q62" s="214"/>
      <c r="R62" s="214"/>
      <c r="S62" s="214"/>
      <c r="T62" s="214"/>
      <c r="U62" s="214"/>
      <c r="V62" s="214"/>
      <c r="W62" s="214"/>
      <c r="X62" s="214"/>
    </row>
    <row r="63" customFormat="false" ht="12" hidden="true" customHeight="false" outlineLevel="0" collapsed="false">
      <c r="A63" s="13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9"/>
      <c r="O63" s="244"/>
      <c r="P63" s="244"/>
      <c r="Q63" s="214"/>
      <c r="R63" s="214"/>
      <c r="S63" s="214"/>
      <c r="T63" s="214"/>
      <c r="U63" s="214"/>
      <c r="V63" s="214"/>
      <c r="W63" s="214"/>
      <c r="X63" s="214"/>
    </row>
    <row r="64" customFormat="false" ht="12" hidden="true" customHeight="false" outlineLevel="0" collapsed="false">
      <c r="A64" s="105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22"/>
      <c r="P64" s="244"/>
      <c r="Q64" s="214"/>
      <c r="R64" s="214"/>
      <c r="S64" s="214"/>
      <c r="T64" s="214"/>
      <c r="U64" s="214"/>
      <c r="V64" s="214"/>
      <c r="W64" s="214"/>
      <c r="X64" s="214"/>
    </row>
    <row r="65" customFormat="false" ht="12" hidden="true" customHeight="false" outlineLevel="0" collapsed="false">
      <c r="A65" s="105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1"/>
      <c r="O65" s="222"/>
      <c r="P65" s="244"/>
      <c r="Q65" s="214"/>
      <c r="R65" s="214"/>
      <c r="S65" s="214"/>
      <c r="T65" s="214"/>
      <c r="U65" s="214"/>
      <c r="V65" s="214"/>
      <c r="W65" s="214"/>
      <c r="X65" s="214"/>
    </row>
    <row r="66" customFormat="false" ht="12" hidden="true" customHeight="false" outlineLevel="0" collapsed="false">
      <c r="A66" s="105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1"/>
      <c r="O66" s="222"/>
      <c r="P66" s="244"/>
      <c r="Q66" s="214"/>
      <c r="R66" s="214"/>
      <c r="S66" s="214"/>
      <c r="T66" s="214"/>
      <c r="U66" s="214"/>
      <c r="V66" s="214"/>
      <c r="W66" s="214"/>
      <c r="X66" s="214"/>
    </row>
    <row r="67" customFormat="false" ht="12" hidden="true" customHeight="false" outlineLevel="0" collapsed="false">
      <c r="A67" s="105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1"/>
      <c r="O67" s="222"/>
      <c r="P67" s="244"/>
      <c r="Q67" s="214"/>
      <c r="R67" s="214"/>
      <c r="S67" s="214"/>
      <c r="T67" s="214"/>
      <c r="U67" s="214"/>
      <c r="V67" s="214"/>
      <c r="W67" s="214"/>
      <c r="X67" s="214"/>
    </row>
    <row r="68" customFormat="false" ht="12" hidden="true" customHeight="false" outlineLevel="0" collapsed="false">
      <c r="A68" s="105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1"/>
      <c r="O68" s="222"/>
      <c r="P68" s="244"/>
      <c r="Q68" s="214"/>
      <c r="R68" s="214"/>
      <c r="S68" s="214"/>
      <c r="T68" s="214"/>
      <c r="U68" s="214"/>
      <c r="V68" s="214"/>
      <c r="W68" s="214"/>
      <c r="X68" s="214"/>
    </row>
    <row r="69" customFormat="false" ht="12" hidden="true" customHeight="false" outlineLevel="0" collapsed="false">
      <c r="A69" s="252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1"/>
      <c r="O69" s="222"/>
      <c r="P69" s="244"/>
      <c r="Q69" s="214"/>
      <c r="R69" s="214"/>
      <c r="S69" s="214"/>
      <c r="T69" s="214"/>
      <c r="U69" s="214"/>
      <c r="V69" s="214"/>
      <c r="W69" s="214"/>
      <c r="X69" s="214"/>
    </row>
    <row r="70" customFormat="false" ht="12" hidden="true" customHeight="false" outlineLevel="0" collapsed="false">
      <c r="A70" s="252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1"/>
      <c r="O70" s="222"/>
      <c r="P70" s="244"/>
      <c r="Q70" s="214"/>
      <c r="R70" s="214"/>
      <c r="S70" s="214"/>
      <c r="T70" s="214"/>
      <c r="U70" s="214"/>
      <c r="V70" s="214"/>
      <c r="W70" s="214"/>
      <c r="X70" s="214"/>
    </row>
    <row r="71" customFormat="false" ht="12" hidden="true" customHeight="false" outlineLevel="0" collapsed="false">
      <c r="A71" s="105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1"/>
      <c r="O71" s="222"/>
      <c r="P71" s="244"/>
      <c r="Q71" s="214"/>
      <c r="R71" s="214"/>
      <c r="S71" s="214"/>
      <c r="T71" s="214"/>
      <c r="U71" s="214"/>
      <c r="V71" s="214"/>
      <c r="W71" s="214"/>
      <c r="X71" s="214"/>
    </row>
    <row r="72" customFormat="false" ht="12" hidden="true" customHeight="false" outlineLevel="0" collapsed="false">
      <c r="A72" s="105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22"/>
      <c r="P72" s="244"/>
      <c r="Q72" s="214"/>
      <c r="R72" s="214"/>
      <c r="S72" s="214"/>
      <c r="T72" s="214"/>
      <c r="U72" s="214"/>
      <c r="V72" s="214"/>
      <c r="W72" s="214"/>
      <c r="X72" s="214"/>
    </row>
    <row r="73" customFormat="false" ht="12" hidden="true" customHeight="false" outlineLevel="0" collapsed="false">
      <c r="A73" s="252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22"/>
      <c r="P73" s="244"/>
      <c r="Q73" s="214"/>
      <c r="R73" s="214"/>
      <c r="S73" s="214"/>
      <c r="T73" s="214"/>
      <c r="U73" s="214"/>
      <c r="V73" s="214"/>
      <c r="W73" s="214"/>
      <c r="X73" s="214"/>
    </row>
    <row r="74" customFormat="false" ht="12" hidden="true" customHeight="false" outlineLevel="0" collapsed="false">
      <c r="A74" s="252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1"/>
      <c r="O74" s="222"/>
      <c r="P74" s="244"/>
      <c r="Q74" s="214"/>
      <c r="R74" s="214"/>
      <c r="S74" s="214"/>
      <c r="T74" s="214"/>
      <c r="U74" s="214"/>
      <c r="V74" s="214"/>
      <c r="W74" s="214"/>
      <c r="X74" s="214"/>
    </row>
    <row r="75" customFormat="false" ht="12" hidden="true" customHeight="false" outlineLevel="0" collapsed="false">
      <c r="A75" s="252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22"/>
      <c r="P75" s="244"/>
      <c r="Q75" s="214"/>
      <c r="R75" s="214"/>
      <c r="S75" s="214"/>
      <c r="T75" s="214"/>
      <c r="U75" s="214"/>
      <c r="V75" s="214"/>
      <c r="W75" s="214"/>
      <c r="X75" s="214"/>
    </row>
    <row r="76" customFormat="false" ht="12" hidden="true" customHeight="false" outlineLevel="0" collapsed="false">
      <c r="A76" s="105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1"/>
      <c r="O76" s="222"/>
      <c r="P76" s="244"/>
      <c r="Q76" s="214"/>
      <c r="R76" s="214"/>
      <c r="S76" s="214"/>
      <c r="T76" s="214"/>
      <c r="U76" s="214"/>
      <c r="V76" s="214"/>
      <c r="W76" s="214"/>
      <c r="X76" s="214"/>
    </row>
    <row r="77" customFormat="false" ht="12" hidden="true" customHeight="false" outlineLevel="0" collapsed="false">
      <c r="A77" s="105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1"/>
      <c r="O77" s="222"/>
      <c r="P77" s="244"/>
      <c r="Q77" s="214"/>
      <c r="R77" s="214"/>
      <c r="S77" s="214"/>
      <c r="T77" s="214"/>
      <c r="U77" s="214"/>
      <c r="V77" s="214"/>
      <c r="W77" s="214"/>
      <c r="X77" s="214"/>
    </row>
    <row r="78" customFormat="false" ht="12" hidden="true" customHeight="false" outlineLevel="0" collapsed="false">
      <c r="A78" s="105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1"/>
      <c r="O78" s="222"/>
      <c r="P78" s="244"/>
      <c r="Q78" s="214"/>
      <c r="R78" s="214"/>
      <c r="S78" s="214"/>
      <c r="T78" s="214"/>
      <c r="U78" s="214"/>
      <c r="V78" s="214"/>
      <c r="W78" s="214"/>
      <c r="X78" s="214"/>
    </row>
    <row r="79" customFormat="false" ht="12" hidden="true" customHeight="false" outlineLevel="0" collapsed="false">
      <c r="A79" s="253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1"/>
      <c r="O79" s="222"/>
      <c r="P79" s="244"/>
      <c r="Q79" s="214"/>
      <c r="R79" s="214"/>
      <c r="S79" s="214"/>
      <c r="T79" s="214"/>
      <c r="U79" s="214"/>
      <c r="V79" s="214"/>
      <c r="W79" s="214"/>
      <c r="X79" s="214"/>
    </row>
    <row r="80" customFormat="false" ht="12" hidden="true" customHeight="false" outlineLevel="0" collapsed="false">
      <c r="A80" s="105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1"/>
      <c r="O80" s="222"/>
      <c r="P80" s="244"/>
      <c r="Q80" s="214"/>
      <c r="R80" s="214"/>
      <c r="S80" s="214"/>
      <c r="T80" s="214"/>
      <c r="U80" s="214"/>
      <c r="V80" s="214"/>
      <c r="W80" s="214"/>
      <c r="X80" s="214"/>
    </row>
    <row r="81" customFormat="false" ht="12" hidden="true" customHeight="false" outlineLevel="0" collapsed="false">
      <c r="A81" s="105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1"/>
      <c r="O81" s="222"/>
      <c r="P81" s="244"/>
      <c r="Q81" s="214"/>
      <c r="R81" s="214"/>
      <c r="S81" s="214"/>
      <c r="T81" s="214"/>
      <c r="U81" s="214"/>
      <c r="V81" s="214"/>
      <c r="W81" s="214"/>
      <c r="X81" s="214"/>
    </row>
    <row r="82" customFormat="false" ht="12" hidden="true" customHeight="false" outlineLevel="0" collapsed="false">
      <c r="A82" s="105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1"/>
      <c r="O82" s="222"/>
      <c r="P82" s="244"/>
      <c r="Q82" s="214"/>
      <c r="R82" s="214"/>
      <c r="S82" s="214"/>
      <c r="T82" s="214"/>
      <c r="U82" s="214"/>
      <c r="V82" s="214"/>
      <c r="W82" s="214"/>
      <c r="X82" s="214"/>
    </row>
    <row r="83" customFormat="false" ht="12" hidden="true" customHeight="false" outlineLevel="0" collapsed="false">
      <c r="A83" s="253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1"/>
      <c r="O83" s="222"/>
      <c r="P83" s="244"/>
      <c r="Q83" s="214"/>
      <c r="R83" s="214"/>
      <c r="S83" s="214"/>
      <c r="T83" s="214"/>
      <c r="U83" s="214"/>
      <c r="V83" s="214"/>
      <c r="W83" s="214"/>
      <c r="X83" s="214"/>
    </row>
    <row r="84" customFormat="false" ht="11.25" hidden="true" customHeight="false" outlineLevel="0" collapsed="false">
      <c r="A84" s="105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1"/>
      <c r="O84" s="222"/>
    </row>
    <row r="85" customFormat="false" ht="11.25" hidden="true" customHeight="false" outlineLevel="0" collapsed="false">
      <c r="A85" s="105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1"/>
      <c r="O85" s="222"/>
    </row>
    <row r="86" customFormat="false" ht="11.25" hidden="true" customHeight="false" outlineLevel="0" collapsed="false">
      <c r="A86" s="227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5"/>
      <c r="P86" s="226"/>
      <c r="Q86" s="227"/>
      <c r="R86" s="227"/>
      <c r="S86" s="227"/>
      <c r="T86" s="227"/>
      <c r="U86" s="227"/>
      <c r="V86" s="227"/>
      <c r="W86" s="227"/>
      <c r="X86" s="227"/>
    </row>
    <row r="87" customFormat="false" ht="11.25" hidden="true" customHeight="false" outlineLevel="0" collapsed="false">
      <c r="A87" s="227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5"/>
      <c r="P87" s="226"/>
      <c r="Q87" s="227"/>
      <c r="R87" s="227"/>
      <c r="S87" s="227"/>
      <c r="T87" s="227"/>
      <c r="U87" s="227"/>
      <c r="V87" s="227"/>
      <c r="W87" s="227"/>
      <c r="X87" s="227"/>
    </row>
    <row r="88" customFormat="false" ht="11.25" hidden="true" customHeight="false" outlineLevel="0" collapsed="false">
      <c r="A88" s="227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8"/>
      <c r="P88" s="227"/>
      <c r="Q88" s="227"/>
      <c r="R88" s="227"/>
      <c r="S88" s="227"/>
      <c r="T88" s="227"/>
      <c r="U88" s="227"/>
      <c r="V88" s="227"/>
      <c r="W88" s="227"/>
      <c r="X88" s="227"/>
    </row>
    <row r="89" customFormat="false" ht="11.25" hidden="true" customHeight="false" outlineLevel="0" collapsed="false">
      <c r="A89" s="227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5"/>
      <c r="P89" s="227"/>
      <c r="Q89" s="227"/>
      <c r="R89" s="227"/>
      <c r="S89" s="227"/>
      <c r="T89" s="227"/>
      <c r="U89" s="227"/>
      <c r="V89" s="227"/>
      <c r="W89" s="227"/>
      <c r="X89" s="227"/>
    </row>
    <row r="90" customFormat="false" ht="12" hidden="true" customHeight="false" outlineLevel="0" collapsed="false">
      <c r="A90" s="247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5"/>
      <c r="P90" s="227"/>
      <c r="Q90" s="227"/>
      <c r="R90" s="227"/>
      <c r="S90" s="227"/>
      <c r="T90" s="227"/>
      <c r="U90" s="227"/>
      <c r="V90" s="227"/>
      <c r="W90" s="227"/>
      <c r="X90" s="227"/>
    </row>
    <row r="91" customFormat="false" ht="11.25" hidden="true" customHeight="false" outlineLevel="0" collapsed="false">
      <c r="A91" s="19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22"/>
      <c r="P91" s="227"/>
      <c r="Q91" s="227"/>
      <c r="R91" s="227"/>
      <c r="S91" s="227"/>
      <c r="T91" s="227"/>
      <c r="U91" s="227"/>
      <c r="V91" s="227"/>
      <c r="W91" s="227"/>
      <c r="X91" s="227"/>
    </row>
    <row r="92" customFormat="false" ht="11.25" hidden="true" customHeight="false" outlineLevel="0" collapsed="false">
      <c r="A92" s="19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48"/>
      <c r="O92" s="222"/>
    </row>
    <row r="93" customFormat="false" ht="11.25" hidden="true" customHeight="false" outlineLevel="0" collapsed="false">
      <c r="A93" s="19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48"/>
      <c r="O93" s="222"/>
    </row>
    <row r="94" customFormat="false" ht="11.25" hidden="true" customHeight="false" outlineLevel="0" collapsed="false">
      <c r="A94" s="19"/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48"/>
      <c r="O94" s="222"/>
    </row>
    <row r="95" customFormat="false" ht="11.25" hidden="true" customHeight="false" outlineLevel="0" collapsed="false">
      <c r="A95" s="19"/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48"/>
      <c r="O95" s="222"/>
    </row>
    <row r="96" customFormat="false" ht="11.25" hidden="true" customHeight="false" outlineLevel="0" collapsed="false">
      <c r="A96" s="19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48"/>
      <c r="O96" s="222"/>
    </row>
    <row r="97" customFormat="false" ht="11.25" hidden="true" customHeight="false" outlineLevel="0" collapsed="false">
      <c r="A97" s="19"/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48"/>
      <c r="O97" s="222"/>
    </row>
    <row r="98" customFormat="false" ht="11.25" hidden="true" customHeight="false" outlineLevel="0" collapsed="false">
      <c r="A98" s="19"/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48"/>
      <c r="O98" s="222"/>
      <c r="P98" s="235"/>
    </row>
    <row r="99" customFormat="false" ht="11.25" hidden="true" customHeight="false" outlineLevel="0" collapsed="false">
      <c r="A99" s="19"/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48"/>
      <c r="O99" s="222"/>
    </row>
    <row r="100" customFormat="false" ht="11.25" hidden="true" customHeight="false" outlineLevel="0" collapsed="false">
      <c r="A100" s="254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48"/>
      <c r="O100" s="222"/>
    </row>
    <row r="101" customFormat="false" ht="11.25" hidden="true" customHeight="false" outlineLevel="0" collapsed="false">
      <c r="A101" s="227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8"/>
    </row>
    <row r="102" customFormat="false" ht="11.25" hidden="true" customHeight="false" outlineLevel="0" collapsed="false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236"/>
    </row>
    <row r="103" customFormat="false" ht="11.25" hidden="true" customHeight="false" outlineLevel="0" collapsed="false">
      <c r="A103" s="255"/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39"/>
    </row>
    <row r="104" customFormat="false" ht="12" hidden="true" customHeight="false" outlineLevel="0" collapsed="false">
      <c r="A104" s="22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236"/>
      <c r="Y104" s="210"/>
      <c r="Z104" s="257"/>
      <c r="AA104" s="257"/>
    </row>
    <row r="105" customFormat="false" ht="11.25" hidden="true" customHeight="false" outlineLevel="0" collapsed="false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236"/>
    </row>
    <row r="106" customFormat="false" ht="11.25" hidden="true" customHeight="false" outlineLevel="0" collapsed="false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customFormat="false" ht="11.25" hidden="true" customHeight="false" outlineLevel="0" collapsed="false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236"/>
    </row>
    <row r="108" customFormat="false" ht="11.25" hidden="true" customHeight="false" outlineLevel="0" collapsed="false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customFormat="false" ht="11.25" hidden="true" customHeight="false" outlineLevel="0" collapsed="false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</row>
    <row r="110" customFormat="false" ht="11.25" hidden="true" customHeight="false" outlineLevel="0" collapsed="false">
      <c r="A110" s="22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</row>
    <row r="111" customFormat="false" ht="11.25" hidden="true" customHeight="false" outlineLevel="0" collapsed="false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236"/>
    </row>
    <row r="112" customFormat="false" ht="11.25" hidden="true" customHeight="false" outlineLevel="0" collapsed="false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</row>
    <row r="113" customFormat="false" ht="11.25" hidden="true" customHeight="false" outlineLevel="0" collapsed="false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</row>
    <row r="114" customFormat="false" ht="11.25" hidden="true" customHeight="false" outlineLevel="0" collapsed="false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</row>
    <row r="115" customFormat="false" ht="11.25" hidden="true" customHeight="false" outlineLevel="0" collapsed="false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</row>
    <row r="116" customFormat="false" ht="11.25" hidden="true" customHeight="false" outlineLevel="0" collapsed="false">
      <c r="A116" s="255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42"/>
    </row>
    <row r="117" customFormat="false" ht="11.25" hidden="true" customHeight="false" outlineLevel="0" collapsed="false">
      <c r="A117" s="255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42"/>
    </row>
    <row r="119" customFormat="false" ht="12" hidden="true" customHeight="false" outlineLevel="0" collapsed="false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10"/>
      <c r="R119" s="210"/>
      <c r="S119" s="210"/>
      <c r="T119" s="210"/>
      <c r="U119" s="210"/>
      <c r="V119" s="210"/>
      <c r="W119" s="210"/>
      <c r="X119" s="210"/>
    </row>
    <row r="120" customFormat="false" ht="12" hidden="true" customHeight="false" outlineLevel="0" collapsed="false">
      <c r="A120" s="244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6"/>
      <c r="O120" s="244"/>
      <c r="P120" s="244"/>
      <c r="Q120" s="214"/>
      <c r="R120" s="214"/>
      <c r="S120" s="214"/>
      <c r="T120" s="214"/>
      <c r="U120" s="214"/>
      <c r="V120" s="214"/>
      <c r="W120" s="214"/>
      <c r="X120" s="214"/>
    </row>
    <row r="121" customFormat="false" ht="12" hidden="true" customHeight="false" outlineLevel="0" collapsed="false">
      <c r="A121" s="247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9"/>
      <c r="O121" s="244"/>
      <c r="P121" s="244"/>
      <c r="Q121" s="214"/>
      <c r="R121" s="214"/>
      <c r="S121" s="214"/>
      <c r="T121" s="214"/>
      <c r="U121" s="214"/>
      <c r="V121" s="214"/>
      <c r="W121" s="214"/>
      <c r="X121" s="214"/>
    </row>
    <row r="122" customFormat="false" ht="12" hidden="true" customHeight="false" outlineLevel="0" collapsed="false">
      <c r="A122" s="135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9"/>
      <c r="O122" s="244"/>
      <c r="P122" s="244"/>
      <c r="Q122" s="214"/>
      <c r="R122" s="214"/>
      <c r="S122" s="214"/>
      <c r="T122" s="214"/>
      <c r="U122" s="214"/>
      <c r="V122" s="214"/>
      <c r="W122" s="214"/>
      <c r="X122" s="214"/>
    </row>
    <row r="123" customFormat="false" ht="12" hidden="true" customHeight="false" outlineLevel="0" collapsed="false">
      <c r="A123" s="105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1"/>
      <c r="O123" s="222"/>
      <c r="P123" s="244"/>
      <c r="Q123" s="214"/>
      <c r="R123" s="214"/>
      <c r="S123" s="214"/>
      <c r="T123" s="214"/>
      <c r="U123" s="214"/>
      <c r="V123" s="214"/>
      <c r="W123" s="214"/>
      <c r="X123" s="214"/>
    </row>
    <row r="124" customFormat="false" ht="12" hidden="true" customHeight="false" outlineLevel="0" collapsed="false">
      <c r="A124" s="105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1"/>
      <c r="O124" s="222"/>
      <c r="P124" s="244"/>
      <c r="Q124" s="214"/>
      <c r="R124" s="214"/>
      <c r="S124" s="214"/>
      <c r="T124" s="214"/>
      <c r="U124" s="214"/>
      <c r="V124" s="214"/>
      <c r="W124" s="214"/>
      <c r="X124" s="214"/>
    </row>
    <row r="125" customFormat="false" ht="12" hidden="true" customHeight="false" outlineLevel="0" collapsed="false">
      <c r="A125" s="105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1"/>
      <c r="O125" s="222"/>
      <c r="P125" s="244"/>
      <c r="Q125" s="214"/>
      <c r="R125" s="214"/>
      <c r="S125" s="214"/>
      <c r="T125" s="214"/>
      <c r="U125" s="214"/>
      <c r="V125" s="214"/>
      <c r="W125" s="214"/>
      <c r="X125" s="214"/>
    </row>
    <row r="126" customFormat="false" ht="12" hidden="true" customHeight="false" outlineLevel="0" collapsed="false">
      <c r="A126" s="105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1"/>
      <c r="O126" s="222"/>
      <c r="P126" s="244"/>
      <c r="Q126" s="214"/>
      <c r="R126" s="214"/>
      <c r="S126" s="214"/>
      <c r="T126" s="214"/>
      <c r="U126" s="214"/>
      <c r="V126" s="214"/>
      <c r="W126" s="214"/>
      <c r="X126" s="214"/>
    </row>
    <row r="127" customFormat="false" ht="12" hidden="true" customHeight="false" outlineLevel="0" collapsed="false">
      <c r="A127" s="105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1"/>
      <c r="O127" s="222"/>
      <c r="P127" s="244"/>
      <c r="Q127" s="214"/>
      <c r="R127" s="214"/>
      <c r="S127" s="214"/>
      <c r="T127" s="214"/>
      <c r="U127" s="214"/>
      <c r="V127" s="214"/>
      <c r="W127" s="214"/>
      <c r="X127" s="214"/>
    </row>
    <row r="128" customFormat="false" ht="12" hidden="true" customHeight="false" outlineLevel="0" collapsed="false">
      <c r="A128" s="252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1"/>
      <c r="O128" s="222"/>
      <c r="P128" s="244"/>
      <c r="Q128" s="214"/>
      <c r="R128" s="214"/>
      <c r="S128" s="214"/>
      <c r="T128" s="214"/>
      <c r="U128" s="214"/>
      <c r="V128" s="214"/>
      <c r="W128" s="214"/>
      <c r="X128" s="214"/>
    </row>
    <row r="129" customFormat="false" ht="12" hidden="true" customHeight="false" outlineLevel="0" collapsed="false">
      <c r="A129" s="252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1"/>
      <c r="O129" s="222"/>
      <c r="P129" s="244"/>
      <c r="Q129" s="214"/>
      <c r="R129" s="214"/>
      <c r="S129" s="214"/>
      <c r="T129" s="214"/>
      <c r="U129" s="214"/>
      <c r="V129" s="214"/>
      <c r="W129" s="214"/>
      <c r="X129" s="214"/>
    </row>
    <row r="130" customFormat="false" ht="12" hidden="true" customHeight="false" outlineLevel="0" collapsed="false">
      <c r="A130" s="105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1"/>
      <c r="O130" s="222"/>
      <c r="P130" s="244"/>
      <c r="Q130" s="214"/>
      <c r="R130" s="214"/>
      <c r="S130" s="214"/>
      <c r="T130" s="214"/>
      <c r="U130" s="214"/>
      <c r="V130" s="214"/>
      <c r="W130" s="214"/>
      <c r="X130" s="214"/>
    </row>
    <row r="131" customFormat="false" ht="12" hidden="true" customHeight="false" outlineLevel="0" collapsed="false">
      <c r="A131" s="105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1"/>
      <c r="O131" s="222"/>
      <c r="P131" s="244"/>
      <c r="Q131" s="214"/>
      <c r="R131" s="214"/>
      <c r="S131" s="214"/>
      <c r="T131" s="214"/>
      <c r="U131" s="214"/>
      <c r="V131" s="214"/>
      <c r="W131" s="214"/>
      <c r="X131" s="214"/>
    </row>
    <row r="132" customFormat="false" ht="12" hidden="true" customHeight="false" outlineLevel="0" collapsed="false">
      <c r="A132" s="252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1"/>
      <c r="O132" s="222"/>
      <c r="P132" s="244"/>
      <c r="Q132" s="214"/>
      <c r="R132" s="214"/>
      <c r="S132" s="214"/>
      <c r="T132" s="214"/>
      <c r="U132" s="214"/>
      <c r="V132" s="214"/>
      <c r="W132" s="214"/>
      <c r="X132" s="214"/>
    </row>
    <row r="133" customFormat="false" ht="12" hidden="true" customHeight="false" outlineLevel="0" collapsed="false">
      <c r="A133" s="252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1"/>
      <c r="O133" s="222"/>
      <c r="P133" s="244"/>
      <c r="Q133" s="214"/>
      <c r="R133" s="214"/>
      <c r="S133" s="214"/>
      <c r="T133" s="214"/>
      <c r="U133" s="214"/>
      <c r="V133" s="214"/>
      <c r="W133" s="214"/>
      <c r="X133" s="214"/>
    </row>
    <row r="134" customFormat="false" ht="12" hidden="true" customHeight="false" outlineLevel="0" collapsed="false">
      <c r="A134" s="252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1"/>
      <c r="O134" s="222"/>
      <c r="P134" s="244"/>
      <c r="Q134" s="214"/>
      <c r="R134" s="214"/>
      <c r="S134" s="214"/>
      <c r="T134" s="214"/>
      <c r="U134" s="214"/>
      <c r="V134" s="214"/>
      <c r="W134" s="214"/>
      <c r="X134" s="214"/>
    </row>
    <row r="135" customFormat="false" ht="12" hidden="true" customHeight="false" outlineLevel="0" collapsed="false">
      <c r="A135" s="105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1"/>
      <c r="O135" s="222"/>
      <c r="P135" s="244"/>
      <c r="Q135" s="214"/>
      <c r="R135" s="214"/>
      <c r="S135" s="214"/>
      <c r="T135" s="214"/>
      <c r="U135" s="214"/>
      <c r="V135" s="214"/>
      <c r="W135" s="214"/>
      <c r="X135" s="214"/>
    </row>
    <row r="136" customFormat="false" ht="12" hidden="true" customHeight="false" outlineLevel="0" collapsed="false">
      <c r="A136" s="105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1"/>
      <c r="O136" s="222"/>
      <c r="P136" s="244"/>
      <c r="Q136" s="214"/>
      <c r="R136" s="214"/>
      <c r="S136" s="214"/>
      <c r="T136" s="214"/>
      <c r="U136" s="214"/>
      <c r="V136" s="214"/>
      <c r="W136" s="214"/>
      <c r="X136" s="214"/>
    </row>
    <row r="137" customFormat="false" ht="12" hidden="true" customHeight="false" outlineLevel="0" collapsed="false">
      <c r="A137" s="105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1"/>
      <c r="O137" s="222"/>
      <c r="P137" s="244"/>
      <c r="Q137" s="214"/>
      <c r="R137" s="214"/>
      <c r="S137" s="214"/>
      <c r="T137" s="214"/>
      <c r="U137" s="214"/>
      <c r="V137" s="214"/>
      <c r="W137" s="214"/>
      <c r="X137" s="214"/>
    </row>
    <row r="138" customFormat="false" ht="12" hidden="true" customHeight="false" outlineLevel="0" collapsed="false">
      <c r="A138" s="253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1"/>
      <c r="O138" s="222"/>
      <c r="P138" s="244"/>
      <c r="Q138" s="214"/>
      <c r="R138" s="214"/>
      <c r="S138" s="214"/>
      <c r="T138" s="214"/>
      <c r="U138" s="214"/>
      <c r="V138" s="214"/>
      <c r="W138" s="214"/>
      <c r="X138" s="214"/>
    </row>
    <row r="139" customFormat="false" ht="12" hidden="true" customHeight="false" outlineLevel="0" collapsed="false">
      <c r="A139" s="105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1"/>
      <c r="O139" s="222"/>
      <c r="P139" s="244"/>
      <c r="Q139" s="214"/>
      <c r="R139" s="214"/>
      <c r="S139" s="214"/>
      <c r="T139" s="214"/>
      <c r="U139" s="214"/>
      <c r="V139" s="214"/>
      <c r="W139" s="214"/>
      <c r="X139" s="214"/>
    </row>
    <row r="140" customFormat="false" ht="12" hidden="true" customHeight="false" outlineLevel="0" collapsed="false">
      <c r="A140" s="105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1"/>
      <c r="O140" s="222"/>
      <c r="P140" s="244"/>
      <c r="Q140" s="214"/>
      <c r="R140" s="214"/>
      <c r="S140" s="214"/>
      <c r="T140" s="214"/>
      <c r="U140" s="214"/>
      <c r="V140" s="214"/>
      <c r="W140" s="214"/>
      <c r="X140" s="214"/>
    </row>
    <row r="141" customFormat="false" ht="12" hidden="true" customHeight="false" outlineLevel="0" collapsed="false">
      <c r="A141" s="105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1"/>
      <c r="O141" s="222"/>
      <c r="P141" s="244"/>
      <c r="Q141" s="214"/>
      <c r="R141" s="214"/>
      <c r="S141" s="214"/>
      <c r="T141" s="214"/>
      <c r="U141" s="214"/>
      <c r="V141" s="214"/>
      <c r="W141" s="214"/>
      <c r="X141" s="214"/>
    </row>
    <row r="142" customFormat="false" ht="12" hidden="true" customHeight="false" outlineLevel="0" collapsed="false">
      <c r="A142" s="253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1"/>
      <c r="O142" s="222"/>
      <c r="P142" s="244"/>
      <c r="Q142" s="214"/>
      <c r="R142" s="214"/>
      <c r="S142" s="214"/>
      <c r="T142" s="214"/>
      <c r="U142" s="214"/>
      <c r="V142" s="214"/>
      <c r="W142" s="214"/>
      <c r="X142" s="214"/>
    </row>
    <row r="143" customFormat="false" ht="11.25" hidden="true" customHeight="false" outlineLevel="0" collapsed="false">
      <c r="A143" s="105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1"/>
      <c r="O143" s="222"/>
    </row>
    <row r="144" customFormat="false" ht="11.25" hidden="true" customHeight="false" outlineLevel="0" collapsed="false">
      <c r="A144" s="105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1"/>
      <c r="O144" s="222"/>
    </row>
    <row r="145" customFormat="false" ht="11.25" hidden="true" customHeight="false" outlineLevel="0" collapsed="false">
      <c r="A145" s="227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5"/>
      <c r="P145" s="226"/>
      <c r="Q145" s="227"/>
      <c r="R145" s="227"/>
      <c r="S145" s="227"/>
      <c r="T145" s="227"/>
      <c r="U145" s="227"/>
      <c r="V145" s="227"/>
      <c r="W145" s="227"/>
      <c r="X145" s="227"/>
    </row>
    <row r="146" customFormat="false" ht="11.25" hidden="true" customHeight="false" outlineLevel="0" collapsed="false">
      <c r="A146" s="227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5"/>
      <c r="P146" s="226"/>
      <c r="Q146" s="227"/>
      <c r="R146" s="227"/>
      <c r="S146" s="227"/>
      <c r="T146" s="227"/>
      <c r="U146" s="227"/>
      <c r="V146" s="227"/>
      <c r="W146" s="227"/>
      <c r="X146" s="227"/>
    </row>
    <row r="147" customFormat="false" ht="11.25" hidden="true" customHeight="false" outlineLevel="0" collapsed="false">
      <c r="A147" s="227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8"/>
      <c r="P147" s="227"/>
      <c r="Q147" s="227"/>
      <c r="R147" s="227"/>
      <c r="S147" s="227"/>
      <c r="T147" s="227"/>
      <c r="U147" s="227"/>
      <c r="V147" s="227"/>
      <c r="W147" s="227"/>
      <c r="X147" s="227"/>
    </row>
    <row r="148" customFormat="false" ht="11.25" hidden="true" customHeight="false" outlineLevel="0" collapsed="false">
      <c r="A148" s="227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5"/>
      <c r="P148" s="227"/>
      <c r="Q148" s="227"/>
      <c r="R148" s="227"/>
      <c r="S148" s="227"/>
      <c r="T148" s="227"/>
      <c r="U148" s="227"/>
      <c r="V148" s="227"/>
      <c r="W148" s="227"/>
      <c r="X148" s="227"/>
    </row>
    <row r="149" customFormat="false" ht="12" hidden="true" customHeight="false" outlineLevel="0" collapsed="false">
      <c r="A149" s="247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5"/>
      <c r="P149" s="227"/>
      <c r="Q149" s="227"/>
      <c r="R149" s="227"/>
      <c r="S149" s="227"/>
      <c r="T149" s="227"/>
      <c r="U149" s="227"/>
      <c r="V149" s="227"/>
      <c r="W149" s="227"/>
      <c r="X149" s="227"/>
    </row>
    <row r="150" customFormat="false" ht="11.25" hidden="true" customHeight="false" outlineLevel="0" collapsed="false">
      <c r="A150" s="19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22"/>
      <c r="P150" s="227"/>
      <c r="Q150" s="227"/>
      <c r="R150" s="227"/>
      <c r="S150" s="227"/>
      <c r="T150" s="227"/>
      <c r="U150" s="227"/>
      <c r="V150" s="227"/>
      <c r="W150" s="227"/>
      <c r="X150" s="227"/>
    </row>
    <row r="151" customFormat="false" ht="11.25" hidden="true" customHeight="false" outlineLevel="0" collapsed="false">
      <c r="A151" s="19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48"/>
      <c r="O151" s="222"/>
    </row>
    <row r="152" customFormat="false" ht="11.25" hidden="true" customHeight="false" outlineLevel="0" collapsed="false">
      <c r="A152" s="19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48"/>
      <c r="O152" s="222"/>
    </row>
    <row r="153" customFormat="false" ht="11.25" hidden="true" customHeight="false" outlineLevel="0" collapsed="false">
      <c r="A153" s="19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48"/>
      <c r="O153" s="222"/>
    </row>
    <row r="154" customFormat="false" ht="11.25" hidden="true" customHeight="false" outlineLevel="0" collapsed="false">
      <c r="A154" s="19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48"/>
      <c r="O154" s="222"/>
    </row>
    <row r="155" customFormat="false" ht="11.25" hidden="true" customHeight="false" outlineLevel="0" collapsed="false">
      <c r="A155" s="19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48"/>
      <c r="O155" s="222"/>
    </row>
    <row r="156" customFormat="false" ht="11.25" hidden="true" customHeight="false" outlineLevel="0" collapsed="false">
      <c r="A156" s="19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48"/>
      <c r="O156" s="222"/>
    </row>
    <row r="157" customFormat="false" ht="11.25" hidden="true" customHeight="false" outlineLevel="0" collapsed="false">
      <c r="A157" s="19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48"/>
      <c r="O157" s="222"/>
      <c r="P157" s="235"/>
    </row>
    <row r="158" customFormat="false" ht="11.25" hidden="true" customHeight="false" outlineLevel="0" collapsed="false">
      <c r="A158" s="19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48"/>
      <c r="O158" s="222"/>
    </row>
    <row r="159" customFormat="false" ht="11.25" hidden="true" customHeight="false" outlineLevel="0" collapsed="false">
      <c r="A159" s="254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48"/>
      <c r="O159" s="222"/>
    </row>
    <row r="160" customFormat="false" ht="11.25" hidden="true" customHeight="false" outlineLevel="0" collapsed="false">
      <c r="A160" s="227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8"/>
    </row>
    <row r="161" customFormat="false" ht="11.25" hidden="true" customHeight="false" outlineLevel="0" collapsed="false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236"/>
    </row>
    <row r="162" customFormat="false" ht="11.25" hidden="true" customHeight="false" outlineLevel="0" collapsed="false">
      <c r="A162" s="255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39"/>
    </row>
    <row r="163" customFormat="false" ht="11.25" hidden="true" customHeight="false" outlineLevel="0" collapsed="false">
      <c r="A163" s="22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236"/>
    </row>
    <row r="164" customFormat="false" ht="11.25" hidden="true" customHeight="false" outlineLevel="0" collapsed="false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236"/>
    </row>
    <row r="165" customFormat="false" ht="11.25" hidden="true" customHeight="false" outlineLevel="0" collapsed="false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customFormat="false" ht="11.25" hidden="true" customHeight="false" outlineLevel="0" collapsed="false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236"/>
    </row>
    <row r="167" customFormat="false" ht="11.25" hidden="true" customHeight="false" outlineLevel="0" collapsed="false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customFormat="false" ht="11.25" hidden="true" customHeight="false" outlineLevel="0" collapsed="false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customFormat="false" ht="11.25" hidden="true" customHeight="false" outlineLevel="0" collapsed="false">
      <c r="A169" s="22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customFormat="false" ht="11.25" hidden="true" customHeight="false" outlineLevel="0" collapsed="false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236"/>
    </row>
    <row r="171" customFormat="false" ht="11.25" hidden="true" customHeight="false" outlineLevel="0" collapsed="false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customFormat="false" ht="11.25" hidden="true" customHeight="false" outlineLevel="0" collapsed="false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customFormat="false" ht="11.25" hidden="true" customHeight="false" outlineLevel="0" collapsed="false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customFormat="false" ht="11.25" hidden="true" customHeight="false" outlineLevel="0" collapsed="false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customFormat="false" ht="11.25" hidden="true" customHeight="false" outlineLevel="0" collapsed="false">
      <c r="A175" s="255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42"/>
    </row>
  </sheetData>
  <conditionalFormatting sqref="B44:N44 B57:O57">
    <cfRule type="cellIs" priority="2" operator="lessThan" aboveAverage="0" equalAverage="0" bottom="0" percent="0" rank="0" text="" dxfId="2">
      <formula>0</formula>
    </cfRule>
  </conditionalFormatting>
  <conditionalFormatting sqref="B103:N103 B116:O117">
    <cfRule type="cellIs" priority="3" operator="lessThan" aboveAverage="0" equalAverage="0" bottom="0" percent="0" rank="0" text="" dxfId="3">
      <formula>0</formula>
    </cfRule>
  </conditionalFormatting>
  <conditionalFormatting sqref="B162:N162 B175:O175">
    <cfRule type="cellIs" priority="4" operator="lessThan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8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6.84375" defaultRowHeight="11.25" zeroHeight="true" outlineLevelRow="0" outlineLevelCol="0"/>
  <cols>
    <col collapsed="false" customWidth="true" hidden="false" outlineLevel="0" max="1" min="1" style="1" width="17.84"/>
    <col collapsed="false" customWidth="true" hidden="false" outlineLevel="0" max="2" min="2" style="1" width="17.69"/>
    <col collapsed="false" customWidth="true" hidden="false" outlineLevel="0" max="3" min="3" style="1" width="8.23"/>
    <col collapsed="false" customWidth="true" hidden="false" outlineLevel="0" max="4" min="4" style="1" width="17.08"/>
    <col collapsed="false" customWidth="true" hidden="false" outlineLevel="0" max="5" min="5" style="1" width="8.07"/>
    <col collapsed="false" customWidth="true" hidden="false" outlineLevel="0" max="6" min="6" style="1" width="16.53"/>
    <col collapsed="false" customWidth="true" hidden="false" outlineLevel="0" max="7" min="7" style="1" width="7.53"/>
    <col collapsed="false" customWidth="false" hidden="false" outlineLevel="0" max="15" min="8" style="1" width="6.84"/>
    <col collapsed="false" customWidth="false" hidden="true" outlineLevel="0" max="246" min="16" style="1" width="6.84"/>
    <col collapsed="false" customWidth="true" hidden="true" outlineLevel="0" max="247" min="247" style="1" width="2.69"/>
    <col collapsed="false" customWidth="true" hidden="true" outlineLevel="0" max="248" min="248" style="1" width="16.69"/>
    <col collapsed="false" customWidth="false" hidden="true" outlineLevel="0" max="249" min="249" style="1" width="6.84"/>
    <col collapsed="false" customWidth="true" hidden="true" outlineLevel="0" max="250" min="250" style="1" width="7.69"/>
    <col collapsed="false" customWidth="true" hidden="true" outlineLevel="0" max="252" min="251" style="1" width="7"/>
    <col collapsed="false" customWidth="false" hidden="true" outlineLevel="0" max="253" min="253" style="1" width="6.84"/>
    <col collapsed="false" customWidth="true" hidden="true" outlineLevel="0" max="254" min="254" style="1" width="7"/>
    <col collapsed="false" customWidth="true" hidden="true" outlineLevel="0" max="256" min="255" style="1" width="6.53"/>
    <col collapsed="false" customWidth="false" hidden="true" outlineLevel="0" max="259" min="257" style="1" width="6.84"/>
    <col collapsed="false" customWidth="true" hidden="true" outlineLevel="0" max="260" min="260" style="1" width="6.69"/>
    <col collapsed="false" customWidth="true" hidden="true" outlineLevel="0" max="261" min="261" style="1" width="1.84"/>
    <col collapsed="false" customWidth="true" hidden="true" outlineLevel="0" max="262" min="262" style="1" width="11"/>
    <col collapsed="false" customWidth="true" hidden="true" outlineLevel="0" max="263" min="263" style="1" width="5"/>
    <col collapsed="false" customWidth="false" hidden="true" outlineLevel="0" max="502" min="264" style="1" width="6.84"/>
    <col collapsed="false" customWidth="true" hidden="true" outlineLevel="0" max="503" min="503" style="1" width="2.69"/>
    <col collapsed="false" customWidth="true" hidden="true" outlineLevel="0" max="504" min="504" style="1" width="16.69"/>
    <col collapsed="false" customWidth="false" hidden="true" outlineLevel="0" max="505" min="505" style="1" width="6.84"/>
    <col collapsed="false" customWidth="true" hidden="true" outlineLevel="0" max="506" min="506" style="1" width="7.69"/>
    <col collapsed="false" customWidth="true" hidden="true" outlineLevel="0" max="508" min="507" style="1" width="7"/>
    <col collapsed="false" customWidth="false" hidden="true" outlineLevel="0" max="509" min="509" style="1" width="6.84"/>
    <col collapsed="false" customWidth="true" hidden="true" outlineLevel="0" max="510" min="510" style="1" width="7"/>
    <col collapsed="false" customWidth="true" hidden="true" outlineLevel="0" max="512" min="511" style="1" width="6.53"/>
    <col collapsed="false" customWidth="false" hidden="true" outlineLevel="0" max="515" min="513" style="1" width="6.84"/>
    <col collapsed="false" customWidth="true" hidden="true" outlineLevel="0" max="516" min="516" style="1" width="6.69"/>
    <col collapsed="false" customWidth="true" hidden="true" outlineLevel="0" max="517" min="517" style="1" width="1.84"/>
    <col collapsed="false" customWidth="true" hidden="true" outlineLevel="0" max="518" min="518" style="1" width="11"/>
    <col collapsed="false" customWidth="true" hidden="true" outlineLevel="0" max="519" min="519" style="1" width="5"/>
    <col collapsed="false" customWidth="false" hidden="true" outlineLevel="0" max="758" min="520" style="1" width="6.84"/>
    <col collapsed="false" customWidth="true" hidden="true" outlineLevel="0" max="759" min="759" style="1" width="2.69"/>
    <col collapsed="false" customWidth="true" hidden="true" outlineLevel="0" max="760" min="760" style="1" width="16.69"/>
    <col collapsed="false" customWidth="false" hidden="true" outlineLevel="0" max="761" min="761" style="1" width="6.84"/>
    <col collapsed="false" customWidth="true" hidden="true" outlineLevel="0" max="762" min="762" style="1" width="7.69"/>
    <col collapsed="false" customWidth="true" hidden="true" outlineLevel="0" max="764" min="763" style="1" width="7"/>
    <col collapsed="false" customWidth="false" hidden="true" outlineLevel="0" max="765" min="765" style="1" width="6.84"/>
    <col collapsed="false" customWidth="true" hidden="true" outlineLevel="0" max="766" min="766" style="1" width="7"/>
    <col collapsed="false" customWidth="true" hidden="true" outlineLevel="0" max="768" min="767" style="1" width="6.53"/>
    <col collapsed="false" customWidth="false" hidden="true" outlineLevel="0" max="771" min="769" style="1" width="6.84"/>
    <col collapsed="false" customWidth="true" hidden="true" outlineLevel="0" max="772" min="772" style="1" width="6.69"/>
    <col collapsed="false" customWidth="true" hidden="true" outlineLevel="0" max="773" min="773" style="1" width="1.84"/>
    <col collapsed="false" customWidth="true" hidden="true" outlineLevel="0" max="774" min="774" style="1" width="11"/>
    <col collapsed="false" customWidth="true" hidden="true" outlineLevel="0" max="775" min="775" style="1" width="5"/>
    <col collapsed="false" customWidth="false" hidden="true" outlineLevel="0" max="1014" min="776" style="1" width="6.84"/>
    <col collapsed="false" customWidth="true" hidden="true" outlineLevel="0" max="1015" min="1015" style="1" width="2.69"/>
    <col collapsed="false" customWidth="true" hidden="true" outlineLevel="0" max="1016" min="1016" style="1" width="16.69"/>
    <col collapsed="false" customWidth="false" hidden="true" outlineLevel="0" max="1017" min="1017" style="1" width="6.84"/>
    <col collapsed="false" customWidth="true" hidden="true" outlineLevel="0" max="1018" min="1018" style="1" width="7.69"/>
    <col collapsed="false" customWidth="true" hidden="true" outlineLevel="0" max="1020" min="1019" style="1" width="7"/>
    <col collapsed="false" customWidth="false" hidden="true" outlineLevel="0" max="1021" min="1021" style="1" width="6.84"/>
    <col collapsed="false" customWidth="true" hidden="true" outlineLevel="0" max="1022" min="1022" style="1" width="7"/>
    <col collapsed="false" customWidth="true" hidden="true" outlineLevel="0" max="1024" min="1023" style="1" width="6.53"/>
    <col collapsed="false" customWidth="false" hidden="true" outlineLevel="0" max="1027" min="1025" style="1" width="6.84"/>
    <col collapsed="false" customWidth="true" hidden="true" outlineLevel="0" max="1028" min="1028" style="1" width="6.69"/>
    <col collapsed="false" customWidth="true" hidden="true" outlineLevel="0" max="1029" min="1029" style="1" width="1.84"/>
    <col collapsed="false" customWidth="true" hidden="true" outlineLevel="0" max="1030" min="1030" style="1" width="11"/>
    <col collapsed="false" customWidth="true" hidden="true" outlineLevel="0" max="1031" min="1031" style="1" width="5"/>
    <col collapsed="false" customWidth="false" hidden="true" outlineLevel="0" max="1270" min="1032" style="1" width="6.84"/>
    <col collapsed="false" customWidth="true" hidden="true" outlineLevel="0" max="1271" min="1271" style="1" width="2.69"/>
    <col collapsed="false" customWidth="true" hidden="true" outlineLevel="0" max="1272" min="1272" style="1" width="16.69"/>
    <col collapsed="false" customWidth="false" hidden="true" outlineLevel="0" max="1273" min="1273" style="1" width="6.84"/>
    <col collapsed="false" customWidth="true" hidden="true" outlineLevel="0" max="1274" min="1274" style="1" width="7.69"/>
    <col collapsed="false" customWidth="true" hidden="true" outlineLevel="0" max="1276" min="1275" style="1" width="7"/>
    <col collapsed="false" customWidth="false" hidden="true" outlineLevel="0" max="1277" min="1277" style="1" width="6.84"/>
    <col collapsed="false" customWidth="true" hidden="true" outlineLevel="0" max="1278" min="1278" style="1" width="7"/>
    <col collapsed="false" customWidth="true" hidden="true" outlineLevel="0" max="1280" min="1279" style="1" width="6.53"/>
    <col collapsed="false" customWidth="false" hidden="true" outlineLevel="0" max="1283" min="1281" style="1" width="6.84"/>
    <col collapsed="false" customWidth="true" hidden="true" outlineLevel="0" max="1284" min="1284" style="1" width="6.69"/>
    <col collapsed="false" customWidth="true" hidden="true" outlineLevel="0" max="1285" min="1285" style="1" width="1.84"/>
    <col collapsed="false" customWidth="true" hidden="true" outlineLevel="0" max="1286" min="1286" style="1" width="11"/>
    <col collapsed="false" customWidth="true" hidden="true" outlineLevel="0" max="1287" min="1287" style="1" width="5"/>
    <col collapsed="false" customWidth="false" hidden="true" outlineLevel="0" max="1526" min="1288" style="1" width="6.84"/>
    <col collapsed="false" customWidth="true" hidden="true" outlineLevel="0" max="1527" min="1527" style="1" width="2.69"/>
    <col collapsed="false" customWidth="true" hidden="true" outlineLevel="0" max="1528" min="1528" style="1" width="16.69"/>
    <col collapsed="false" customWidth="false" hidden="true" outlineLevel="0" max="1529" min="1529" style="1" width="6.84"/>
    <col collapsed="false" customWidth="true" hidden="true" outlineLevel="0" max="1530" min="1530" style="1" width="7.69"/>
    <col collapsed="false" customWidth="true" hidden="true" outlineLevel="0" max="1532" min="1531" style="1" width="7"/>
    <col collapsed="false" customWidth="false" hidden="true" outlineLevel="0" max="1533" min="1533" style="1" width="6.84"/>
    <col collapsed="false" customWidth="true" hidden="true" outlineLevel="0" max="1534" min="1534" style="1" width="7"/>
    <col collapsed="false" customWidth="true" hidden="true" outlineLevel="0" max="1536" min="1535" style="1" width="6.53"/>
    <col collapsed="false" customWidth="false" hidden="true" outlineLevel="0" max="1539" min="1537" style="1" width="6.84"/>
    <col collapsed="false" customWidth="true" hidden="true" outlineLevel="0" max="1540" min="1540" style="1" width="6.69"/>
    <col collapsed="false" customWidth="true" hidden="true" outlineLevel="0" max="1541" min="1541" style="1" width="1.84"/>
    <col collapsed="false" customWidth="true" hidden="true" outlineLevel="0" max="1542" min="1542" style="1" width="11"/>
    <col collapsed="false" customWidth="true" hidden="true" outlineLevel="0" max="1543" min="1543" style="1" width="5"/>
    <col collapsed="false" customWidth="false" hidden="true" outlineLevel="0" max="1782" min="1544" style="1" width="6.84"/>
    <col collapsed="false" customWidth="true" hidden="true" outlineLevel="0" max="1783" min="1783" style="1" width="2.69"/>
    <col collapsed="false" customWidth="true" hidden="true" outlineLevel="0" max="1784" min="1784" style="1" width="16.69"/>
    <col collapsed="false" customWidth="false" hidden="true" outlineLevel="0" max="1785" min="1785" style="1" width="6.84"/>
    <col collapsed="false" customWidth="true" hidden="true" outlineLevel="0" max="1786" min="1786" style="1" width="7.69"/>
    <col collapsed="false" customWidth="true" hidden="true" outlineLevel="0" max="1788" min="1787" style="1" width="7"/>
    <col collapsed="false" customWidth="false" hidden="true" outlineLevel="0" max="1789" min="1789" style="1" width="6.84"/>
    <col collapsed="false" customWidth="true" hidden="true" outlineLevel="0" max="1790" min="1790" style="1" width="7"/>
    <col collapsed="false" customWidth="true" hidden="true" outlineLevel="0" max="1792" min="1791" style="1" width="6.53"/>
    <col collapsed="false" customWidth="false" hidden="true" outlineLevel="0" max="1795" min="1793" style="1" width="6.84"/>
    <col collapsed="false" customWidth="true" hidden="true" outlineLevel="0" max="1796" min="1796" style="1" width="6.69"/>
    <col collapsed="false" customWidth="true" hidden="true" outlineLevel="0" max="1797" min="1797" style="1" width="1.84"/>
    <col collapsed="false" customWidth="true" hidden="true" outlineLevel="0" max="1798" min="1798" style="1" width="11"/>
    <col collapsed="false" customWidth="true" hidden="true" outlineLevel="0" max="1799" min="1799" style="1" width="5"/>
    <col collapsed="false" customWidth="false" hidden="true" outlineLevel="0" max="2038" min="1800" style="1" width="6.84"/>
    <col collapsed="false" customWidth="true" hidden="true" outlineLevel="0" max="2039" min="2039" style="1" width="2.69"/>
    <col collapsed="false" customWidth="true" hidden="true" outlineLevel="0" max="2040" min="2040" style="1" width="16.69"/>
    <col collapsed="false" customWidth="false" hidden="true" outlineLevel="0" max="2041" min="2041" style="1" width="6.84"/>
    <col collapsed="false" customWidth="true" hidden="true" outlineLevel="0" max="2042" min="2042" style="1" width="7.69"/>
    <col collapsed="false" customWidth="true" hidden="true" outlineLevel="0" max="2044" min="2043" style="1" width="7"/>
    <col collapsed="false" customWidth="false" hidden="true" outlineLevel="0" max="2045" min="2045" style="1" width="6.84"/>
    <col collapsed="false" customWidth="true" hidden="true" outlineLevel="0" max="2046" min="2046" style="1" width="7"/>
    <col collapsed="false" customWidth="true" hidden="true" outlineLevel="0" max="2048" min="2047" style="1" width="6.53"/>
    <col collapsed="false" customWidth="false" hidden="true" outlineLevel="0" max="2051" min="2049" style="1" width="6.84"/>
    <col collapsed="false" customWidth="true" hidden="true" outlineLevel="0" max="2052" min="2052" style="1" width="6.69"/>
    <col collapsed="false" customWidth="true" hidden="true" outlineLevel="0" max="2053" min="2053" style="1" width="1.84"/>
    <col collapsed="false" customWidth="true" hidden="true" outlineLevel="0" max="2054" min="2054" style="1" width="11"/>
    <col collapsed="false" customWidth="true" hidden="true" outlineLevel="0" max="2055" min="2055" style="1" width="5"/>
    <col collapsed="false" customWidth="false" hidden="true" outlineLevel="0" max="2294" min="2056" style="1" width="6.84"/>
    <col collapsed="false" customWidth="true" hidden="true" outlineLevel="0" max="2295" min="2295" style="1" width="2.69"/>
    <col collapsed="false" customWidth="true" hidden="true" outlineLevel="0" max="2296" min="2296" style="1" width="16.69"/>
    <col collapsed="false" customWidth="false" hidden="true" outlineLevel="0" max="2297" min="2297" style="1" width="6.84"/>
    <col collapsed="false" customWidth="true" hidden="true" outlineLevel="0" max="2298" min="2298" style="1" width="7.69"/>
    <col collapsed="false" customWidth="true" hidden="true" outlineLevel="0" max="2300" min="2299" style="1" width="7"/>
    <col collapsed="false" customWidth="false" hidden="true" outlineLevel="0" max="2301" min="2301" style="1" width="6.84"/>
    <col collapsed="false" customWidth="true" hidden="true" outlineLevel="0" max="2302" min="2302" style="1" width="7"/>
    <col collapsed="false" customWidth="true" hidden="true" outlineLevel="0" max="2304" min="2303" style="1" width="6.53"/>
    <col collapsed="false" customWidth="false" hidden="true" outlineLevel="0" max="2307" min="2305" style="1" width="6.84"/>
    <col collapsed="false" customWidth="true" hidden="true" outlineLevel="0" max="2308" min="2308" style="1" width="6.69"/>
    <col collapsed="false" customWidth="true" hidden="true" outlineLevel="0" max="2309" min="2309" style="1" width="1.84"/>
    <col collapsed="false" customWidth="true" hidden="true" outlineLevel="0" max="2310" min="2310" style="1" width="11"/>
    <col collapsed="false" customWidth="true" hidden="true" outlineLevel="0" max="2311" min="2311" style="1" width="5"/>
    <col collapsed="false" customWidth="false" hidden="true" outlineLevel="0" max="2550" min="2312" style="1" width="6.84"/>
    <col collapsed="false" customWidth="true" hidden="true" outlineLevel="0" max="2551" min="2551" style="1" width="2.69"/>
    <col collapsed="false" customWidth="true" hidden="true" outlineLevel="0" max="2552" min="2552" style="1" width="16.69"/>
    <col collapsed="false" customWidth="false" hidden="true" outlineLevel="0" max="2553" min="2553" style="1" width="6.84"/>
    <col collapsed="false" customWidth="true" hidden="true" outlineLevel="0" max="2554" min="2554" style="1" width="7.69"/>
    <col collapsed="false" customWidth="true" hidden="true" outlineLevel="0" max="2556" min="2555" style="1" width="7"/>
    <col collapsed="false" customWidth="false" hidden="true" outlineLevel="0" max="2557" min="2557" style="1" width="6.84"/>
    <col collapsed="false" customWidth="true" hidden="true" outlineLevel="0" max="2558" min="2558" style="1" width="7"/>
    <col collapsed="false" customWidth="true" hidden="true" outlineLevel="0" max="2560" min="2559" style="1" width="6.53"/>
    <col collapsed="false" customWidth="false" hidden="true" outlineLevel="0" max="2563" min="2561" style="1" width="6.84"/>
    <col collapsed="false" customWidth="true" hidden="true" outlineLevel="0" max="2564" min="2564" style="1" width="6.69"/>
    <col collapsed="false" customWidth="true" hidden="true" outlineLevel="0" max="2565" min="2565" style="1" width="1.84"/>
    <col collapsed="false" customWidth="true" hidden="true" outlineLevel="0" max="2566" min="2566" style="1" width="11"/>
    <col collapsed="false" customWidth="true" hidden="true" outlineLevel="0" max="2567" min="2567" style="1" width="5"/>
    <col collapsed="false" customWidth="false" hidden="true" outlineLevel="0" max="2806" min="2568" style="1" width="6.84"/>
    <col collapsed="false" customWidth="true" hidden="true" outlineLevel="0" max="2807" min="2807" style="1" width="2.69"/>
    <col collapsed="false" customWidth="true" hidden="true" outlineLevel="0" max="2808" min="2808" style="1" width="16.69"/>
    <col collapsed="false" customWidth="false" hidden="true" outlineLevel="0" max="2809" min="2809" style="1" width="6.84"/>
    <col collapsed="false" customWidth="true" hidden="true" outlineLevel="0" max="2810" min="2810" style="1" width="7.69"/>
    <col collapsed="false" customWidth="true" hidden="true" outlineLevel="0" max="2812" min="2811" style="1" width="7"/>
    <col collapsed="false" customWidth="false" hidden="true" outlineLevel="0" max="2813" min="2813" style="1" width="6.84"/>
    <col collapsed="false" customWidth="true" hidden="true" outlineLevel="0" max="2814" min="2814" style="1" width="7"/>
    <col collapsed="false" customWidth="true" hidden="true" outlineLevel="0" max="2816" min="2815" style="1" width="6.53"/>
    <col collapsed="false" customWidth="false" hidden="true" outlineLevel="0" max="2819" min="2817" style="1" width="6.84"/>
    <col collapsed="false" customWidth="true" hidden="true" outlineLevel="0" max="2820" min="2820" style="1" width="6.69"/>
    <col collapsed="false" customWidth="true" hidden="true" outlineLevel="0" max="2821" min="2821" style="1" width="1.84"/>
    <col collapsed="false" customWidth="true" hidden="true" outlineLevel="0" max="2822" min="2822" style="1" width="11"/>
    <col collapsed="false" customWidth="true" hidden="true" outlineLevel="0" max="2823" min="2823" style="1" width="5"/>
    <col collapsed="false" customWidth="false" hidden="true" outlineLevel="0" max="3062" min="2824" style="1" width="6.84"/>
    <col collapsed="false" customWidth="true" hidden="true" outlineLevel="0" max="3063" min="3063" style="1" width="2.69"/>
    <col collapsed="false" customWidth="true" hidden="true" outlineLevel="0" max="3064" min="3064" style="1" width="16.69"/>
    <col collapsed="false" customWidth="false" hidden="true" outlineLevel="0" max="3065" min="3065" style="1" width="6.84"/>
    <col collapsed="false" customWidth="true" hidden="true" outlineLevel="0" max="3066" min="3066" style="1" width="7.69"/>
    <col collapsed="false" customWidth="true" hidden="true" outlineLevel="0" max="3068" min="3067" style="1" width="7"/>
    <col collapsed="false" customWidth="false" hidden="true" outlineLevel="0" max="3069" min="3069" style="1" width="6.84"/>
    <col collapsed="false" customWidth="true" hidden="true" outlineLevel="0" max="3070" min="3070" style="1" width="7"/>
    <col collapsed="false" customWidth="true" hidden="true" outlineLevel="0" max="3072" min="3071" style="1" width="6.53"/>
    <col collapsed="false" customWidth="false" hidden="true" outlineLevel="0" max="3075" min="3073" style="1" width="6.84"/>
    <col collapsed="false" customWidth="true" hidden="true" outlineLevel="0" max="3076" min="3076" style="1" width="6.69"/>
    <col collapsed="false" customWidth="true" hidden="true" outlineLevel="0" max="3077" min="3077" style="1" width="1.84"/>
    <col collapsed="false" customWidth="true" hidden="true" outlineLevel="0" max="3078" min="3078" style="1" width="11"/>
    <col collapsed="false" customWidth="true" hidden="true" outlineLevel="0" max="3079" min="3079" style="1" width="5"/>
    <col collapsed="false" customWidth="false" hidden="true" outlineLevel="0" max="3318" min="3080" style="1" width="6.84"/>
    <col collapsed="false" customWidth="true" hidden="true" outlineLevel="0" max="3319" min="3319" style="1" width="2.69"/>
    <col collapsed="false" customWidth="true" hidden="true" outlineLevel="0" max="3320" min="3320" style="1" width="16.69"/>
    <col collapsed="false" customWidth="false" hidden="true" outlineLevel="0" max="3321" min="3321" style="1" width="6.84"/>
    <col collapsed="false" customWidth="true" hidden="true" outlineLevel="0" max="3322" min="3322" style="1" width="7.69"/>
    <col collapsed="false" customWidth="true" hidden="true" outlineLevel="0" max="3324" min="3323" style="1" width="7"/>
    <col collapsed="false" customWidth="false" hidden="true" outlineLevel="0" max="3325" min="3325" style="1" width="6.84"/>
    <col collapsed="false" customWidth="true" hidden="true" outlineLevel="0" max="3326" min="3326" style="1" width="7"/>
    <col collapsed="false" customWidth="true" hidden="true" outlineLevel="0" max="3328" min="3327" style="1" width="6.53"/>
    <col collapsed="false" customWidth="false" hidden="true" outlineLevel="0" max="3331" min="3329" style="1" width="6.84"/>
    <col collapsed="false" customWidth="true" hidden="true" outlineLevel="0" max="3332" min="3332" style="1" width="6.69"/>
    <col collapsed="false" customWidth="true" hidden="true" outlineLevel="0" max="3333" min="3333" style="1" width="1.84"/>
    <col collapsed="false" customWidth="true" hidden="true" outlineLevel="0" max="3334" min="3334" style="1" width="11"/>
    <col collapsed="false" customWidth="true" hidden="true" outlineLevel="0" max="3335" min="3335" style="1" width="5"/>
    <col collapsed="false" customWidth="false" hidden="true" outlineLevel="0" max="3574" min="3336" style="1" width="6.84"/>
    <col collapsed="false" customWidth="true" hidden="true" outlineLevel="0" max="3575" min="3575" style="1" width="2.69"/>
    <col collapsed="false" customWidth="true" hidden="true" outlineLevel="0" max="3576" min="3576" style="1" width="16.69"/>
    <col collapsed="false" customWidth="false" hidden="true" outlineLevel="0" max="3577" min="3577" style="1" width="6.84"/>
    <col collapsed="false" customWidth="true" hidden="true" outlineLevel="0" max="3578" min="3578" style="1" width="7.69"/>
    <col collapsed="false" customWidth="true" hidden="true" outlineLevel="0" max="3580" min="3579" style="1" width="7"/>
    <col collapsed="false" customWidth="false" hidden="true" outlineLevel="0" max="3581" min="3581" style="1" width="6.84"/>
    <col collapsed="false" customWidth="true" hidden="true" outlineLevel="0" max="3582" min="3582" style="1" width="7"/>
    <col collapsed="false" customWidth="true" hidden="true" outlineLevel="0" max="3584" min="3583" style="1" width="6.53"/>
    <col collapsed="false" customWidth="false" hidden="true" outlineLevel="0" max="3587" min="3585" style="1" width="6.84"/>
    <col collapsed="false" customWidth="true" hidden="true" outlineLevel="0" max="3588" min="3588" style="1" width="6.69"/>
    <col collapsed="false" customWidth="true" hidden="true" outlineLevel="0" max="3589" min="3589" style="1" width="1.84"/>
    <col collapsed="false" customWidth="true" hidden="true" outlineLevel="0" max="3590" min="3590" style="1" width="11"/>
    <col collapsed="false" customWidth="true" hidden="true" outlineLevel="0" max="3591" min="3591" style="1" width="5"/>
    <col collapsed="false" customWidth="false" hidden="true" outlineLevel="0" max="3830" min="3592" style="1" width="6.84"/>
    <col collapsed="false" customWidth="true" hidden="true" outlineLevel="0" max="3831" min="3831" style="1" width="2.69"/>
    <col collapsed="false" customWidth="true" hidden="true" outlineLevel="0" max="3832" min="3832" style="1" width="16.69"/>
    <col collapsed="false" customWidth="false" hidden="true" outlineLevel="0" max="3833" min="3833" style="1" width="6.84"/>
    <col collapsed="false" customWidth="true" hidden="true" outlineLevel="0" max="3834" min="3834" style="1" width="7.69"/>
    <col collapsed="false" customWidth="true" hidden="true" outlineLevel="0" max="3836" min="3835" style="1" width="7"/>
    <col collapsed="false" customWidth="false" hidden="true" outlineLevel="0" max="3837" min="3837" style="1" width="6.84"/>
    <col collapsed="false" customWidth="true" hidden="true" outlineLevel="0" max="3838" min="3838" style="1" width="7"/>
    <col collapsed="false" customWidth="true" hidden="true" outlineLevel="0" max="3840" min="3839" style="1" width="6.53"/>
    <col collapsed="false" customWidth="false" hidden="true" outlineLevel="0" max="3843" min="3841" style="1" width="6.84"/>
    <col collapsed="false" customWidth="true" hidden="true" outlineLevel="0" max="3844" min="3844" style="1" width="6.69"/>
    <col collapsed="false" customWidth="true" hidden="true" outlineLevel="0" max="3845" min="3845" style="1" width="1.84"/>
    <col collapsed="false" customWidth="true" hidden="true" outlineLevel="0" max="3846" min="3846" style="1" width="11"/>
    <col collapsed="false" customWidth="true" hidden="true" outlineLevel="0" max="3847" min="3847" style="1" width="5"/>
    <col collapsed="false" customWidth="false" hidden="true" outlineLevel="0" max="4086" min="3848" style="1" width="6.84"/>
    <col collapsed="false" customWidth="true" hidden="true" outlineLevel="0" max="4087" min="4087" style="1" width="2.69"/>
    <col collapsed="false" customWidth="true" hidden="true" outlineLevel="0" max="4088" min="4088" style="1" width="16.69"/>
    <col collapsed="false" customWidth="false" hidden="true" outlineLevel="0" max="4089" min="4089" style="1" width="6.84"/>
    <col collapsed="false" customWidth="true" hidden="true" outlineLevel="0" max="4090" min="4090" style="1" width="7.69"/>
    <col collapsed="false" customWidth="true" hidden="true" outlineLevel="0" max="4092" min="4091" style="1" width="7"/>
    <col collapsed="false" customWidth="false" hidden="true" outlineLevel="0" max="4093" min="4093" style="1" width="6.84"/>
    <col collapsed="false" customWidth="true" hidden="true" outlineLevel="0" max="4094" min="4094" style="1" width="7"/>
    <col collapsed="false" customWidth="true" hidden="true" outlineLevel="0" max="4096" min="4095" style="1" width="6.53"/>
    <col collapsed="false" customWidth="false" hidden="true" outlineLevel="0" max="4099" min="4097" style="1" width="6.84"/>
    <col collapsed="false" customWidth="true" hidden="true" outlineLevel="0" max="4100" min="4100" style="1" width="6.69"/>
    <col collapsed="false" customWidth="true" hidden="true" outlineLevel="0" max="4101" min="4101" style="1" width="1.84"/>
    <col collapsed="false" customWidth="true" hidden="true" outlineLevel="0" max="4102" min="4102" style="1" width="11"/>
    <col collapsed="false" customWidth="true" hidden="true" outlineLevel="0" max="4103" min="4103" style="1" width="5"/>
    <col collapsed="false" customWidth="false" hidden="true" outlineLevel="0" max="4342" min="4104" style="1" width="6.84"/>
    <col collapsed="false" customWidth="true" hidden="true" outlineLevel="0" max="4343" min="4343" style="1" width="2.69"/>
    <col collapsed="false" customWidth="true" hidden="true" outlineLevel="0" max="4344" min="4344" style="1" width="16.69"/>
    <col collapsed="false" customWidth="false" hidden="true" outlineLevel="0" max="4345" min="4345" style="1" width="6.84"/>
    <col collapsed="false" customWidth="true" hidden="true" outlineLevel="0" max="4346" min="4346" style="1" width="7.69"/>
    <col collapsed="false" customWidth="true" hidden="true" outlineLevel="0" max="4348" min="4347" style="1" width="7"/>
    <col collapsed="false" customWidth="false" hidden="true" outlineLevel="0" max="4349" min="4349" style="1" width="6.84"/>
    <col collapsed="false" customWidth="true" hidden="true" outlineLevel="0" max="4350" min="4350" style="1" width="7"/>
    <col collapsed="false" customWidth="true" hidden="true" outlineLevel="0" max="4352" min="4351" style="1" width="6.53"/>
    <col collapsed="false" customWidth="false" hidden="true" outlineLevel="0" max="4355" min="4353" style="1" width="6.84"/>
    <col collapsed="false" customWidth="true" hidden="true" outlineLevel="0" max="4356" min="4356" style="1" width="6.69"/>
    <col collapsed="false" customWidth="true" hidden="true" outlineLevel="0" max="4357" min="4357" style="1" width="1.84"/>
    <col collapsed="false" customWidth="true" hidden="true" outlineLevel="0" max="4358" min="4358" style="1" width="11"/>
    <col collapsed="false" customWidth="true" hidden="true" outlineLevel="0" max="4359" min="4359" style="1" width="5"/>
    <col collapsed="false" customWidth="false" hidden="true" outlineLevel="0" max="4598" min="4360" style="1" width="6.84"/>
    <col collapsed="false" customWidth="true" hidden="true" outlineLevel="0" max="4599" min="4599" style="1" width="2.69"/>
    <col collapsed="false" customWidth="true" hidden="true" outlineLevel="0" max="4600" min="4600" style="1" width="16.69"/>
    <col collapsed="false" customWidth="false" hidden="true" outlineLevel="0" max="4601" min="4601" style="1" width="6.84"/>
    <col collapsed="false" customWidth="true" hidden="true" outlineLevel="0" max="4602" min="4602" style="1" width="7.69"/>
    <col collapsed="false" customWidth="true" hidden="true" outlineLevel="0" max="4604" min="4603" style="1" width="7"/>
    <col collapsed="false" customWidth="false" hidden="true" outlineLevel="0" max="4605" min="4605" style="1" width="6.84"/>
    <col collapsed="false" customWidth="true" hidden="true" outlineLevel="0" max="4606" min="4606" style="1" width="7"/>
    <col collapsed="false" customWidth="true" hidden="true" outlineLevel="0" max="4608" min="4607" style="1" width="6.53"/>
    <col collapsed="false" customWidth="false" hidden="true" outlineLevel="0" max="4611" min="4609" style="1" width="6.84"/>
    <col collapsed="false" customWidth="true" hidden="true" outlineLevel="0" max="4612" min="4612" style="1" width="6.69"/>
    <col collapsed="false" customWidth="true" hidden="true" outlineLevel="0" max="4613" min="4613" style="1" width="1.84"/>
    <col collapsed="false" customWidth="true" hidden="true" outlineLevel="0" max="4614" min="4614" style="1" width="11"/>
    <col collapsed="false" customWidth="true" hidden="true" outlineLevel="0" max="4615" min="4615" style="1" width="5"/>
    <col collapsed="false" customWidth="false" hidden="true" outlineLevel="0" max="4854" min="4616" style="1" width="6.84"/>
    <col collapsed="false" customWidth="true" hidden="true" outlineLevel="0" max="4855" min="4855" style="1" width="2.69"/>
    <col collapsed="false" customWidth="true" hidden="true" outlineLevel="0" max="4856" min="4856" style="1" width="16.69"/>
    <col collapsed="false" customWidth="false" hidden="true" outlineLevel="0" max="4857" min="4857" style="1" width="6.84"/>
    <col collapsed="false" customWidth="true" hidden="true" outlineLevel="0" max="4858" min="4858" style="1" width="7.69"/>
    <col collapsed="false" customWidth="true" hidden="true" outlineLevel="0" max="4860" min="4859" style="1" width="7"/>
    <col collapsed="false" customWidth="false" hidden="true" outlineLevel="0" max="4861" min="4861" style="1" width="6.84"/>
    <col collapsed="false" customWidth="true" hidden="true" outlineLevel="0" max="4862" min="4862" style="1" width="7"/>
    <col collapsed="false" customWidth="true" hidden="true" outlineLevel="0" max="4864" min="4863" style="1" width="6.53"/>
    <col collapsed="false" customWidth="false" hidden="true" outlineLevel="0" max="4867" min="4865" style="1" width="6.84"/>
    <col collapsed="false" customWidth="true" hidden="true" outlineLevel="0" max="4868" min="4868" style="1" width="6.69"/>
    <col collapsed="false" customWidth="true" hidden="true" outlineLevel="0" max="4869" min="4869" style="1" width="1.84"/>
    <col collapsed="false" customWidth="true" hidden="true" outlineLevel="0" max="4870" min="4870" style="1" width="11"/>
    <col collapsed="false" customWidth="true" hidden="true" outlineLevel="0" max="4871" min="4871" style="1" width="5"/>
    <col collapsed="false" customWidth="false" hidden="true" outlineLevel="0" max="5110" min="4872" style="1" width="6.84"/>
    <col collapsed="false" customWidth="true" hidden="true" outlineLevel="0" max="5111" min="5111" style="1" width="2.69"/>
    <col collapsed="false" customWidth="true" hidden="true" outlineLevel="0" max="5112" min="5112" style="1" width="16.69"/>
    <col collapsed="false" customWidth="false" hidden="true" outlineLevel="0" max="5113" min="5113" style="1" width="6.84"/>
    <col collapsed="false" customWidth="true" hidden="true" outlineLevel="0" max="5114" min="5114" style="1" width="7.69"/>
    <col collapsed="false" customWidth="true" hidden="true" outlineLevel="0" max="5116" min="5115" style="1" width="7"/>
    <col collapsed="false" customWidth="false" hidden="true" outlineLevel="0" max="5117" min="5117" style="1" width="6.84"/>
    <col collapsed="false" customWidth="true" hidden="true" outlineLevel="0" max="5118" min="5118" style="1" width="7"/>
    <col collapsed="false" customWidth="true" hidden="true" outlineLevel="0" max="5120" min="5119" style="1" width="6.53"/>
    <col collapsed="false" customWidth="false" hidden="true" outlineLevel="0" max="5123" min="5121" style="1" width="6.84"/>
    <col collapsed="false" customWidth="true" hidden="true" outlineLevel="0" max="5124" min="5124" style="1" width="6.69"/>
    <col collapsed="false" customWidth="true" hidden="true" outlineLevel="0" max="5125" min="5125" style="1" width="1.84"/>
    <col collapsed="false" customWidth="true" hidden="true" outlineLevel="0" max="5126" min="5126" style="1" width="11"/>
    <col collapsed="false" customWidth="true" hidden="true" outlineLevel="0" max="5127" min="5127" style="1" width="5"/>
    <col collapsed="false" customWidth="false" hidden="true" outlineLevel="0" max="5366" min="5128" style="1" width="6.84"/>
    <col collapsed="false" customWidth="true" hidden="true" outlineLevel="0" max="5367" min="5367" style="1" width="2.69"/>
    <col collapsed="false" customWidth="true" hidden="true" outlineLevel="0" max="5368" min="5368" style="1" width="16.69"/>
    <col collapsed="false" customWidth="false" hidden="true" outlineLevel="0" max="5369" min="5369" style="1" width="6.84"/>
    <col collapsed="false" customWidth="true" hidden="true" outlineLevel="0" max="5370" min="5370" style="1" width="7.69"/>
    <col collapsed="false" customWidth="true" hidden="true" outlineLevel="0" max="5372" min="5371" style="1" width="7"/>
    <col collapsed="false" customWidth="false" hidden="true" outlineLevel="0" max="5373" min="5373" style="1" width="6.84"/>
    <col collapsed="false" customWidth="true" hidden="true" outlineLevel="0" max="5374" min="5374" style="1" width="7"/>
    <col collapsed="false" customWidth="true" hidden="true" outlineLevel="0" max="5376" min="5375" style="1" width="6.53"/>
    <col collapsed="false" customWidth="false" hidden="true" outlineLevel="0" max="5379" min="5377" style="1" width="6.84"/>
    <col collapsed="false" customWidth="true" hidden="true" outlineLevel="0" max="5380" min="5380" style="1" width="6.69"/>
    <col collapsed="false" customWidth="true" hidden="true" outlineLevel="0" max="5381" min="5381" style="1" width="1.84"/>
    <col collapsed="false" customWidth="true" hidden="true" outlineLevel="0" max="5382" min="5382" style="1" width="11"/>
    <col collapsed="false" customWidth="true" hidden="true" outlineLevel="0" max="5383" min="5383" style="1" width="5"/>
    <col collapsed="false" customWidth="false" hidden="true" outlineLevel="0" max="5622" min="5384" style="1" width="6.84"/>
    <col collapsed="false" customWidth="true" hidden="true" outlineLevel="0" max="5623" min="5623" style="1" width="2.69"/>
    <col collapsed="false" customWidth="true" hidden="true" outlineLevel="0" max="5624" min="5624" style="1" width="16.69"/>
    <col collapsed="false" customWidth="false" hidden="true" outlineLevel="0" max="5625" min="5625" style="1" width="6.84"/>
    <col collapsed="false" customWidth="true" hidden="true" outlineLevel="0" max="5626" min="5626" style="1" width="7.69"/>
    <col collapsed="false" customWidth="true" hidden="true" outlineLevel="0" max="5628" min="5627" style="1" width="7"/>
    <col collapsed="false" customWidth="false" hidden="true" outlineLevel="0" max="5629" min="5629" style="1" width="6.84"/>
    <col collapsed="false" customWidth="true" hidden="true" outlineLevel="0" max="5630" min="5630" style="1" width="7"/>
    <col collapsed="false" customWidth="true" hidden="true" outlineLevel="0" max="5632" min="5631" style="1" width="6.53"/>
    <col collapsed="false" customWidth="false" hidden="true" outlineLevel="0" max="5635" min="5633" style="1" width="6.84"/>
    <col collapsed="false" customWidth="true" hidden="true" outlineLevel="0" max="5636" min="5636" style="1" width="6.69"/>
    <col collapsed="false" customWidth="true" hidden="true" outlineLevel="0" max="5637" min="5637" style="1" width="1.84"/>
    <col collapsed="false" customWidth="true" hidden="true" outlineLevel="0" max="5638" min="5638" style="1" width="11"/>
    <col collapsed="false" customWidth="true" hidden="true" outlineLevel="0" max="5639" min="5639" style="1" width="5"/>
    <col collapsed="false" customWidth="false" hidden="true" outlineLevel="0" max="5878" min="5640" style="1" width="6.84"/>
    <col collapsed="false" customWidth="true" hidden="true" outlineLevel="0" max="5879" min="5879" style="1" width="2.69"/>
    <col collapsed="false" customWidth="true" hidden="true" outlineLevel="0" max="5880" min="5880" style="1" width="16.69"/>
    <col collapsed="false" customWidth="false" hidden="true" outlineLevel="0" max="5881" min="5881" style="1" width="6.84"/>
    <col collapsed="false" customWidth="true" hidden="true" outlineLevel="0" max="5882" min="5882" style="1" width="7.69"/>
    <col collapsed="false" customWidth="true" hidden="true" outlineLevel="0" max="5884" min="5883" style="1" width="7"/>
    <col collapsed="false" customWidth="false" hidden="true" outlineLevel="0" max="5885" min="5885" style="1" width="6.84"/>
    <col collapsed="false" customWidth="true" hidden="true" outlineLevel="0" max="5886" min="5886" style="1" width="7"/>
    <col collapsed="false" customWidth="true" hidden="true" outlineLevel="0" max="5888" min="5887" style="1" width="6.53"/>
    <col collapsed="false" customWidth="false" hidden="true" outlineLevel="0" max="5891" min="5889" style="1" width="6.84"/>
    <col collapsed="false" customWidth="true" hidden="true" outlineLevel="0" max="5892" min="5892" style="1" width="6.69"/>
    <col collapsed="false" customWidth="true" hidden="true" outlineLevel="0" max="5893" min="5893" style="1" width="1.84"/>
    <col collapsed="false" customWidth="true" hidden="true" outlineLevel="0" max="5894" min="5894" style="1" width="11"/>
    <col collapsed="false" customWidth="true" hidden="true" outlineLevel="0" max="5895" min="5895" style="1" width="5"/>
    <col collapsed="false" customWidth="false" hidden="true" outlineLevel="0" max="6134" min="5896" style="1" width="6.84"/>
    <col collapsed="false" customWidth="true" hidden="true" outlineLevel="0" max="6135" min="6135" style="1" width="2.69"/>
    <col collapsed="false" customWidth="true" hidden="true" outlineLevel="0" max="6136" min="6136" style="1" width="16.69"/>
    <col collapsed="false" customWidth="false" hidden="true" outlineLevel="0" max="6137" min="6137" style="1" width="6.84"/>
    <col collapsed="false" customWidth="true" hidden="true" outlineLevel="0" max="6138" min="6138" style="1" width="7.69"/>
    <col collapsed="false" customWidth="true" hidden="true" outlineLevel="0" max="6140" min="6139" style="1" width="7"/>
    <col collapsed="false" customWidth="false" hidden="true" outlineLevel="0" max="6141" min="6141" style="1" width="6.84"/>
    <col collapsed="false" customWidth="true" hidden="true" outlineLevel="0" max="6142" min="6142" style="1" width="7"/>
    <col collapsed="false" customWidth="true" hidden="true" outlineLevel="0" max="6144" min="6143" style="1" width="6.53"/>
    <col collapsed="false" customWidth="false" hidden="true" outlineLevel="0" max="6147" min="6145" style="1" width="6.84"/>
    <col collapsed="false" customWidth="true" hidden="true" outlineLevel="0" max="6148" min="6148" style="1" width="6.69"/>
    <col collapsed="false" customWidth="true" hidden="true" outlineLevel="0" max="6149" min="6149" style="1" width="1.84"/>
    <col collapsed="false" customWidth="true" hidden="true" outlineLevel="0" max="6150" min="6150" style="1" width="11"/>
    <col collapsed="false" customWidth="true" hidden="true" outlineLevel="0" max="6151" min="6151" style="1" width="5"/>
    <col collapsed="false" customWidth="false" hidden="true" outlineLevel="0" max="6390" min="6152" style="1" width="6.84"/>
    <col collapsed="false" customWidth="true" hidden="true" outlineLevel="0" max="6391" min="6391" style="1" width="2.69"/>
    <col collapsed="false" customWidth="true" hidden="true" outlineLevel="0" max="6392" min="6392" style="1" width="16.69"/>
    <col collapsed="false" customWidth="false" hidden="true" outlineLevel="0" max="6393" min="6393" style="1" width="6.84"/>
    <col collapsed="false" customWidth="true" hidden="true" outlineLevel="0" max="6394" min="6394" style="1" width="7.69"/>
    <col collapsed="false" customWidth="true" hidden="true" outlineLevel="0" max="6396" min="6395" style="1" width="7"/>
    <col collapsed="false" customWidth="false" hidden="true" outlineLevel="0" max="6397" min="6397" style="1" width="6.84"/>
    <col collapsed="false" customWidth="true" hidden="true" outlineLevel="0" max="6398" min="6398" style="1" width="7"/>
    <col collapsed="false" customWidth="true" hidden="true" outlineLevel="0" max="6400" min="6399" style="1" width="6.53"/>
    <col collapsed="false" customWidth="false" hidden="true" outlineLevel="0" max="6403" min="6401" style="1" width="6.84"/>
    <col collapsed="false" customWidth="true" hidden="true" outlineLevel="0" max="6404" min="6404" style="1" width="6.69"/>
    <col collapsed="false" customWidth="true" hidden="true" outlineLevel="0" max="6405" min="6405" style="1" width="1.84"/>
    <col collapsed="false" customWidth="true" hidden="true" outlineLevel="0" max="6406" min="6406" style="1" width="11"/>
    <col collapsed="false" customWidth="true" hidden="true" outlineLevel="0" max="6407" min="6407" style="1" width="5"/>
    <col collapsed="false" customWidth="false" hidden="true" outlineLevel="0" max="6646" min="6408" style="1" width="6.84"/>
    <col collapsed="false" customWidth="true" hidden="true" outlineLevel="0" max="6647" min="6647" style="1" width="2.69"/>
    <col collapsed="false" customWidth="true" hidden="true" outlineLevel="0" max="6648" min="6648" style="1" width="16.69"/>
    <col collapsed="false" customWidth="false" hidden="true" outlineLevel="0" max="6649" min="6649" style="1" width="6.84"/>
    <col collapsed="false" customWidth="true" hidden="true" outlineLevel="0" max="6650" min="6650" style="1" width="7.69"/>
    <col collapsed="false" customWidth="true" hidden="true" outlineLevel="0" max="6652" min="6651" style="1" width="7"/>
    <col collapsed="false" customWidth="false" hidden="true" outlineLevel="0" max="6653" min="6653" style="1" width="6.84"/>
    <col collapsed="false" customWidth="true" hidden="true" outlineLevel="0" max="6654" min="6654" style="1" width="7"/>
    <col collapsed="false" customWidth="true" hidden="true" outlineLevel="0" max="6656" min="6655" style="1" width="6.53"/>
    <col collapsed="false" customWidth="false" hidden="true" outlineLevel="0" max="6659" min="6657" style="1" width="6.84"/>
    <col collapsed="false" customWidth="true" hidden="true" outlineLevel="0" max="6660" min="6660" style="1" width="6.69"/>
    <col collapsed="false" customWidth="true" hidden="true" outlineLevel="0" max="6661" min="6661" style="1" width="1.84"/>
    <col collapsed="false" customWidth="true" hidden="true" outlineLevel="0" max="6662" min="6662" style="1" width="11"/>
    <col collapsed="false" customWidth="true" hidden="true" outlineLevel="0" max="6663" min="6663" style="1" width="5"/>
    <col collapsed="false" customWidth="false" hidden="true" outlineLevel="0" max="6902" min="6664" style="1" width="6.84"/>
    <col collapsed="false" customWidth="true" hidden="true" outlineLevel="0" max="6903" min="6903" style="1" width="2.69"/>
    <col collapsed="false" customWidth="true" hidden="true" outlineLevel="0" max="6904" min="6904" style="1" width="16.69"/>
    <col collapsed="false" customWidth="false" hidden="true" outlineLevel="0" max="6905" min="6905" style="1" width="6.84"/>
    <col collapsed="false" customWidth="true" hidden="true" outlineLevel="0" max="6906" min="6906" style="1" width="7.69"/>
    <col collapsed="false" customWidth="true" hidden="true" outlineLevel="0" max="6908" min="6907" style="1" width="7"/>
    <col collapsed="false" customWidth="false" hidden="true" outlineLevel="0" max="6909" min="6909" style="1" width="6.84"/>
    <col collapsed="false" customWidth="true" hidden="true" outlineLevel="0" max="6910" min="6910" style="1" width="7"/>
    <col collapsed="false" customWidth="true" hidden="true" outlineLevel="0" max="6912" min="6911" style="1" width="6.53"/>
    <col collapsed="false" customWidth="false" hidden="true" outlineLevel="0" max="6915" min="6913" style="1" width="6.84"/>
    <col collapsed="false" customWidth="true" hidden="true" outlineLevel="0" max="6916" min="6916" style="1" width="6.69"/>
    <col collapsed="false" customWidth="true" hidden="true" outlineLevel="0" max="6917" min="6917" style="1" width="1.84"/>
    <col collapsed="false" customWidth="true" hidden="true" outlineLevel="0" max="6918" min="6918" style="1" width="11"/>
    <col collapsed="false" customWidth="true" hidden="true" outlineLevel="0" max="6919" min="6919" style="1" width="5"/>
    <col collapsed="false" customWidth="false" hidden="true" outlineLevel="0" max="7158" min="6920" style="1" width="6.84"/>
    <col collapsed="false" customWidth="true" hidden="true" outlineLevel="0" max="7159" min="7159" style="1" width="2.69"/>
    <col collapsed="false" customWidth="true" hidden="true" outlineLevel="0" max="7160" min="7160" style="1" width="16.69"/>
    <col collapsed="false" customWidth="false" hidden="true" outlineLevel="0" max="7161" min="7161" style="1" width="6.84"/>
    <col collapsed="false" customWidth="true" hidden="true" outlineLevel="0" max="7162" min="7162" style="1" width="7.69"/>
    <col collapsed="false" customWidth="true" hidden="true" outlineLevel="0" max="7164" min="7163" style="1" width="7"/>
    <col collapsed="false" customWidth="false" hidden="true" outlineLevel="0" max="7165" min="7165" style="1" width="6.84"/>
    <col collapsed="false" customWidth="true" hidden="true" outlineLevel="0" max="7166" min="7166" style="1" width="7"/>
    <col collapsed="false" customWidth="true" hidden="true" outlineLevel="0" max="7168" min="7167" style="1" width="6.53"/>
    <col collapsed="false" customWidth="false" hidden="true" outlineLevel="0" max="7171" min="7169" style="1" width="6.84"/>
    <col collapsed="false" customWidth="true" hidden="true" outlineLevel="0" max="7172" min="7172" style="1" width="6.69"/>
    <col collapsed="false" customWidth="true" hidden="true" outlineLevel="0" max="7173" min="7173" style="1" width="1.84"/>
    <col collapsed="false" customWidth="true" hidden="true" outlineLevel="0" max="7174" min="7174" style="1" width="11"/>
    <col collapsed="false" customWidth="true" hidden="true" outlineLevel="0" max="7175" min="7175" style="1" width="5"/>
    <col collapsed="false" customWidth="false" hidden="true" outlineLevel="0" max="7414" min="7176" style="1" width="6.84"/>
    <col collapsed="false" customWidth="true" hidden="true" outlineLevel="0" max="7415" min="7415" style="1" width="2.69"/>
    <col collapsed="false" customWidth="true" hidden="true" outlineLevel="0" max="7416" min="7416" style="1" width="16.69"/>
    <col collapsed="false" customWidth="false" hidden="true" outlineLevel="0" max="7417" min="7417" style="1" width="6.84"/>
    <col collapsed="false" customWidth="true" hidden="true" outlineLevel="0" max="7418" min="7418" style="1" width="7.69"/>
    <col collapsed="false" customWidth="true" hidden="true" outlineLevel="0" max="7420" min="7419" style="1" width="7"/>
    <col collapsed="false" customWidth="false" hidden="true" outlineLevel="0" max="7421" min="7421" style="1" width="6.84"/>
    <col collapsed="false" customWidth="true" hidden="true" outlineLevel="0" max="7422" min="7422" style="1" width="7"/>
    <col collapsed="false" customWidth="true" hidden="true" outlineLevel="0" max="7424" min="7423" style="1" width="6.53"/>
    <col collapsed="false" customWidth="false" hidden="true" outlineLevel="0" max="7427" min="7425" style="1" width="6.84"/>
    <col collapsed="false" customWidth="true" hidden="true" outlineLevel="0" max="7428" min="7428" style="1" width="6.69"/>
    <col collapsed="false" customWidth="true" hidden="true" outlineLevel="0" max="7429" min="7429" style="1" width="1.84"/>
    <col collapsed="false" customWidth="true" hidden="true" outlineLevel="0" max="7430" min="7430" style="1" width="11"/>
    <col collapsed="false" customWidth="true" hidden="true" outlineLevel="0" max="7431" min="7431" style="1" width="5"/>
    <col collapsed="false" customWidth="false" hidden="true" outlineLevel="0" max="7670" min="7432" style="1" width="6.84"/>
    <col collapsed="false" customWidth="true" hidden="true" outlineLevel="0" max="7671" min="7671" style="1" width="2.69"/>
    <col collapsed="false" customWidth="true" hidden="true" outlineLevel="0" max="7672" min="7672" style="1" width="16.69"/>
    <col collapsed="false" customWidth="false" hidden="true" outlineLevel="0" max="7673" min="7673" style="1" width="6.84"/>
    <col collapsed="false" customWidth="true" hidden="true" outlineLevel="0" max="7674" min="7674" style="1" width="7.69"/>
    <col collapsed="false" customWidth="true" hidden="true" outlineLevel="0" max="7676" min="7675" style="1" width="7"/>
    <col collapsed="false" customWidth="false" hidden="true" outlineLevel="0" max="7677" min="7677" style="1" width="6.84"/>
    <col collapsed="false" customWidth="true" hidden="true" outlineLevel="0" max="7678" min="7678" style="1" width="7"/>
    <col collapsed="false" customWidth="true" hidden="true" outlineLevel="0" max="7680" min="7679" style="1" width="6.53"/>
    <col collapsed="false" customWidth="false" hidden="true" outlineLevel="0" max="7683" min="7681" style="1" width="6.84"/>
    <col collapsed="false" customWidth="true" hidden="true" outlineLevel="0" max="7684" min="7684" style="1" width="6.69"/>
    <col collapsed="false" customWidth="true" hidden="true" outlineLevel="0" max="7685" min="7685" style="1" width="1.84"/>
    <col collapsed="false" customWidth="true" hidden="true" outlineLevel="0" max="7686" min="7686" style="1" width="11"/>
    <col collapsed="false" customWidth="true" hidden="true" outlineLevel="0" max="7687" min="7687" style="1" width="5"/>
    <col collapsed="false" customWidth="false" hidden="true" outlineLevel="0" max="7926" min="7688" style="1" width="6.84"/>
    <col collapsed="false" customWidth="true" hidden="true" outlineLevel="0" max="7927" min="7927" style="1" width="2.69"/>
    <col collapsed="false" customWidth="true" hidden="true" outlineLevel="0" max="7928" min="7928" style="1" width="16.69"/>
    <col collapsed="false" customWidth="false" hidden="true" outlineLevel="0" max="7929" min="7929" style="1" width="6.84"/>
    <col collapsed="false" customWidth="true" hidden="true" outlineLevel="0" max="7930" min="7930" style="1" width="7.69"/>
    <col collapsed="false" customWidth="true" hidden="true" outlineLevel="0" max="7932" min="7931" style="1" width="7"/>
    <col collapsed="false" customWidth="false" hidden="true" outlineLevel="0" max="7933" min="7933" style="1" width="6.84"/>
    <col collapsed="false" customWidth="true" hidden="true" outlineLevel="0" max="7934" min="7934" style="1" width="7"/>
    <col collapsed="false" customWidth="true" hidden="true" outlineLevel="0" max="7936" min="7935" style="1" width="6.53"/>
    <col collapsed="false" customWidth="false" hidden="true" outlineLevel="0" max="7939" min="7937" style="1" width="6.84"/>
    <col collapsed="false" customWidth="true" hidden="true" outlineLevel="0" max="7940" min="7940" style="1" width="6.69"/>
    <col collapsed="false" customWidth="true" hidden="true" outlineLevel="0" max="7941" min="7941" style="1" width="1.84"/>
    <col collapsed="false" customWidth="true" hidden="true" outlineLevel="0" max="7942" min="7942" style="1" width="11"/>
    <col collapsed="false" customWidth="true" hidden="true" outlineLevel="0" max="7943" min="7943" style="1" width="5"/>
    <col collapsed="false" customWidth="false" hidden="true" outlineLevel="0" max="8182" min="7944" style="1" width="6.84"/>
    <col collapsed="false" customWidth="true" hidden="true" outlineLevel="0" max="8183" min="8183" style="1" width="2.69"/>
    <col collapsed="false" customWidth="true" hidden="true" outlineLevel="0" max="8184" min="8184" style="1" width="16.69"/>
    <col collapsed="false" customWidth="false" hidden="true" outlineLevel="0" max="8185" min="8185" style="1" width="6.84"/>
    <col collapsed="false" customWidth="true" hidden="true" outlineLevel="0" max="8186" min="8186" style="1" width="7.69"/>
    <col collapsed="false" customWidth="true" hidden="true" outlineLevel="0" max="8188" min="8187" style="1" width="7"/>
    <col collapsed="false" customWidth="false" hidden="true" outlineLevel="0" max="8189" min="8189" style="1" width="6.84"/>
    <col collapsed="false" customWidth="true" hidden="true" outlineLevel="0" max="8190" min="8190" style="1" width="7"/>
    <col collapsed="false" customWidth="true" hidden="true" outlineLevel="0" max="8192" min="8191" style="1" width="6.53"/>
    <col collapsed="false" customWidth="false" hidden="true" outlineLevel="0" max="8195" min="8193" style="1" width="6.84"/>
    <col collapsed="false" customWidth="true" hidden="true" outlineLevel="0" max="8196" min="8196" style="1" width="6.69"/>
    <col collapsed="false" customWidth="true" hidden="true" outlineLevel="0" max="8197" min="8197" style="1" width="1.84"/>
    <col collapsed="false" customWidth="true" hidden="true" outlineLevel="0" max="8198" min="8198" style="1" width="11"/>
    <col collapsed="false" customWidth="true" hidden="true" outlineLevel="0" max="8199" min="8199" style="1" width="5"/>
    <col collapsed="false" customWidth="false" hidden="true" outlineLevel="0" max="8438" min="8200" style="1" width="6.84"/>
    <col collapsed="false" customWidth="true" hidden="true" outlineLevel="0" max="8439" min="8439" style="1" width="2.69"/>
    <col collapsed="false" customWidth="true" hidden="true" outlineLevel="0" max="8440" min="8440" style="1" width="16.69"/>
    <col collapsed="false" customWidth="false" hidden="true" outlineLevel="0" max="8441" min="8441" style="1" width="6.84"/>
    <col collapsed="false" customWidth="true" hidden="true" outlineLevel="0" max="8442" min="8442" style="1" width="7.69"/>
    <col collapsed="false" customWidth="true" hidden="true" outlineLevel="0" max="8444" min="8443" style="1" width="7"/>
    <col collapsed="false" customWidth="false" hidden="true" outlineLevel="0" max="8445" min="8445" style="1" width="6.84"/>
    <col collapsed="false" customWidth="true" hidden="true" outlineLevel="0" max="8446" min="8446" style="1" width="7"/>
    <col collapsed="false" customWidth="true" hidden="true" outlineLevel="0" max="8448" min="8447" style="1" width="6.53"/>
    <col collapsed="false" customWidth="false" hidden="true" outlineLevel="0" max="8451" min="8449" style="1" width="6.84"/>
    <col collapsed="false" customWidth="true" hidden="true" outlineLevel="0" max="8452" min="8452" style="1" width="6.69"/>
    <col collapsed="false" customWidth="true" hidden="true" outlineLevel="0" max="8453" min="8453" style="1" width="1.84"/>
    <col collapsed="false" customWidth="true" hidden="true" outlineLevel="0" max="8454" min="8454" style="1" width="11"/>
    <col collapsed="false" customWidth="true" hidden="true" outlineLevel="0" max="8455" min="8455" style="1" width="5"/>
    <col collapsed="false" customWidth="false" hidden="true" outlineLevel="0" max="8694" min="8456" style="1" width="6.84"/>
    <col collapsed="false" customWidth="true" hidden="true" outlineLevel="0" max="8695" min="8695" style="1" width="2.69"/>
    <col collapsed="false" customWidth="true" hidden="true" outlineLevel="0" max="8696" min="8696" style="1" width="16.69"/>
    <col collapsed="false" customWidth="false" hidden="true" outlineLevel="0" max="8697" min="8697" style="1" width="6.84"/>
    <col collapsed="false" customWidth="true" hidden="true" outlineLevel="0" max="8698" min="8698" style="1" width="7.69"/>
    <col collapsed="false" customWidth="true" hidden="true" outlineLevel="0" max="8700" min="8699" style="1" width="7"/>
    <col collapsed="false" customWidth="false" hidden="true" outlineLevel="0" max="8701" min="8701" style="1" width="6.84"/>
    <col collapsed="false" customWidth="true" hidden="true" outlineLevel="0" max="8702" min="8702" style="1" width="7"/>
    <col collapsed="false" customWidth="true" hidden="true" outlineLevel="0" max="8704" min="8703" style="1" width="6.53"/>
    <col collapsed="false" customWidth="false" hidden="true" outlineLevel="0" max="8707" min="8705" style="1" width="6.84"/>
    <col collapsed="false" customWidth="true" hidden="true" outlineLevel="0" max="8708" min="8708" style="1" width="6.69"/>
    <col collapsed="false" customWidth="true" hidden="true" outlineLevel="0" max="8709" min="8709" style="1" width="1.84"/>
    <col collapsed="false" customWidth="true" hidden="true" outlineLevel="0" max="8710" min="8710" style="1" width="11"/>
    <col collapsed="false" customWidth="true" hidden="true" outlineLevel="0" max="8711" min="8711" style="1" width="5"/>
    <col collapsed="false" customWidth="false" hidden="true" outlineLevel="0" max="8950" min="8712" style="1" width="6.84"/>
    <col collapsed="false" customWidth="true" hidden="true" outlineLevel="0" max="8951" min="8951" style="1" width="2.69"/>
    <col collapsed="false" customWidth="true" hidden="true" outlineLevel="0" max="8952" min="8952" style="1" width="16.69"/>
    <col collapsed="false" customWidth="false" hidden="true" outlineLevel="0" max="8953" min="8953" style="1" width="6.84"/>
    <col collapsed="false" customWidth="true" hidden="true" outlineLevel="0" max="8954" min="8954" style="1" width="7.69"/>
    <col collapsed="false" customWidth="true" hidden="true" outlineLevel="0" max="8956" min="8955" style="1" width="7"/>
    <col collapsed="false" customWidth="false" hidden="true" outlineLevel="0" max="8957" min="8957" style="1" width="6.84"/>
    <col collapsed="false" customWidth="true" hidden="true" outlineLevel="0" max="8958" min="8958" style="1" width="7"/>
    <col collapsed="false" customWidth="true" hidden="true" outlineLevel="0" max="8960" min="8959" style="1" width="6.53"/>
    <col collapsed="false" customWidth="false" hidden="true" outlineLevel="0" max="8963" min="8961" style="1" width="6.84"/>
    <col collapsed="false" customWidth="true" hidden="true" outlineLevel="0" max="8964" min="8964" style="1" width="6.69"/>
    <col collapsed="false" customWidth="true" hidden="true" outlineLevel="0" max="8965" min="8965" style="1" width="1.84"/>
    <col collapsed="false" customWidth="true" hidden="true" outlineLevel="0" max="8966" min="8966" style="1" width="11"/>
    <col collapsed="false" customWidth="true" hidden="true" outlineLevel="0" max="8967" min="8967" style="1" width="5"/>
    <col collapsed="false" customWidth="false" hidden="true" outlineLevel="0" max="9206" min="8968" style="1" width="6.84"/>
    <col collapsed="false" customWidth="true" hidden="true" outlineLevel="0" max="9207" min="9207" style="1" width="2.69"/>
    <col collapsed="false" customWidth="true" hidden="true" outlineLevel="0" max="9208" min="9208" style="1" width="16.69"/>
    <col collapsed="false" customWidth="false" hidden="true" outlineLevel="0" max="9209" min="9209" style="1" width="6.84"/>
    <col collapsed="false" customWidth="true" hidden="true" outlineLevel="0" max="9210" min="9210" style="1" width="7.69"/>
    <col collapsed="false" customWidth="true" hidden="true" outlineLevel="0" max="9212" min="9211" style="1" width="7"/>
    <col collapsed="false" customWidth="false" hidden="true" outlineLevel="0" max="9213" min="9213" style="1" width="6.84"/>
    <col collapsed="false" customWidth="true" hidden="true" outlineLevel="0" max="9214" min="9214" style="1" width="7"/>
    <col collapsed="false" customWidth="true" hidden="true" outlineLevel="0" max="9216" min="9215" style="1" width="6.53"/>
    <col collapsed="false" customWidth="false" hidden="true" outlineLevel="0" max="9219" min="9217" style="1" width="6.84"/>
    <col collapsed="false" customWidth="true" hidden="true" outlineLevel="0" max="9220" min="9220" style="1" width="6.69"/>
    <col collapsed="false" customWidth="true" hidden="true" outlineLevel="0" max="9221" min="9221" style="1" width="1.84"/>
    <col collapsed="false" customWidth="true" hidden="true" outlineLevel="0" max="9222" min="9222" style="1" width="11"/>
    <col collapsed="false" customWidth="true" hidden="true" outlineLevel="0" max="9223" min="9223" style="1" width="5"/>
    <col collapsed="false" customWidth="false" hidden="true" outlineLevel="0" max="9462" min="9224" style="1" width="6.84"/>
    <col collapsed="false" customWidth="true" hidden="true" outlineLevel="0" max="9463" min="9463" style="1" width="2.69"/>
    <col collapsed="false" customWidth="true" hidden="true" outlineLevel="0" max="9464" min="9464" style="1" width="16.69"/>
    <col collapsed="false" customWidth="false" hidden="true" outlineLevel="0" max="9465" min="9465" style="1" width="6.84"/>
    <col collapsed="false" customWidth="true" hidden="true" outlineLevel="0" max="9466" min="9466" style="1" width="7.69"/>
    <col collapsed="false" customWidth="true" hidden="true" outlineLevel="0" max="9468" min="9467" style="1" width="7"/>
    <col collapsed="false" customWidth="false" hidden="true" outlineLevel="0" max="9469" min="9469" style="1" width="6.84"/>
    <col collapsed="false" customWidth="true" hidden="true" outlineLevel="0" max="9470" min="9470" style="1" width="7"/>
    <col collapsed="false" customWidth="true" hidden="true" outlineLevel="0" max="9472" min="9471" style="1" width="6.53"/>
    <col collapsed="false" customWidth="false" hidden="true" outlineLevel="0" max="9475" min="9473" style="1" width="6.84"/>
    <col collapsed="false" customWidth="true" hidden="true" outlineLevel="0" max="9476" min="9476" style="1" width="6.69"/>
    <col collapsed="false" customWidth="true" hidden="true" outlineLevel="0" max="9477" min="9477" style="1" width="1.84"/>
    <col collapsed="false" customWidth="true" hidden="true" outlineLevel="0" max="9478" min="9478" style="1" width="11"/>
    <col collapsed="false" customWidth="true" hidden="true" outlineLevel="0" max="9479" min="9479" style="1" width="5"/>
    <col collapsed="false" customWidth="false" hidden="true" outlineLevel="0" max="9718" min="9480" style="1" width="6.84"/>
    <col collapsed="false" customWidth="true" hidden="true" outlineLevel="0" max="9719" min="9719" style="1" width="2.69"/>
    <col collapsed="false" customWidth="true" hidden="true" outlineLevel="0" max="9720" min="9720" style="1" width="16.69"/>
    <col collapsed="false" customWidth="false" hidden="true" outlineLevel="0" max="9721" min="9721" style="1" width="6.84"/>
    <col collapsed="false" customWidth="true" hidden="true" outlineLevel="0" max="9722" min="9722" style="1" width="7.69"/>
    <col collapsed="false" customWidth="true" hidden="true" outlineLevel="0" max="9724" min="9723" style="1" width="7"/>
    <col collapsed="false" customWidth="false" hidden="true" outlineLevel="0" max="9725" min="9725" style="1" width="6.84"/>
    <col collapsed="false" customWidth="true" hidden="true" outlineLevel="0" max="9726" min="9726" style="1" width="7"/>
    <col collapsed="false" customWidth="true" hidden="true" outlineLevel="0" max="9728" min="9727" style="1" width="6.53"/>
    <col collapsed="false" customWidth="false" hidden="true" outlineLevel="0" max="9731" min="9729" style="1" width="6.84"/>
    <col collapsed="false" customWidth="true" hidden="true" outlineLevel="0" max="9732" min="9732" style="1" width="6.69"/>
    <col collapsed="false" customWidth="true" hidden="true" outlineLevel="0" max="9733" min="9733" style="1" width="1.84"/>
    <col collapsed="false" customWidth="true" hidden="true" outlineLevel="0" max="9734" min="9734" style="1" width="11"/>
    <col collapsed="false" customWidth="true" hidden="true" outlineLevel="0" max="9735" min="9735" style="1" width="5"/>
    <col collapsed="false" customWidth="false" hidden="true" outlineLevel="0" max="9974" min="9736" style="1" width="6.84"/>
    <col collapsed="false" customWidth="true" hidden="true" outlineLevel="0" max="9975" min="9975" style="1" width="2.69"/>
    <col collapsed="false" customWidth="true" hidden="true" outlineLevel="0" max="9976" min="9976" style="1" width="16.69"/>
    <col collapsed="false" customWidth="false" hidden="true" outlineLevel="0" max="9977" min="9977" style="1" width="6.84"/>
    <col collapsed="false" customWidth="true" hidden="true" outlineLevel="0" max="9978" min="9978" style="1" width="7.69"/>
    <col collapsed="false" customWidth="true" hidden="true" outlineLevel="0" max="9980" min="9979" style="1" width="7"/>
    <col collapsed="false" customWidth="false" hidden="true" outlineLevel="0" max="9981" min="9981" style="1" width="6.84"/>
    <col collapsed="false" customWidth="true" hidden="true" outlineLevel="0" max="9982" min="9982" style="1" width="7"/>
    <col collapsed="false" customWidth="true" hidden="true" outlineLevel="0" max="9984" min="9983" style="1" width="6.53"/>
    <col collapsed="false" customWidth="false" hidden="true" outlineLevel="0" max="9987" min="9985" style="1" width="6.84"/>
    <col collapsed="false" customWidth="true" hidden="true" outlineLevel="0" max="9988" min="9988" style="1" width="6.69"/>
    <col collapsed="false" customWidth="true" hidden="true" outlineLevel="0" max="9989" min="9989" style="1" width="1.84"/>
    <col collapsed="false" customWidth="true" hidden="true" outlineLevel="0" max="9990" min="9990" style="1" width="11"/>
    <col collapsed="false" customWidth="true" hidden="true" outlineLevel="0" max="9991" min="9991" style="1" width="5"/>
    <col collapsed="false" customWidth="false" hidden="true" outlineLevel="0" max="10230" min="9992" style="1" width="6.84"/>
    <col collapsed="false" customWidth="true" hidden="true" outlineLevel="0" max="10231" min="10231" style="1" width="2.69"/>
    <col collapsed="false" customWidth="true" hidden="true" outlineLevel="0" max="10232" min="10232" style="1" width="16.69"/>
    <col collapsed="false" customWidth="false" hidden="true" outlineLevel="0" max="10233" min="10233" style="1" width="6.84"/>
    <col collapsed="false" customWidth="true" hidden="true" outlineLevel="0" max="10234" min="10234" style="1" width="7.69"/>
    <col collapsed="false" customWidth="true" hidden="true" outlineLevel="0" max="10236" min="10235" style="1" width="7"/>
    <col collapsed="false" customWidth="false" hidden="true" outlineLevel="0" max="10237" min="10237" style="1" width="6.84"/>
    <col collapsed="false" customWidth="true" hidden="true" outlineLevel="0" max="10238" min="10238" style="1" width="7"/>
    <col collapsed="false" customWidth="true" hidden="true" outlineLevel="0" max="10240" min="10239" style="1" width="6.53"/>
    <col collapsed="false" customWidth="false" hidden="true" outlineLevel="0" max="10243" min="10241" style="1" width="6.84"/>
    <col collapsed="false" customWidth="true" hidden="true" outlineLevel="0" max="10244" min="10244" style="1" width="6.69"/>
    <col collapsed="false" customWidth="true" hidden="true" outlineLevel="0" max="10245" min="10245" style="1" width="1.84"/>
    <col collapsed="false" customWidth="true" hidden="true" outlineLevel="0" max="10246" min="10246" style="1" width="11"/>
    <col collapsed="false" customWidth="true" hidden="true" outlineLevel="0" max="10247" min="10247" style="1" width="5"/>
    <col collapsed="false" customWidth="false" hidden="true" outlineLevel="0" max="10486" min="10248" style="1" width="6.84"/>
    <col collapsed="false" customWidth="true" hidden="true" outlineLevel="0" max="10487" min="10487" style="1" width="2.69"/>
    <col collapsed="false" customWidth="true" hidden="true" outlineLevel="0" max="10488" min="10488" style="1" width="16.69"/>
    <col collapsed="false" customWidth="false" hidden="true" outlineLevel="0" max="10489" min="10489" style="1" width="6.84"/>
    <col collapsed="false" customWidth="true" hidden="true" outlineLevel="0" max="10490" min="10490" style="1" width="7.69"/>
    <col collapsed="false" customWidth="true" hidden="true" outlineLevel="0" max="10492" min="10491" style="1" width="7"/>
    <col collapsed="false" customWidth="false" hidden="true" outlineLevel="0" max="10493" min="10493" style="1" width="6.84"/>
    <col collapsed="false" customWidth="true" hidden="true" outlineLevel="0" max="10494" min="10494" style="1" width="7"/>
    <col collapsed="false" customWidth="true" hidden="true" outlineLevel="0" max="10496" min="10495" style="1" width="6.53"/>
    <col collapsed="false" customWidth="false" hidden="true" outlineLevel="0" max="10499" min="10497" style="1" width="6.84"/>
    <col collapsed="false" customWidth="true" hidden="true" outlineLevel="0" max="10500" min="10500" style="1" width="6.69"/>
    <col collapsed="false" customWidth="true" hidden="true" outlineLevel="0" max="10501" min="10501" style="1" width="1.84"/>
    <col collapsed="false" customWidth="true" hidden="true" outlineLevel="0" max="10502" min="10502" style="1" width="11"/>
    <col collapsed="false" customWidth="true" hidden="true" outlineLevel="0" max="10503" min="10503" style="1" width="5"/>
    <col collapsed="false" customWidth="false" hidden="true" outlineLevel="0" max="10742" min="10504" style="1" width="6.84"/>
    <col collapsed="false" customWidth="true" hidden="true" outlineLevel="0" max="10743" min="10743" style="1" width="2.69"/>
    <col collapsed="false" customWidth="true" hidden="true" outlineLevel="0" max="10744" min="10744" style="1" width="16.69"/>
    <col collapsed="false" customWidth="false" hidden="true" outlineLevel="0" max="10745" min="10745" style="1" width="6.84"/>
    <col collapsed="false" customWidth="true" hidden="true" outlineLevel="0" max="10746" min="10746" style="1" width="7.69"/>
    <col collapsed="false" customWidth="true" hidden="true" outlineLevel="0" max="10748" min="10747" style="1" width="7"/>
    <col collapsed="false" customWidth="false" hidden="true" outlineLevel="0" max="10749" min="10749" style="1" width="6.84"/>
    <col collapsed="false" customWidth="true" hidden="true" outlineLevel="0" max="10750" min="10750" style="1" width="7"/>
    <col collapsed="false" customWidth="true" hidden="true" outlineLevel="0" max="10752" min="10751" style="1" width="6.53"/>
    <col collapsed="false" customWidth="false" hidden="true" outlineLevel="0" max="10755" min="10753" style="1" width="6.84"/>
    <col collapsed="false" customWidth="true" hidden="true" outlineLevel="0" max="10756" min="10756" style="1" width="6.69"/>
    <col collapsed="false" customWidth="true" hidden="true" outlineLevel="0" max="10757" min="10757" style="1" width="1.84"/>
    <col collapsed="false" customWidth="true" hidden="true" outlineLevel="0" max="10758" min="10758" style="1" width="11"/>
    <col collapsed="false" customWidth="true" hidden="true" outlineLevel="0" max="10759" min="10759" style="1" width="5"/>
    <col collapsed="false" customWidth="false" hidden="true" outlineLevel="0" max="10998" min="10760" style="1" width="6.84"/>
    <col collapsed="false" customWidth="true" hidden="true" outlineLevel="0" max="10999" min="10999" style="1" width="2.69"/>
    <col collapsed="false" customWidth="true" hidden="true" outlineLevel="0" max="11000" min="11000" style="1" width="16.69"/>
    <col collapsed="false" customWidth="false" hidden="true" outlineLevel="0" max="11001" min="11001" style="1" width="6.84"/>
    <col collapsed="false" customWidth="true" hidden="true" outlineLevel="0" max="11002" min="11002" style="1" width="7.69"/>
    <col collapsed="false" customWidth="true" hidden="true" outlineLevel="0" max="11004" min="11003" style="1" width="7"/>
    <col collapsed="false" customWidth="false" hidden="true" outlineLevel="0" max="11005" min="11005" style="1" width="6.84"/>
    <col collapsed="false" customWidth="true" hidden="true" outlineLevel="0" max="11006" min="11006" style="1" width="7"/>
    <col collapsed="false" customWidth="true" hidden="true" outlineLevel="0" max="11008" min="11007" style="1" width="6.53"/>
    <col collapsed="false" customWidth="false" hidden="true" outlineLevel="0" max="11011" min="11009" style="1" width="6.84"/>
    <col collapsed="false" customWidth="true" hidden="true" outlineLevel="0" max="11012" min="11012" style="1" width="6.69"/>
    <col collapsed="false" customWidth="true" hidden="true" outlineLevel="0" max="11013" min="11013" style="1" width="1.84"/>
    <col collapsed="false" customWidth="true" hidden="true" outlineLevel="0" max="11014" min="11014" style="1" width="11"/>
    <col collapsed="false" customWidth="true" hidden="true" outlineLevel="0" max="11015" min="11015" style="1" width="5"/>
    <col collapsed="false" customWidth="false" hidden="true" outlineLevel="0" max="11254" min="11016" style="1" width="6.84"/>
    <col collapsed="false" customWidth="true" hidden="true" outlineLevel="0" max="11255" min="11255" style="1" width="2.69"/>
    <col collapsed="false" customWidth="true" hidden="true" outlineLevel="0" max="11256" min="11256" style="1" width="16.69"/>
    <col collapsed="false" customWidth="false" hidden="true" outlineLevel="0" max="11257" min="11257" style="1" width="6.84"/>
    <col collapsed="false" customWidth="true" hidden="true" outlineLevel="0" max="11258" min="11258" style="1" width="7.69"/>
    <col collapsed="false" customWidth="true" hidden="true" outlineLevel="0" max="11260" min="11259" style="1" width="7"/>
    <col collapsed="false" customWidth="false" hidden="true" outlineLevel="0" max="11261" min="11261" style="1" width="6.84"/>
    <col collapsed="false" customWidth="true" hidden="true" outlineLevel="0" max="11262" min="11262" style="1" width="7"/>
    <col collapsed="false" customWidth="true" hidden="true" outlineLevel="0" max="11264" min="11263" style="1" width="6.53"/>
    <col collapsed="false" customWidth="false" hidden="true" outlineLevel="0" max="11267" min="11265" style="1" width="6.84"/>
    <col collapsed="false" customWidth="true" hidden="true" outlineLevel="0" max="11268" min="11268" style="1" width="6.69"/>
    <col collapsed="false" customWidth="true" hidden="true" outlineLevel="0" max="11269" min="11269" style="1" width="1.84"/>
    <col collapsed="false" customWidth="true" hidden="true" outlineLevel="0" max="11270" min="11270" style="1" width="11"/>
    <col collapsed="false" customWidth="true" hidden="true" outlineLevel="0" max="11271" min="11271" style="1" width="5"/>
    <col collapsed="false" customWidth="false" hidden="true" outlineLevel="0" max="11510" min="11272" style="1" width="6.84"/>
    <col collapsed="false" customWidth="true" hidden="true" outlineLevel="0" max="11511" min="11511" style="1" width="2.69"/>
    <col collapsed="false" customWidth="true" hidden="true" outlineLevel="0" max="11512" min="11512" style="1" width="16.69"/>
    <col collapsed="false" customWidth="false" hidden="true" outlineLevel="0" max="11513" min="11513" style="1" width="6.84"/>
    <col collapsed="false" customWidth="true" hidden="true" outlineLevel="0" max="11514" min="11514" style="1" width="7.69"/>
    <col collapsed="false" customWidth="true" hidden="true" outlineLevel="0" max="11516" min="11515" style="1" width="7"/>
    <col collapsed="false" customWidth="false" hidden="true" outlineLevel="0" max="11517" min="11517" style="1" width="6.84"/>
    <col collapsed="false" customWidth="true" hidden="true" outlineLevel="0" max="11518" min="11518" style="1" width="7"/>
    <col collapsed="false" customWidth="true" hidden="true" outlineLevel="0" max="11520" min="11519" style="1" width="6.53"/>
    <col collapsed="false" customWidth="false" hidden="true" outlineLevel="0" max="11523" min="11521" style="1" width="6.84"/>
    <col collapsed="false" customWidth="true" hidden="true" outlineLevel="0" max="11524" min="11524" style="1" width="6.69"/>
    <col collapsed="false" customWidth="true" hidden="true" outlineLevel="0" max="11525" min="11525" style="1" width="1.84"/>
    <col collapsed="false" customWidth="true" hidden="true" outlineLevel="0" max="11526" min="11526" style="1" width="11"/>
    <col collapsed="false" customWidth="true" hidden="true" outlineLevel="0" max="11527" min="11527" style="1" width="5"/>
    <col collapsed="false" customWidth="false" hidden="true" outlineLevel="0" max="11766" min="11528" style="1" width="6.84"/>
    <col collapsed="false" customWidth="true" hidden="true" outlineLevel="0" max="11767" min="11767" style="1" width="2.69"/>
    <col collapsed="false" customWidth="true" hidden="true" outlineLevel="0" max="11768" min="11768" style="1" width="16.69"/>
    <col collapsed="false" customWidth="false" hidden="true" outlineLevel="0" max="11769" min="11769" style="1" width="6.84"/>
    <col collapsed="false" customWidth="true" hidden="true" outlineLevel="0" max="11770" min="11770" style="1" width="7.69"/>
    <col collapsed="false" customWidth="true" hidden="true" outlineLevel="0" max="11772" min="11771" style="1" width="7"/>
    <col collapsed="false" customWidth="false" hidden="true" outlineLevel="0" max="11773" min="11773" style="1" width="6.84"/>
    <col collapsed="false" customWidth="true" hidden="true" outlineLevel="0" max="11774" min="11774" style="1" width="7"/>
    <col collapsed="false" customWidth="true" hidden="true" outlineLevel="0" max="11776" min="11775" style="1" width="6.53"/>
    <col collapsed="false" customWidth="false" hidden="true" outlineLevel="0" max="11779" min="11777" style="1" width="6.84"/>
    <col collapsed="false" customWidth="true" hidden="true" outlineLevel="0" max="11780" min="11780" style="1" width="6.69"/>
    <col collapsed="false" customWidth="true" hidden="true" outlineLevel="0" max="11781" min="11781" style="1" width="1.84"/>
    <col collapsed="false" customWidth="true" hidden="true" outlineLevel="0" max="11782" min="11782" style="1" width="11"/>
    <col collapsed="false" customWidth="true" hidden="true" outlineLevel="0" max="11783" min="11783" style="1" width="5"/>
    <col collapsed="false" customWidth="false" hidden="true" outlineLevel="0" max="12022" min="11784" style="1" width="6.84"/>
    <col collapsed="false" customWidth="true" hidden="true" outlineLevel="0" max="12023" min="12023" style="1" width="2.69"/>
    <col collapsed="false" customWidth="true" hidden="true" outlineLevel="0" max="12024" min="12024" style="1" width="16.69"/>
    <col collapsed="false" customWidth="false" hidden="true" outlineLevel="0" max="12025" min="12025" style="1" width="6.84"/>
    <col collapsed="false" customWidth="true" hidden="true" outlineLevel="0" max="12026" min="12026" style="1" width="7.69"/>
    <col collapsed="false" customWidth="true" hidden="true" outlineLevel="0" max="12028" min="12027" style="1" width="7"/>
    <col collapsed="false" customWidth="false" hidden="true" outlineLevel="0" max="12029" min="12029" style="1" width="6.84"/>
    <col collapsed="false" customWidth="true" hidden="true" outlineLevel="0" max="12030" min="12030" style="1" width="7"/>
    <col collapsed="false" customWidth="true" hidden="true" outlineLevel="0" max="12032" min="12031" style="1" width="6.53"/>
    <col collapsed="false" customWidth="false" hidden="true" outlineLevel="0" max="12035" min="12033" style="1" width="6.84"/>
    <col collapsed="false" customWidth="true" hidden="true" outlineLevel="0" max="12036" min="12036" style="1" width="6.69"/>
    <col collapsed="false" customWidth="true" hidden="true" outlineLevel="0" max="12037" min="12037" style="1" width="1.84"/>
    <col collapsed="false" customWidth="true" hidden="true" outlineLevel="0" max="12038" min="12038" style="1" width="11"/>
    <col collapsed="false" customWidth="true" hidden="true" outlineLevel="0" max="12039" min="12039" style="1" width="5"/>
    <col collapsed="false" customWidth="false" hidden="true" outlineLevel="0" max="12278" min="12040" style="1" width="6.84"/>
    <col collapsed="false" customWidth="true" hidden="true" outlineLevel="0" max="12279" min="12279" style="1" width="2.69"/>
    <col collapsed="false" customWidth="true" hidden="true" outlineLevel="0" max="12280" min="12280" style="1" width="16.69"/>
    <col collapsed="false" customWidth="false" hidden="true" outlineLevel="0" max="12281" min="12281" style="1" width="6.84"/>
    <col collapsed="false" customWidth="true" hidden="true" outlineLevel="0" max="12282" min="12282" style="1" width="7.69"/>
    <col collapsed="false" customWidth="true" hidden="true" outlineLevel="0" max="12284" min="12283" style="1" width="7"/>
    <col collapsed="false" customWidth="false" hidden="true" outlineLevel="0" max="12285" min="12285" style="1" width="6.84"/>
    <col collapsed="false" customWidth="true" hidden="true" outlineLevel="0" max="12286" min="12286" style="1" width="7"/>
    <col collapsed="false" customWidth="true" hidden="true" outlineLevel="0" max="12288" min="12287" style="1" width="6.53"/>
    <col collapsed="false" customWidth="false" hidden="true" outlineLevel="0" max="12291" min="12289" style="1" width="6.84"/>
    <col collapsed="false" customWidth="true" hidden="true" outlineLevel="0" max="12292" min="12292" style="1" width="6.69"/>
    <col collapsed="false" customWidth="true" hidden="true" outlineLevel="0" max="12293" min="12293" style="1" width="1.84"/>
    <col collapsed="false" customWidth="true" hidden="true" outlineLevel="0" max="12294" min="12294" style="1" width="11"/>
    <col collapsed="false" customWidth="true" hidden="true" outlineLevel="0" max="12295" min="12295" style="1" width="5"/>
    <col collapsed="false" customWidth="false" hidden="true" outlineLevel="0" max="12534" min="12296" style="1" width="6.84"/>
    <col collapsed="false" customWidth="true" hidden="true" outlineLevel="0" max="12535" min="12535" style="1" width="2.69"/>
    <col collapsed="false" customWidth="true" hidden="true" outlineLevel="0" max="12536" min="12536" style="1" width="16.69"/>
    <col collapsed="false" customWidth="false" hidden="true" outlineLevel="0" max="12537" min="12537" style="1" width="6.84"/>
    <col collapsed="false" customWidth="true" hidden="true" outlineLevel="0" max="12538" min="12538" style="1" width="7.69"/>
    <col collapsed="false" customWidth="true" hidden="true" outlineLevel="0" max="12540" min="12539" style="1" width="7"/>
    <col collapsed="false" customWidth="false" hidden="true" outlineLevel="0" max="12541" min="12541" style="1" width="6.84"/>
    <col collapsed="false" customWidth="true" hidden="true" outlineLevel="0" max="12542" min="12542" style="1" width="7"/>
    <col collapsed="false" customWidth="true" hidden="true" outlineLevel="0" max="12544" min="12543" style="1" width="6.53"/>
    <col collapsed="false" customWidth="false" hidden="true" outlineLevel="0" max="12547" min="12545" style="1" width="6.84"/>
    <col collapsed="false" customWidth="true" hidden="true" outlineLevel="0" max="12548" min="12548" style="1" width="6.69"/>
    <col collapsed="false" customWidth="true" hidden="true" outlineLevel="0" max="12549" min="12549" style="1" width="1.84"/>
    <col collapsed="false" customWidth="true" hidden="true" outlineLevel="0" max="12550" min="12550" style="1" width="11"/>
    <col collapsed="false" customWidth="true" hidden="true" outlineLevel="0" max="12551" min="12551" style="1" width="5"/>
    <col collapsed="false" customWidth="false" hidden="true" outlineLevel="0" max="12790" min="12552" style="1" width="6.84"/>
    <col collapsed="false" customWidth="true" hidden="true" outlineLevel="0" max="12791" min="12791" style="1" width="2.69"/>
    <col collapsed="false" customWidth="true" hidden="true" outlineLevel="0" max="12792" min="12792" style="1" width="16.69"/>
    <col collapsed="false" customWidth="false" hidden="true" outlineLevel="0" max="12793" min="12793" style="1" width="6.84"/>
    <col collapsed="false" customWidth="true" hidden="true" outlineLevel="0" max="12794" min="12794" style="1" width="7.69"/>
    <col collapsed="false" customWidth="true" hidden="true" outlineLevel="0" max="12796" min="12795" style="1" width="7"/>
    <col collapsed="false" customWidth="false" hidden="true" outlineLevel="0" max="12797" min="12797" style="1" width="6.84"/>
    <col collapsed="false" customWidth="true" hidden="true" outlineLevel="0" max="12798" min="12798" style="1" width="7"/>
    <col collapsed="false" customWidth="true" hidden="true" outlineLevel="0" max="12800" min="12799" style="1" width="6.53"/>
    <col collapsed="false" customWidth="false" hidden="true" outlineLevel="0" max="12803" min="12801" style="1" width="6.84"/>
    <col collapsed="false" customWidth="true" hidden="true" outlineLevel="0" max="12804" min="12804" style="1" width="6.69"/>
    <col collapsed="false" customWidth="true" hidden="true" outlineLevel="0" max="12805" min="12805" style="1" width="1.84"/>
    <col collapsed="false" customWidth="true" hidden="true" outlineLevel="0" max="12806" min="12806" style="1" width="11"/>
    <col collapsed="false" customWidth="true" hidden="true" outlineLevel="0" max="12807" min="12807" style="1" width="5"/>
    <col collapsed="false" customWidth="false" hidden="true" outlineLevel="0" max="13046" min="12808" style="1" width="6.84"/>
    <col collapsed="false" customWidth="true" hidden="true" outlineLevel="0" max="13047" min="13047" style="1" width="2.69"/>
    <col collapsed="false" customWidth="true" hidden="true" outlineLevel="0" max="13048" min="13048" style="1" width="16.69"/>
    <col collapsed="false" customWidth="false" hidden="true" outlineLevel="0" max="13049" min="13049" style="1" width="6.84"/>
    <col collapsed="false" customWidth="true" hidden="true" outlineLevel="0" max="13050" min="13050" style="1" width="7.69"/>
    <col collapsed="false" customWidth="true" hidden="true" outlineLevel="0" max="13052" min="13051" style="1" width="7"/>
    <col collapsed="false" customWidth="false" hidden="true" outlineLevel="0" max="13053" min="13053" style="1" width="6.84"/>
    <col collapsed="false" customWidth="true" hidden="true" outlineLevel="0" max="13054" min="13054" style="1" width="7"/>
    <col collapsed="false" customWidth="true" hidden="true" outlineLevel="0" max="13056" min="13055" style="1" width="6.53"/>
    <col collapsed="false" customWidth="false" hidden="true" outlineLevel="0" max="13059" min="13057" style="1" width="6.84"/>
    <col collapsed="false" customWidth="true" hidden="true" outlineLevel="0" max="13060" min="13060" style="1" width="6.69"/>
    <col collapsed="false" customWidth="true" hidden="true" outlineLevel="0" max="13061" min="13061" style="1" width="1.84"/>
    <col collapsed="false" customWidth="true" hidden="true" outlineLevel="0" max="13062" min="13062" style="1" width="11"/>
    <col collapsed="false" customWidth="true" hidden="true" outlineLevel="0" max="13063" min="13063" style="1" width="5"/>
    <col collapsed="false" customWidth="false" hidden="true" outlineLevel="0" max="13302" min="13064" style="1" width="6.84"/>
    <col collapsed="false" customWidth="true" hidden="true" outlineLevel="0" max="13303" min="13303" style="1" width="2.69"/>
    <col collapsed="false" customWidth="true" hidden="true" outlineLevel="0" max="13304" min="13304" style="1" width="16.69"/>
    <col collapsed="false" customWidth="false" hidden="true" outlineLevel="0" max="13305" min="13305" style="1" width="6.84"/>
    <col collapsed="false" customWidth="true" hidden="true" outlineLevel="0" max="13306" min="13306" style="1" width="7.69"/>
    <col collapsed="false" customWidth="true" hidden="true" outlineLevel="0" max="13308" min="13307" style="1" width="7"/>
    <col collapsed="false" customWidth="false" hidden="true" outlineLevel="0" max="13309" min="13309" style="1" width="6.84"/>
    <col collapsed="false" customWidth="true" hidden="true" outlineLevel="0" max="13310" min="13310" style="1" width="7"/>
    <col collapsed="false" customWidth="true" hidden="true" outlineLevel="0" max="13312" min="13311" style="1" width="6.53"/>
    <col collapsed="false" customWidth="false" hidden="true" outlineLevel="0" max="13315" min="13313" style="1" width="6.84"/>
    <col collapsed="false" customWidth="true" hidden="true" outlineLevel="0" max="13316" min="13316" style="1" width="6.69"/>
    <col collapsed="false" customWidth="true" hidden="true" outlineLevel="0" max="13317" min="13317" style="1" width="1.84"/>
    <col collapsed="false" customWidth="true" hidden="true" outlineLevel="0" max="13318" min="13318" style="1" width="11"/>
    <col collapsed="false" customWidth="true" hidden="true" outlineLevel="0" max="13319" min="13319" style="1" width="5"/>
    <col collapsed="false" customWidth="false" hidden="true" outlineLevel="0" max="13558" min="13320" style="1" width="6.84"/>
    <col collapsed="false" customWidth="true" hidden="true" outlineLevel="0" max="13559" min="13559" style="1" width="2.69"/>
    <col collapsed="false" customWidth="true" hidden="true" outlineLevel="0" max="13560" min="13560" style="1" width="16.69"/>
    <col collapsed="false" customWidth="false" hidden="true" outlineLevel="0" max="13561" min="13561" style="1" width="6.84"/>
    <col collapsed="false" customWidth="true" hidden="true" outlineLevel="0" max="13562" min="13562" style="1" width="7.69"/>
    <col collapsed="false" customWidth="true" hidden="true" outlineLevel="0" max="13564" min="13563" style="1" width="7"/>
    <col collapsed="false" customWidth="false" hidden="true" outlineLevel="0" max="13565" min="13565" style="1" width="6.84"/>
    <col collapsed="false" customWidth="true" hidden="true" outlineLevel="0" max="13566" min="13566" style="1" width="7"/>
    <col collapsed="false" customWidth="true" hidden="true" outlineLevel="0" max="13568" min="13567" style="1" width="6.53"/>
    <col collapsed="false" customWidth="false" hidden="true" outlineLevel="0" max="13571" min="13569" style="1" width="6.84"/>
    <col collapsed="false" customWidth="true" hidden="true" outlineLevel="0" max="13572" min="13572" style="1" width="6.69"/>
    <col collapsed="false" customWidth="true" hidden="true" outlineLevel="0" max="13573" min="13573" style="1" width="1.84"/>
    <col collapsed="false" customWidth="true" hidden="true" outlineLevel="0" max="13574" min="13574" style="1" width="11"/>
    <col collapsed="false" customWidth="true" hidden="true" outlineLevel="0" max="13575" min="13575" style="1" width="5"/>
    <col collapsed="false" customWidth="false" hidden="true" outlineLevel="0" max="13814" min="13576" style="1" width="6.84"/>
    <col collapsed="false" customWidth="true" hidden="true" outlineLevel="0" max="13815" min="13815" style="1" width="2.69"/>
    <col collapsed="false" customWidth="true" hidden="true" outlineLevel="0" max="13816" min="13816" style="1" width="16.69"/>
    <col collapsed="false" customWidth="false" hidden="true" outlineLevel="0" max="13817" min="13817" style="1" width="6.84"/>
    <col collapsed="false" customWidth="true" hidden="true" outlineLevel="0" max="13818" min="13818" style="1" width="7.69"/>
    <col collapsed="false" customWidth="true" hidden="true" outlineLevel="0" max="13820" min="13819" style="1" width="7"/>
    <col collapsed="false" customWidth="false" hidden="true" outlineLevel="0" max="13821" min="13821" style="1" width="6.84"/>
    <col collapsed="false" customWidth="true" hidden="true" outlineLevel="0" max="13822" min="13822" style="1" width="7"/>
    <col collapsed="false" customWidth="true" hidden="true" outlineLevel="0" max="13824" min="13823" style="1" width="6.53"/>
    <col collapsed="false" customWidth="false" hidden="true" outlineLevel="0" max="13827" min="13825" style="1" width="6.84"/>
    <col collapsed="false" customWidth="true" hidden="true" outlineLevel="0" max="13828" min="13828" style="1" width="6.69"/>
    <col collapsed="false" customWidth="true" hidden="true" outlineLevel="0" max="13829" min="13829" style="1" width="1.84"/>
    <col collapsed="false" customWidth="true" hidden="true" outlineLevel="0" max="13830" min="13830" style="1" width="11"/>
    <col collapsed="false" customWidth="true" hidden="true" outlineLevel="0" max="13831" min="13831" style="1" width="5"/>
    <col collapsed="false" customWidth="false" hidden="true" outlineLevel="0" max="14070" min="13832" style="1" width="6.84"/>
    <col collapsed="false" customWidth="true" hidden="true" outlineLevel="0" max="14071" min="14071" style="1" width="2.69"/>
    <col collapsed="false" customWidth="true" hidden="true" outlineLevel="0" max="14072" min="14072" style="1" width="16.69"/>
    <col collapsed="false" customWidth="false" hidden="true" outlineLevel="0" max="14073" min="14073" style="1" width="6.84"/>
    <col collapsed="false" customWidth="true" hidden="true" outlineLevel="0" max="14074" min="14074" style="1" width="7.69"/>
    <col collapsed="false" customWidth="true" hidden="true" outlineLevel="0" max="14076" min="14075" style="1" width="7"/>
    <col collapsed="false" customWidth="false" hidden="true" outlineLevel="0" max="14077" min="14077" style="1" width="6.84"/>
    <col collapsed="false" customWidth="true" hidden="true" outlineLevel="0" max="14078" min="14078" style="1" width="7"/>
    <col collapsed="false" customWidth="true" hidden="true" outlineLevel="0" max="14080" min="14079" style="1" width="6.53"/>
    <col collapsed="false" customWidth="false" hidden="true" outlineLevel="0" max="14083" min="14081" style="1" width="6.84"/>
    <col collapsed="false" customWidth="true" hidden="true" outlineLevel="0" max="14084" min="14084" style="1" width="6.69"/>
    <col collapsed="false" customWidth="true" hidden="true" outlineLevel="0" max="14085" min="14085" style="1" width="1.84"/>
    <col collapsed="false" customWidth="true" hidden="true" outlineLevel="0" max="14086" min="14086" style="1" width="11"/>
    <col collapsed="false" customWidth="true" hidden="true" outlineLevel="0" max="14087" min="14087" style="1" width="5"/>
    <col collapsed="false" customWidth="false" hidden="true" outlineLevel="0" max="14326" min="14088" style="1" width="6.84"/>
    <col collapsed="false" customWidth="true" hidden="true" outlineLevel="0" max="14327" min="14327" style="1" width="2.69"/>
    <col collapsed="false" customWidth="true" hidden="true" outlineLevel="0" max="14328" min="14328" style="1" width="16.69"/>
    <col collapsed="false" customWidth="false" hidden="true" outlineLevel="0" max="14329" min="14329" style="1" width="6.84"/>
    <col collapsed="false" customWidth="true" hidden="true" outlineLevel="0" max="14330" min="14330" style="1" width="7.69"/>
    <col collapsed="false" customWidth="true" hidden="true" outlineLevel="0" max="14332" min="14331" style="1" width="7"/>
    <col collapsed="false" customWidth="false" hidden="true" outlineLevel="0" max="14333" min="14333" style="1" width="6.84"/>
    <col collapsed="false" customWidth="true" hidden="true" outlineLevel="0" max="14334" min="14334" style="1" width="7"/>
    <col collapsed="false" customWidth="true" hidden="true" outlineLevel="0" max="14336" min="14335" style="1" width="6.53"/>
    <col collapsed="false" customWidth="false" hidden="true" outlineLevel="0" max="14339" min="14337" style="1" width="6.84"/>
    <col collapsed="false" customWidth="true" hidden="true" outlineLevel="0" max="14340" min="14340" style="1" width="6.69"/>
    <col collapsed="false" customWidth="true" hidden="true" outlineLevel="0" max="14341" min="14341" style="1" width="1.84"/>
    <col collapsed="false" customWidth="true" hidden="true" outlineLevel="0" max="14342" min="14342" style="1" width="11"/>
    <col collapsed="false" customWidth="true" hidden="true" outlineLevel="0" max="14343" min="14343" style="1" width="5"/>
    <col collapsed="false" customWidth="false" hidden="true" outlineLevel="0" max="14582" min="14344" style="1" width="6.84"/>
    <col collapsed="false" customWidth="true" hidden="true" outlineLevel="0" max="14583" min="14583" style="1" width="2.69"/>
    <col collapsed="false" customWidth="true" hidden="true" outlineLevel="0" max="14584" min="14584" style="1" width="16.69"/>
    <col collapsed="false" customWidth="false" hidden="true" outlineLevel="0" max="14585" min="14585" style="1" width="6.84"/>
    <col collapsed="false" customWidth="true" hidden="true" outlineLevel="0" max="14586" min="14586" style="1" width="7.69"/>
    <col collapsed="false" customWidth="true" hidden="true" outlineLevel="0" max="14588" min="14587" style="1" width="7"/>
    <col collapsed="false" customWidth="false" hidden="true" outlineLevel="0" max="14589" min="14589" style="1" width="6.84"/>
    <col collapsed="false" customWidth="true" hidden="true" outlineLevel="0" max="14590" min="14590" style="1" width="7"/>
    <col collapsed="false" customWidth="true" hidden="true" outlineLevel="0" max="14592" min="14591" style="1" width="6.53"/>
    <col collapsed="false" customWidth="false" hidden="true" outlineLevel="0" max="14595" min="14593" style="1" width="6.84"/>
    <col collapsed="false" customWidth="true" hidden="true" outlineLevel="0" max="14596" min="14596" style="1" width="6.69"/>
    <col collapsed="false" customWidth="true" hidden="true" outlineLevel="0" max="14597" min="14597" style="1" width="1.84"/>
    <col collapsed="false" customWidth="true" hidden="true" outlineLevel="0" max="14598" min="14598" style="1" width="11"/>
    <col collapsed="false" customWidth="true" hidden="true" outlineLevel="0" max="14599" min="14599" style="1" width="5"/>
    <col collapsed="false" customWidth="false" hidden="true" outlineLevel="0" max="14838" min="14600" style="1" width="6.84"/>
    <col collapsed="false" customWidth="true" hidden="true" outlineLevel="0" max="14839" min="14839" style="1" width="2.69"/>
    <col collapsed="false" customWidth="true" hidden="true" outlineLevel="0" max="14840" min="14840" style="1" width="16.69"/>
    <col collapsed="false" customWidth="false" hidden="true" outlineLevel="0" max="14841" min="14841" style="1" width="6.84"/>
    <col collapsed="false" customWidth="true" hidden="true" outlineLevel="0" max="14842" min="14842" style="1" width="7.69"/>
    <col collapsed="false" customWidth="true" hidden="true" outlineLevel="0" max="14844" min="14843" style="1" width="7"/>
    <col collapsed="false" customWidth="false" hidden="true" outlineLevel="0" max="14845" min="14845" style="1" width="6.84"/>
    <col collapsed="false" customWidth="true" hidden="true" outlineLevel="0" max="14846" min="14846" style="1" width="7"/>
    <col collapsed="false" customWidth="true" hidden="true" outlineLevel="0" max="14848" min="14847" style="1" width="6.53"/>
    <col collapsed="false" customWidth="false" hidden="true" outlineLevel="0" max="14851" min="14849" style="1" width="6.84"/>
    <col collapsed="false" customWidth="true" hidden="true" outlineLevel="0" max="14852" min="14852" style="1" width="6.69"/>
    <col collapsed="false" customWidth="true" hidden="true" outlineLevel="0" max="14853" min="14853" style="1" width="1.84"/>
    <col collapsed="false" customWidth="true" hidden="true" outlineLevel="0" max="14854" min="14854" style="1" width="11"/>
    <col collapsed="false" customWidth="true" hidden="true" outlineLevel="0" max="14855" min="14855" style="1" width="5"/>
    <col collapsed="false" customWidth="false" hidden="true" outlineLevel="0" max="15094" min="14856" style="1" width="6.84"/>
    <col collapsed="false" customWidth="true" hidden="true" outlineLevel="0" max="15095" min="15095" style="1" width="2.69"/>
    <col collapsed="false" customWidth="true" hidden="true" outlineLevel="0" max="15096" min="15096" style="1" width="16.69"/>
    <col collapsed="false" customWidth="false" hidden="true" outlineLevel="0" max="15097" min="15097" style="1" width="6.84"/>
    <col collapsed="false" customWidth="true" hidden="true" outlineLevel="0" max="15098" min="15098" style="1" width="7.69"/>
    <col collapsed="false" customWidth="true" hidden="true" outlineLevel="0" max="15100" min="15099" style="1" width="7"/>
    <col collapsed="false" customWidth="false" hidden="true" outlineLevel="0" max="15101" min="15101" style="1" width="6.84"/>
    <col collapsed="false" customWidth="true" hidden="true" outlineLevel="0" max="15102" min="15102" style="1" width="7"/>
    <col collapsed="false" customWidth="true" hidden="true" outlineLevel="0" max="15104" min="15103" style="1" width="6.53"/>
    <col collapsed="false" customWidth="false" hidden="true" outlineLevel="0" max="15107" min="15105" style="1" width="6.84"/>
    <col collapsed="false" customWidth="true" hidden="true" outlineLevel="0" max="15108" min="15108" style="1" width="6.69"/>
    <col collapsed="false" customWidth="true" hidden="true" outlineLevel="0" max="15109" min="15109" style="1" width="1.84"/>
    <col collapsed="false" customWidth="true" hidden="true" outlineLevel="0" max="15110" min="15110" style="1" width="11"/>
    <col collapsed="false" customWidth="true" hidden="true" outlineLevel="0" max="15111" min="15111" style="1" width="5"/>
    <col collapsed="false" customWidth="false" hidden="true" outlineLevel="0" max="15350" min="15112" style="1" width="6.84"/>
    <col collapsed="false" customWidth="true" hidden="true" outlineLevel="0" max="15351" min="15351" style="1" width="2.69"/>
    <col collapsed="false" customWidth="true" hidden="true" outlineLevel="0" max="15352" min="15352" style="1" width="16.69"/>
    <col collapsed="false" customWidth="false" hidden="true" outlineLevel="0" max="15353" min="15353" style="1" width="6.84"/>
    <col collapsed="false" customWidth="true" hidden="true" outlineLevel="0" max="15354" min="15354" style="1" width="7.69"/>
    <col collapsed="false" customWidth="true" hidden="true" outlineLevel="0" max="15356" min="15355" style="1" width="7"/>
    <col collapsed="false" customWidth="false" hidden="true" outlineLevel="0" max="15357" min="15357" style="1" width="6.84"/>
    <col collapsed="false" customWidth="true" hidden="true" outlineLevel="0" max="15358" min="15358" style="1" width="7"/>
    <col collapsed="false" customWidth="true" hidden="true" outlineLevel="0" max="15360" min="15359" style="1" width="6.53"/>
    <col collapsed="false" customWidth="false" hidden="true" outlineLevel="0" max="15363" min="15361" style="1" width="6.84"/>
    <col collapsed="false" customWidth="true" hidden="true" outlineLevel="0" max="15364" min="15364" style="1" width="6.69"/>
    <col collapsed="false" customWidth="true" hidden="true" outlineLevel="0" max="15365" min="15365" style="1" width="1.84"/>
    <col collapsed="false" customWidth="true" hidden="true" outlineLevel="0" max="15366" min="15366" style="1" width="11"/>
    <col collapsed="false" customWidth="true" hidden="true" outlineLevel="0" max="15367" min="15367" style="1" width="5"/>
    <col collapsed="false" customWidth="false" hidden="true" outlineLevel="0" max="15606" min="15368" style="1" width="6.84"/>
    <col collapsed="false" customWidth="true" hidden="true" outlineLevel="0" max="15607" min="15607" style="1" width="2.69"/>
    <col collapsed="false" customWidth="true" hidden="true" outlineLevel="0" max="15608" min="15608" style="1" width="16.69"/>
    <col collapsed="false" customWidth="false" hidden="true" outlineLevel="0" max="15609" min="15609" style="1" width="6.84"/>
    <col collapsed="false" customWidth="true" hidden="true" outlineLevel="0" max="15610" min="15610" style="1" width="7.69"/>
    <col collapsed="false" customWidth="true" hidden="true" outlineLevel="0" max="15612" min="15611" style="1" width="7"/>
    <col collapsed="false" customWidth="false" hidden="true" outlineLevel="0" max="15613" min="15613" style="1" width="6.84"/>
    <col collapsed="false" customWidth="true" hidden="true" outlineLevel="0" max="15614" min="15614" style="1" width="7"/>
    <col collapsed="false" customWidth="true" hidden="true" outlineLevel="0" max="15616" min="15615" style="1" width="6.53"/>
    <col collapsed="false" customWidth="false" hidden="true" outlineLevel="0" max="15619" min="15617" style="1" width="6.84"/>
    <col collapsed="false" customWidth="true" hidden="true" outlineLevel="0" max="15620" min="15620" style="1" width="6.69"/>
    <col collapsed="false" customWidth="true" hidden="true" outlineLevel="0" max="15621" min="15621" style="1" width="1.84"/>
    <col collapsed="false" customWidth="true" hidden="true" outlineLevel="0" max="15622" min="15622" style="1" width="11"/>
    <col collapsed="false" customWidth="true" hidden="true" outlineLevel="0" max="15623" min="15623" style="1" width="5"/>
    <col collapsed="false" customWidth="false" hidden="true" outlineLevel="0" max="15862" min="15624" style="1" width="6.84"/>
    <col collapsed="false" customWidth="true" hidden="true" outlineLevel="0" max="15863" min="15863" style="1" width="2.69"/>
    <col collapsed="false" customWidth="true" hidden="true" outlineLevel="0" max="15864" min="15864" style="1" width="16.69"/>
    <col collapsed="false" customWidth="false" hidden="true" outlineLevel="0" max="15865" min="15865" style="1" width="6.84"/>
    <col collapsed="false" customWidth="true" hidden="true" outlineLevel="0" max="15866" min="15866" style="1" width="7.69"/>
    <col collapsed="false" customWidth="true" hidden="true" outlineLevel="0" max="15868" min="15867" style="1" width="7"/>
    <col collapsed="false" customWidth="false" hidden="true" outlineLevel="0" max="15869" min="15869" style="1" width="6.84"/>
    <col collapsed="false" customWidth="true" hidden="true" outlineLevel="0" max="15870" min="15870" style="1" width="7"/>
    <col collapsed="false" customWidth="true" hidden="true" outlineLevel="0" max="15872" min="15871" style="1" width="6.53"/>
    <col collapsed="false" customWidth="false" hidden="true" outlineLevel="0" max="15875" min="15873" style="1" width="6.84"/>
    <col collapsed="false" customWidth="true" hidden="true" outlineLevel="0" max="15876" min="15876" style="1" width="6.69"/>
    <col collapsed="false" customWidth="true" hidden="true" outlineLevel="0" max="15877" min="15877" style="1" width="1.84"/>
    <col collapsed="false" customWidth="true" hidden="true" outlineLevel="0" max="15878" min="15878" style="1" width="11"/>
    <col collapsed="false" customWidth="true" hidden="true" outlineLevel="0" max="15879" min="15879" style="1" width="5"/>
    <col collapsed="false" customWidth="false" hidden="true" outlineLevel="0" max="16118" min="15880" style="1" width="6.84"/>
    <col collapsed="false" customWidth="true" hidden="true" outlineLevel="0" max="16119" min="16119" style="1" width="2.69"/>
    <col collapsed="false" customWidth="true" hidden="true" outlineLevel="0" max="16120" min="16120" style="1" width="16.69"/>
    <col collapsed="false" customWidth="false" hidden="true" outlineLevel="0" max="16121" min="16121" style="1" width="6.84"/>
    <col collapsed="false" customWidth="true" hidden="true" outlineLevel="0" max="16122" min="16122" style="1" width="7.69"/>
    <col collapsed="false" customWidth="true" hidden="true" outlineLevel="0" max="16124" min="16123" style="1" width="7"/>
    <col collapsed="false" customWidth="false" hidden="true" outlineLevel="0" max="16125" min="16125" style="1" width="6.84"/>
    <col collapsed="false" customWidth="true" hidden="true" outlineLevel="0" max="16126" min="16126" style="1" width="7"/>
    <col collapsed="false" customWidth="true" hidden="true" outlineLevel="0" max="16128" min="16127" style="1" width="6.53"/>
    <col collapsed="false" customWidth="false" hidden="true" outlineLevel="0" max="16131" min="16129" style="1" width="6.84"/>
    <col collapsed="false" customWidth="true" hidden="true" outlineLevel="0" max="16132" min="16132" style="1" width="6.69"/>
    <col collapsed="false" customWidth="true" hidden="true" outlineLevel="0" max="16133" min="16133" style="1" width="1.84"/>
    <col collapsed="false" customWidth="true" hidden="true" outlineLevel="0" max="16134" min="16134" style="1" width="11"/>
    <col collapsed="false" customWidth="true" hidden="true" outlineLevel="0" max="16135" min="16135" style="1" width="5"/>
    <col collapsed="false" customWidth="false" hidden="true" outlineLevel="0" max="16384" min="16136" style="1" width="6.84"/>
  </cols>
  <sheetData>
    <row r="1" customFormat="false" ht="12" hidden="false" customHeight="false" outlineLevel="0" collapsed="false">
      <c r="A1" s="258" t="s">
        <v>158</v>
      </c>
    </row>
    <row r="2" customFormat="false" ht="12" hidden="false" customHeight="false" outlineLevel="0" collapsed="false">
      <c r="A2" s="1" t="str">
        <f aca="false" t="array" ref="A2:C2">'Expense Assumptions'!A3:C3</f>
        <v>Type Entity Name Here</v>
      </c>
      <c r="B2" s="1" t="n">
        <v>0</v>
      </c>
      <c r="C2" s="1" t="n">
        <v>0</v>
      </c>
      <c r="D2" s="259"/>
      <c r="E2" s="259"/>
      <c r="F2" s="259"/>
    </row>
    <row r="3" s="263" customFormat="true" ht="18.75" hidden="false" customHeight="true" outlineLevel="0" collapsed="false">
      <c r="A3" s="260"/>
      <c r="B3" s="261" t="s">
        <v>159</v>
      </c>
      <c r="C3" s="261" t="s">
        <v>141</v>
      </c>
      <c r="D3" s="261" t="s">
        <v>160</v>
      </c>
      <c r="E3" s="261" t="s">
        <v>141</v>
      </c>
      <c r="F3" s="261" t="s">
        <v>161</v>
      </c>
      <c r="G3" s="262" t="s">
        <v>141</v>
      </c>
      <c r="I3" s="264" t="s">
        <v>162</v>
      </c>
      <c r="J3" s="264"/>
      <c r="K3" s="264"/>
      <c r="L3" s="264"/>
      <c r="M3" s="264"/>
      <c r="N3" s="264"/>
    </row>
    <row r="4" customFormat="false" ht="12.75" hidden="false" customHeight="true" outlineLevel="0" collapsed="false">
      <c r="A4" s="217" t="s">
        <v>142</v>
      </c>
      <c r="B4" s="265"/>
      <c r="C4" s="265"/>
      <c r="D4" s="265"/>
      <c r="E4" s="265"/>
      <c r="F4" s="265"/>
      <c r="G4" s="266"/>
      <c r="I4" s="22" t="s">
        <v>163</v>
      </c>
      <c r="M4" s="267" t="n">
        <v>0.05</v>
      </c>
      <c r="N4" s="267" t="n">
        <v>0.03</v>
      </c>
    </row>
    <row r="5" customFormat="false" ht="12.75" hidden="false" customHeight="true" outlineLevel="0" collapsed="false">
      <c r="A5" s="135" t="s">
        <v>164</v>
      </c>
      <c r="B5" s="268"/>
      <c r="C5" s="269"/>
      <c r="D5" s="268"/>
      <c r="E5" s="268"/>
      <c r="F5" s="268"/>
      <c r="G5" s="266"/>
      <c r="I5" s="270" t="s">
        <v>165</v>
      </c>
      <c r="J5" s="271"/>
      <c r="K5" s="271"/>
      <c r="L5" s="271"/>
      <c r="M5" s="271"/>
      <c r="N5" s="272"/>
    </row>
    <row r="6" customFormat="false" ht="12.75" hidden="false" customHeight="true" outlineLevel="0" collapsed="false">
      <c r="A6" s="93" t="str">
        <f aca="false">'12 Month P&amp;L'!A8</f>
        <v>Revenue Stream 1:</v>
      </c>
      <c r="B6" s="273" t="n">
        <f aca="false">'12 Month P&amp;L'!N8</f>
        <v>0</v>
      </c>
      <c r="C6" s="274" t="e">
        <f aca="false">B6/$B$7</f>
        <v>#DIV/0!</v>
      </c>
      <c r="D6" s="273" t="n">
        <f aca="false">'Expense Assumptions'!D8*(1+'3 Year Annual'!M4)</f>
        <v>0</v>
      </c>
      <c r="E6" s="274" t="e">
        <f aca="false">D6/$D$7</f>
        <v>#DIV/0!</v>
      </c>
      <c r="F6" s="273" t="n">
        <f aca="false">D6*(1+$N$4)</f>
        <v>0</v>
      </c>
      <c r="G6" s="275" t="e">
        <f aca="false">F6/$F$7</f>
        <v>#DIV/0!</v>
      </c>
    </row>
    <row r="7" s="3" customFormat="true" ht="9.75" hidden="false" customHeight="false" outlineLevel="0" collapsed="false">
      <c r="A7" s="223" t="s">
        <v>81</v>
      </c>
      <c r="B7" s="276" t="n">
        <f aca="false">SUM(B6:B6)</f>
        <v>0</v>
      </c>
      <c r="C7" s="277" t="e">
        <f aca="false">B7/$B$7</f>
        <v>#DIV/0!</v>
      </c>
      <c r="D7" s="276" t="n">
        <f aca="false">SUM(D6:D6)</f>
        <v>0</v>
      </c>
      <c r="E7" s="277" t="e">
        <f aca="false">D7/$D$7</f>
        <v>#DIV/0!</v>
      </c>
      <c r="F7" s="276" t="n">
        <f aca="false">SUM(F6:F6)</f>
        <v>0</v>
      </c>
      <c r="G7" s="278" t="e">
        <f aca="false">F7/$F$7</f>
        <v>#DIV/0!</v>
      </c>
    </row>
    <row r="8" customFormat="false" ht="11.25" hidden="false" customHeight="false" outlineLevel="0" collapsed="false">
      <c r="A8" s="227" t="str">
        <f aca="false">'12 Month P&amp;L'!A10</f>
        <v>Purchases</v>
      </c>
      <c r="B8" s="279" t="n">
        <f aca="false">'12 Month P&amp;L'!N10</f>
        <v>0</v>
      </c>
      <c r="C8" s="274" t="e">
        <f aca="false">B8/$B$7</f>
        <v>#DIV/0!</v>
      </c>
      <c r="D8" s="279" t="e">
        <f aca="false">C8*D$7</f>
        <v>#DIV/0!</v>
      </c>
      <c r="E8" s="274" t="e">
        <f aca="false">D8/$D$7</f>
        <v>#DIV/0!</v>
      </c>
      <c r="F8" s="279" t="e">
        <f aca="false">E8*$F$7</f>
        <v>#DIV/0!</v>
      </c>
      <c r="G8" s="275" t="e">
        <f aca="false">F8/$F$7</f>
        <v>#DIV/0!</v>
      </c>
    </row>
    <row r="9" customFormat="false" ht="11.25" hidden="false" customHeight="false" outlineLevel="0" collapsed="false">
      <c r="A9" s="223" t="s">
        <v>88</v>
      </c>
      <c r="B9" s="276" t="n">
        <f aca="false">SUM(B8:B8)</f>
        <v>0</v>
      </c>
      <c r="C9" s="277" t="e">
        <f aca="false">B9/$B$7</f>
        <v>#DIV/0!</v>
      </c>
      <c r="D9" s="276" t="e">
        <f aca="false">SUM(D8:D8)</f>
        <v>#DIV/0!</v>
      </c>
      <c r="E9" s="277" t="e">
        <f aca="false">D9/$D$7</f>
        <v>#DIV/0!</v>
      </c>
      <c r="F9" s="276" t="e">
        <f aca="false">SUM(F8:F8)</f>
        <v>#DIV/0!</v>
      </c>
      <c r="G9" s="278" t="e">
        <f aca="false">F9/$F$7</f>
        <v>#DIV/0!</v>
      </c>
    </row>
    <row r="10" customFormat="false" ht="11.25" hidden="false" customHeight="false" outlineLevel="0" collapsed="false">
      <c r="A10" s="227" t="s">
        <v>143</v>
      </c>
      <c r="B10" s="280" t="n">
        <f aca="false">B7-B9</f>
        <v>0</v>
      </c>
      <c r="C10" s="281" t="e">
        <f aca="false">B10/$B$7</f>
        <v>#DIV/0!</v>
      </c>
      <c r="D10" s="280" t="e">
        <f aca="false">D7-D9</f>
        <v>#DIV/0!</v>
      </c>
      <c r="E10" s="281" t="e">
        <f aca="false">D10/$D$7</f>
        <v>#DIV/0!</v>
      </c>
      <c r="F10" s="280" t="e">
        <f aca="false">F7-F9</f>
        <v>#DIV/0!</v>
      </c>
      <c r="G10" s="282" t="e">
        <f aca="false">F10/$F$7</f>
        <v>#DIV/0!</v>
      </c>
    </row>
    <row r="11" customFormat="false" ht="11.25" hidden="false" customHeight="false" outlineLevel="0" collapsed="false">
      <c r="A11" s="227"/>
      <c r="B11" s="230"/>
      <c r="C11" s="283"/>
      <c r="D11" s="230"/>
      <c r="E11" s="283"/>
      <c r="F11" s="230"/>
      <c r="G11" s="284"/>
    </row>
    <row r="12" customFormat="false" ht="12" hidden="false" customHeight="false" outlineLevel="0" collapsed="false">
      <c r="A12" s="217" t="s">
        <v>144</v>
      </c>
      <c r="B12" s="230"/>
      <c r="C12" s="283"/>
      <c r="D12" s="230"/>
      <c r="E12" s="283"/>
      <c r="F12" s="230"/>
      <c r="G12" s="284"/>
    </row>
    <row r="13" customFormat="false" ht="11.25" hidden="false" customHeight="false" outlineLevel="0" collapsed="false">
      <c r="A13" s="19" t="str">
        <f aca="false">'12 Month P&amp;L'!A15</f>
        <v>Assistant Mgr. Salary</v>
      </c>
      <c r="B13" s="230" t="n">
        <f aca="false">'12 Month P&amp;L'!N15</f>
        <v>0</v>
      </c>
      <c r="C13" s="274" t="e">
        <f aca="false">B13/$B$7</f>
        <v>#DIV/0!</v>
      </c>
      <c r="D13" s="230" t="n">
        <f aca="false">B13*1.05</f>
        <v>0</v>
      </c>
      <c r="E13" s="274" t="e">
        <f aca="false">D13/$D$7</f>
        <v>#DIV/0!</v>
      </c>
      <c r="F13" s="230" t="n">
        <f aca="false">D13*1.05</f>
        <v>0</v>
      </c>
      <c r="G13" s="275" t="e">
        <f aca="false">F13/$F$7</f>
        <v>#DIV/0!</v>
      </c>
    </row>
    <row r="14" customFormat="false" ht="11.25" hidden="false" customHeight="false" outlineLevel="0" collapsed="false">
      <c r="A14" s="19" t="str">
        <f aca="false">'12 Month P&amp;L'!A16</f>
        <v>Wages</v>
      </c>
      <c r="B14" s="230" t="n">
        <f aca="false">'12 Month P&amp;L'!N16</f>
        <v>0</v>
      </c>
      <c r="C14" s="274" t="e">
        <f aca="false">B14/$B$7</f>
        <v>#DIV/0!</v>
      </c>
      <c r="D14" s="230" t="n">
        <f aca="false">B14*1.03</f>
        <v>0</v>
      </c>
      <c r="E14" s="274" t="e">
        <f aca="false">D14/$D$7</f>
        <v>#DIV/0!</v>
      </c>
      <c r="F14" s="230" t="n">
        <f aca="false">D14*1.03</f>
        <v>0</v>
      </c>
      <c r="G14" s="275" t="e">
        <f aca="false">F14/$F$7</f>
        <v>#DIV/0!</v>
      </c>
    </row>
    <row r="15" customFormat="false" ht="11.25" hidden="false" customHeight="false" outlineLevel="0" collapsed="false">
      <c r="A15" s="19" t="str">
        <f aca="false">'12 Month P&amp;L'!A17</f>
        <v>Payroll Taxes</v>
      </c>
      <c r="B15" s="230" t="n">
        <f aca="false">'12 Month P&amp;L'!N17</f>
        <v>0</v>
      </c>
      <c r="C15" s="274" t="e">
        <f aca="false">B15/$B$7</f>
        <v>#DIV/0!</v>
      </c>
      <c r="D15" s="230" t="n">
        <f aca="false">(D13+D14)*0.1095</f>
        <v>0</v>
      </c>
      <c r="E15" s="274" t="e">
        <f aca="false">D15/$D$7</f>
        <v>#DIV/0!</v>
      </c>
      <c r="F15" s="230" t="n">
        <f aca="false">(F13+F14)*0.1095</f>
        <v>0</v>
      </c>
      <c r="G15" s="275" t="e">
        <f aca="false">F15/$F$7</f>
        <v>#DIV/0!</v>
      </c>
    </row>
    <row r="16" s="3" customFormat="true" ht="9.75" hidden="false" customHeight="false" outlineLevel="0" collapsed="false">
      <c r="A16" s="231" t="str">
        <f aca="false">'12 Month P&amp;L'!A18</f>
        <v>TOTAL PAYROLL EXPENSE</v>
      </c>
      <c r="B16" s="232" t="n">
        <f aca="false">SUM(B13:B15)</f>
        <v>0</v>
      </c>
      <c r="C16" s="285" t="e">
        <f aca="false">B16/$B$7</f>
        <v>#DIV/0!</v>
      </c>
      <c r="D16" s="232" t="n">
        <f aca="false">SUM(D13:D15)</f>
        <v>0</v>
      </c>
      <c r="E16" s="285" t="e">
        <f aca="false">D16/$D$7</f>
        <v>#DIV/0!</v>
      </c>
      <c r="F16" s="232" t="n">
        <f aca="false">SUM(F13:F15)</f>
        <v>0</v>
      </c>
      <c r="G16" s="286" t="e">
        <f aca="false">F16/$F$7</f>
        <v>#DIV/0!</v>
      </c>
    </row>
    <row r="17" customFormat="false" ht="11.25" hidden="false" customHeight="false" outlineLevel="0" collapsed="false">
      <c r="A17" s="19" t="str">
        <f aca="false">'12 Month P&amp;L'!A19</f>
        <v>Rent</v>
      </c>
      <c r="B17" s="230" t="n">
        <f aca="false">'12 Month P&amp;L'!N19</f>
        <v>194064</v>
      </c>
      <c r="C17" s="274" t="e">
        <f aca="false">B17/$B$7</f>
        <v>#DIV/0!</v>
      </c>
      <c r="D17" s="230" t="n">
        <f aca="false">B17*1.03</f>
        <v>199885.92</v>
      </c>
      <c r="E17" s="274" t="e">
        <f aca="false">D17/$D$7</f>
        <v>#DIV/0!</v>
      </c>
      <c r="F17" s="230" t="n">
        <f aca="false">D17*1.03</f>
        <v>205882.4976</v>
      </c>
      <c r="G17" s="275" t="e">
        <f aca="false">F17/$F$7</f>
        <v>#DIV/0!</v>
      </c>
    </row>
    <row r="18" customFormat="false" ht="11.25" hidden="false" customHeight="false" outlineLevel="0" collapsed="false">
      <c r="A18" s="19" t="str">
        <f aca="false">'12 Month P&amp;L'!A20</f>
        <v>Utilities</v>
      </c>
      <c r="B18" s="230" t="n">
        <f aca="false">'12 Month P&amp;L'!N20</f>
        <v>0</v>
      </c>
      <c r="C18" s="274" t="e">
        <f aca="false">B18/$B$7</f>
        <v>#DIV/0!</v>
      </c>
      <c r="D18" s="230" t="e">
        <f aca="false">$D$7*C18</f>
        <v>#DIV/0!</v>
      </c>
      <c r="E18" s="274" t="e">
        <f aca="false">D18/$D$7</f>
        <v>#DIV/0!</v>
      </c>
      <c r="F18" s="230" t="e">
        <f aca="false">$F$7*E18</f>
        <v>#DIV/0!</v>
      </c>
      <c r="G18" s="275" t="e">
        <f aca="false">F18/$F$7</f>
        <v>#DIV/0!</v>
      </c>
    </row>
    <row r="19" customFormat="false" ht="11.25" hidden="false" customHeight="false" outlineLevel="0" collapsed="false">
      <c r="A19" s="19" t="str">
        <f aca="false">'12 Month P&amp;L'!A21</f>
        <v>Repairs &amp; Maintenance</v>
      </c>
      <c r="B19" s="230" t="n">
        <f aca="false">'12 Month P&amp;L'!N21</f>
        <v>0</v>
      </c>
      <c r="C19" s="274" t="e">
        <f aca="false">B19/$B$7</f>
        <v>#DIV/0!</v>
      </c>
      <c r="D19" s="230" t="e">
        <f aca="false">$D$7*C19</f>
        <v>#DIV/0!</v>
      </c>
      <c r="E19" s="274" t="e">
        <f aca="false">D19/$D$7</f>
        <v>#DIV/0!</v>
      </c>
      <c r="F19" s="230" t="e">
        <f aca="false">$F$7*E19</f>
        <v>#DIV/0!</v>
      </c>
      <c r="G19" s="275" t="e">
        <f aca="false">F19/$F$7</f>
        <v>#DIV/0!</v>
      </c>
    </row>
    <row r="20" s="3" customFormat="true" ht="9.75" hidden="false" customHeight="false" outlineLevel="0" collapsed="false">
      <c r="A20" s="231" t="str">
        <f aca="false">'12 Month P&amp;L'!A22</f>
        <v>TOTAL OCCUPANCY EXPENSE</v>
      </c>
      <c r="B20" s="232" t="n">
        <f aca="false">SUM(B17:B19)</f>
        <v>194064</v>
      </c>
      <c r="C20" s="285" t="e">
        <f aca="false">B20/$B$7</f>
        <v>#DIV/0!</v>
      </c>
      <c r="D20" s="232" t="e">
        <f aca="false">$D$7*C20</f>
        <v>#DIV/0!</v>
      </c>
      <c r="E20" s="285" t="e">
        <f aca="false">D20/$D$7</f>
        <v>#DIV/0!</v>
      </c>
      <c r="F20" s="232" t="e">
        <f aca="false">$F$7*E20</f>
        <v>#DIV/0!</v>
      </c>
      <c r="G20" s="286" t="e">
        <f aca="false">F20/$F$7</f>
        <v>#DIV/0!</v>
      </c>
    </row>
    <row r="21" customFormat="false" ht="11.25" hidden="false" customHeight="false" outlineLevel="0" collapsed="false">
      <c r="A21" s="19" t="str">
        <f aca="false">'12 Month P&amp;L'!A23</f>
        <v>National Ad Fund</v>
      </c>
      <c r="B21" s="230" t="n">
        <f aca="false">'12 Month P&amp;L'!N23</f>
        <v>0</v>
      </c>
      <c r="C21" s="274" t="e">
        <f aca="false">B21/$B$7</f>
        <v>#DIV/0!</v>
      </c>
      <c r="D21" s="230" t="e">
        <f aca="false">$D$7*C21</f>
        <v>#DIV/0!</v>
      </c>
      <c r="E21" s="274" t="e">
        <f aca="false">D21/$D$7</f>
        <v>#DIV/0!</v>
      </c>
      <c r="F21" s="230" t="e">
        <f aca="false">$F$7*E21</f>
        <v>#DIV/0!</v>
      </c>
      <c r="G21" s="275" t="e">
        <f aca="false">F21/$F$7</f>
        <v>#DIV/0!</v>
      </c>
    </row>
    <row r="22" customFormat="false" ht="11.25" hidden="false" customHeight="false" outlineLevel="0" collapsed="false">
      <c r="A22" s="19" t="str">
        <f aca="false">'12 Month P&amp;L'!A24</f>
        <v>Marketing (Local Advertising)</v>
      </c>
      <c r="B22" s="230" t="n">
        <f aca="false">'12 Month P&amp;L'!N24</f>
        <v>0</v>
      </c>
      <c r="C22" s="274" t="e">
        <f aca="false">B22/$B$7</f>
        <v>#DIV/0!</v>
      </c>
      <c r="D22" s="230" t="e">
        <f aca="false">$D$7*C22</f>
        <v>#DIV/0!</v>
      </c>
      <c r="E22" s="274" t="e">
        <f aca="false">D22/$D$7</f>
        <v>#DIV/0!</v>
      </c>
      <c r="F22" s="230" t="e">
        <f aca="false">$F$7*E22</f>
        <v>#DIV/0!</v>
      </c>
      <c r="G22" s="275" t="e">
        <f aca="false">F22/$F$7</f>
        <v>#DIV/0!</v>
      </c>
    </row>
    <row r="23" s="3" customFormat="true" ht="9.75" hidden="false" customHeight="false" outlineLevel="0" collapsed="false">
      <c r="A23" s="231" t="str">
        <f aca="false">'12 Month P&amp;L'!A25</f>
        <v>TOTAL MARKETING &amp; PROMOTION EXPENSE</v>
      </c>
      <c r="B23" s="232" t="n">
        <f aca="false">SUM(B21:B22)</f>
        <v>0</v>
      </c>
      <c r="C23" s="285" t="e">
        <f aca="false">B23/$B$7</f>
        <v>#DIV/0!</v>
      </c>
      <c r="D23" s="232" t="e">
        <f aca="false">SUM(D21:D22)</f>
        <v>#DIV/0!</v>
      </c>
      <c r="E23" s="285" t="e">
        <f aca="false">D23/$D$7</f>
        <v>#DIV/0!</v>
      </c>
      <c r="F23" s="232" t="e">
        <f aca="false">SUM(F21:F22)</f>
        <v>#DIV/0!</v>
      </c>
      <c r="G23" s="286" t="e">
        <f aca="false">F23/$F$7</f>
        <v>#DIV/0!</v>
      </c>
    </row>
    <row r="24" customFormat="false" ht="11.25" hidden="false" customHeight="false" outlineLevel="0" collapsed="false">
      <c r="A24" s="19" t="str">
        <f aca="false">'12 Month P&amp;L'!A26</f>
        <v>Insurance</v>
      </c>
      <c r="B24" s="230" t="n">
        <f aca="false">'12 Month P&amp;L'!N26</f>
        <v>0</v>
      </c>
      <c r="C24" s="274" t="e">
        <f aca="false">B24/$B$7</f>
        <v>#DIV/0!</v>
      </c>
      <c r="D24" s="230" t="e">
        <f aca="false">$D$7*C24</f>
        <v>#DIV/0!</v>
      </c>
      <c r="E24" s="274" t="e">
        <f aca="false">D24/$D$7</f>
        <v>#DIV/0!</v>
      </c>
      <c r="F24" s="230" t="e">
        <f aca="false">$F$7*E24</f>
        <v>#DIV/0!</v>
      </c>
      <c r="G24" s="275" t="e">
        <f aca="false">F24/$F$7</f>
        <v>#DIV/0!</v>
      </c>
    </row>
    <row r="25" customFormat="false" ht="11.25" hidden="false" customHeight="false" outlineLevel="0" collapsed="false">
      <c r="A25" s="19" t="str">
        <f aca="false">'12 Month P&amp;L'!A27</f>
        <v>Phone, Internet</v>
      </c>
      <c r="B25" s="230" t="n">
        <f aca="false">'12 Month P&amp;L'!N27</f>
        <v>0</v>
      </c>
      <c r="C25" s="274" t="e">
        <f aca="false">B25/$B$7</f>
        <v>#DIV/0!</v>
      </c>
      <c r="D25" s="230" t="e">
        <f aca="false">$D$7*C25</f>
        <v>#DIV/0!</v>
      </c>
      <c r="E25" s="274" t="e">
        <f aca="false">D25/$D$7</f>
        <v>#DIV/0!</v>
      </c>
      <c r="F25" s="230" t="e">
        <f aca="false">$F$7*E25</f>
        <v>#DIV/0!</v>
      </c>
      <c r="G25" s="275" t="e">
        <f aca="false">F25/$F$7</f>
        <v>#DIV/0!</v>
      </c>
    </row>
    <row r="26" customFormat="false" ht="11.25" hidden="false" customHeight="false" outlineLevel="0" collapsed="false">
      <c r="A26" s="19" t="str">
        <f aca="false">'12 Month P&amp;L'!A28</f>
        <v>Grease Trap Cleaning</v>
      </c>
      <c r="B26" s="230" t="n">
        <f aca="false">'12 Month P&amp;L'!N28</f>
        <v>0</v>
      </c>
      <c r="C26" s="274" t="e">
        <f aca="false">B26/$B$7</f>
        <v>#DIV/0!</v>
      </c>
      <c r="D26" s="230" t="e">
        <f aca="false">$D$7*C26</f>
        <v>#DIV/0!</v>
      </c>
      <c r="E26" s="274" t="e">
        <f aca="false">D26/$D$7</f>
        <v>#DIV/0!</v>
      </c>
      <c r="F26" s="230" t="e">
        <f aca="false">$F$7*E26</f>
        <v>#DIV/0!</v>
      </c>
      <c r="G26" s="275" t="e">
        <f aca="false">F26/$F$7</f>
        <v>#DIV/0!</v>
      </c>
    </row>
    <row r="27" customFormat="false" ht="11.25" hidden="false" customHeight="false" outlineLevel="0" collapsed="false">
      <c r="A27" s="19" t="str">
        <f aca="false">'12 Month P&amp;L'!A29</f>
        <v>Garbage Collection</v>
      </c>
      <c r="B27" s="230" t="n">
        <f aca="false">'12 Month P&amp;L'!N29</f>
        <v>0</v>
      </c>
      <c r="C27" s="274" t="e">
        <f aca="false">B27/$B$7</f>
        <v>#DIV/0!</v>
      </c>
      <c r="D27" s="230" t="e">
        <f aca="false">$D$7*C27</f>
        <v>#DIV/0!</v>
      </c>
      <c r="E27" s="274" t="e">
        <f aca="false">D27/$D$7</f>
        <v>#DIV/0!</v>
      </c>
      <c r="F27" s="230" t="e">
        <f aca="false">$F$7*E27</f>
        <v>#DIV/0!</v>
      </c>
      <c r="G27" s="275" t="e">
        <f aca="false">F27/$F$7</f>
        <v>#DIV/0!</v>
      </c>
    </row>
    <row r="28" customFormat="false" ht="11.25" hidden="false" customHeight="false" outlineLevel="0" collapsed="false">
      <c r="A28" s="19" t="str">
        <f aca="false">'12 Month P&amp;L'!A30</f>
        <v>Legal &amp; Professional Fees</v>
      </c>
      <c r="B28" s="230" t="n">
        <f aca="false">'12 Month P&amp;L'!N30</f>
        <v>0</v>
      </c>
      <c r="C28" s="274" t="e">
        <f aca="false">B28/$B$7</f>
        <v>#DIV/0!</v>
      </c>
      <c r="D28" s="230" t="e">
        <f aca="false">$D$7*C28</f>
        <v>#DIV/0!</v>
      </c>
      <c r="E28" s="274" t="e">
        <f aca="false">D28/$D$7</f>
        <v>#DIV/0!</v>
      </c>
      <c r="F28" s="230" t="e">
        <f aca="false">$F$7*E28</f>
        <v>#DIV/0!</v>
      </c>
      <c r="G28" s="275" t="e">
        <f aca="false">F28/$F$7</f>
        <v>#DIV/0!</v>
      </c>
    </row>
    <row r="29" customFormat="false" ht="11.25" hidden="false" customHeight="false" outlineLevel="0" collapsed="false">
      <c r="A29" s="19" t="str">
        <f aca="false">'12 Month P&amp;L'!A31</f>
        <v>Franchise Royalties</v>
      </c>
      <c r="B29" s="230" t="n">
        <f aca="false">'12 Month P&amp;L'!N31</f>
        <v>0</v>
      </c>
      <c r="C29" s="274" t="e">
        <f aca="false">B29/$B$7</f>
        <v>#DIV/0!</v>
      </c>
      <c r="D29" s="230" t="e">
        <f aca="false">$D$7*C29</f>
        <v>#DIV/0!</v>
      </c>
      <c r="E29" s="274" t="e">
        <f aca="false">D29/$D$7</f>
        <v>#DIV/0!</v>
      </c>
      <c r="F29" s="230" t="n">
        <f aca="false">$F$7*0.05</f>
        <v>0</v>
      </c>
      <c r="G29" s="275" t="e">
        <f aca="false">F29/$F$7</f>
        <v>#DIV/0!</v>
      </c>
    </row>
    <row r="30" customFormat="false" ht="11.25" hidden="false" customHeight="false" outlineLevel="0" collapsed="false">
      <c r="A30" s="19" t="str">
        <f aca="false">'12 Month P&amp;L'!A32</f>
        <v>Cleaning Supplies</v>
      </c>
      <c r="B30" s="230" t="n">
        <f aca="false">'12 Month P&amp;L'!N32</f>
        <v>0</v>
      </c>
      <c r="C30" s="274" t="e">
        <f aca="false">B30/$B$7</f>
        <v>#DIV/0!</v>
      </c>
      <c r="D30" s="230" t="e">
        <f aca="false">$D$7*C30</f>
        <v>#DIV/0!</v>
      </c>
      <c r="E30" s="274" t="e">
        <f aca="false">D30/$D$7</f>
        <v>#DIV/0!</v>
      </c>
      <c r="F30" s="230" t="e">
        <f aca="false">$F$7*E30</f>
        <v>#DIV/0!</v>
      </c>
      <c r="G30" s="275" t="e">
        <f aca="false">F30/$F$7</f>
        <v>#DIV/0!</v>
      </c>
    </row>
    <row r="31" customFormat="false" ht="11.25" hidden="false" customHeight="false" outlineLevel="0" collapsed="false">
      <c r="A31" s="19" t="str">
        <f aca="false">'12 Month P&amp;L'!A33</f>
        <v>Office Supplies</v>
      </c>
      <c r="B31" s="230" t="n">
        <f aca="false">'12 Month P&amp;L'!N33</f>
        <v>0</v>
      </c>
      <c r="C31" s="274" t="e">
        <f aca="false">B31/$B$7</f>
        <v>#DIV/0!</v>
      </c>
      <c r="D31" s="230" t="e">
        <f aca="false">$D$7*C31</f>
        <v>#DIV/0!</v>
      </c>
      <c r="E31" s="274" t="e">
        <f aca="false">D31/$D$7</f>
        <v>#DIV/0!</v>
      </c>
      <c r="F31" s="230" t="e">
        <f aca="false">$F$7*E31</f>
        <v>#DIV/0!</v>
      </c>
      <c r="G31" s="275" t="e">
        <f aca="false">F31/$F$7</f>
        <v>#DIV/0!</v>
      </c>
    </row>
    <row r="32" customFormat="false" ht="11.25" hidden="false" customHeight="false" outlineLevel="0" collapsed="false">
      <c r="A32" s="19" t="str">
        <f aca="false">'12 Month P&amp;L'!A34</f>
        <v>Printing &amp; Postage</v>
      </c>
      <c r="B32" s="230" t="n">
        <f aca="false">'12 Month P&amp;L'!N34</f>
        <v>0</v>
      </c>
      <c r="C32" s="274" t="e">
        <f aca="false">B32/$B$7</f>
        <v>#DIV/0!</v>
      </c>
      <c r="D32" s="230" t="e">
        <f aca="false">$D$7*C32</f>
        <v>#DIV/0!</v>
      </c>
      <c r="E32" s="274" t="e">
        <f aca="false">D32/$D$7</f>
        <v>#DIV/0!</v>
      </c>
      <c r="F32" s="230" t="e">
        <f aca="false">$F$7*E32</f>
        <v>#DIV/0!</v>
      </c>
      <c r="G32" s="275" t="e">
        <f aca="false">F32/$F$7</f>
        <v>#DIV/0!</v>
      </c>
    </row>
    <row r="33" customFormat="false" ht="11.25" hidden="false" customHeight="false" outlineLevel="0" collapsed="false">
      <c r="A33" s="19" t="str">
        <f aca="false">'12 Month P&amp;L'!A35</f>
        <v>Credit Card Processing</v>
      </c>
      <c r="B33" s="230" t="n">
        <f aca="false">'12 Month P&amp;L'!N35</f>
        <v>0</v>
      </c>
      <c r="C33" s="274" t="e">
        <f aca="false">B33/$B$7</f>
        <v>#DIV/0!</v>
      </c>
      <c r="D33" s="230" t="e">
        <f aca="false">$D$7*C33</f>
        <v>#DIV/0!</v>
      </c>
      <c r="E33" s="274" t="e">
        <f aca="false">D33/$D$7</f>
        <v>#DIV/0!</v>
      </c>
      <c r="F33" s="230" t="e">
        <f aca="false">$F$7*E33</f>
        <v>#DIV/0!</v>
      </c>
      <c r="G33" s="275" t="e">
        <f aca="false">F33/$F$7</f>
        <v>#DIV/0!</v>
      </c>
    </row>
    <row r="34" customFormat="false" ht="11.25" hidden="false" customHeight="false" outlineLevel="0" collapsed="false">
      <c r="A34" s="19" t="str">
        <f aca="false">'12 Month P&amp;L'!A36</f>
        <v>Continuing Education</v>
      </c>
      <c r="B34" s="230" t="n">
        <f aca="false">'12 Month P&amp;L'!N36</f>
        <v>0</v>
      </c>
      <c r="C34" s="274" t="e">
        <f aca="false">B34/$B$7</f>
        <v>#DIV/0!</v>
      </c>
      <c r="D34" s="230" t="e">
        <f aca="false">$D$7*C34</f>
        <v>#DIV/0!</v>
      </c>
      <c r="E34" s="274" t="e">
        <f aca="false">D34/$D$7</f>
        <v>#DIV/0!</v>
      </c>
      <c r="F34" s="230" t="e">
        <f aca="false">$F$7*E34</f>
        <v>#DIV/0!</v>
      </c>
      <c r="G34" s="275" t="e">
        <f aca="false">F34/$F$7</f>
        <v>#DIV/0!</v>
      </c>
    </row>
    <row r="35" customFormat="false" ht="11.25" hidden="false" customHeight="false" outlineLevel="0" collapsed="false">
      <c r="A35" s="19" t="str">
        <f aca="false">'12 Month P&amp;L'!A37</f>
        <v>Meals &amp; Entertainment</v>
      </c>
      <c r="B35" s="230" t="n">
        <f aca="false">'12 Month P&amp;L'!N37</f>
        <v>0</v>
      </c>
      <c r="C35" s="274" t="e">
        <f aca="false">B35/$B$7</f>
        <v>#DIV/0!</v>
      </c>
      <c r="D35" s="230" t="e">
        <f aca="false">$D$7*C35</f>
        <v>#DIV/0!</v>
      </c>
      <c r="E35" s="274" t="e">
        <f aca="false">D35/$D$7</f>
        <v>#DIV/0!</v>
      </c>
      <c r="F35" s="230" t="e">
        <f aca="false">$F$7*E35</f>
        <v>#DIV/0!</v>
      </c>
      <c r="G35" s="275" t="e">
        <f aca="false">F35/$F$7</f>
        <v>#DIV/0!</v>
      </c>
    </row>
    <row r="36" customFormat="false" ht="11.25" hidden="false" customHeight="false" outlineLevel="0" collapsed="false">
      <c r="A36" s="19" t="str">
        <f aca="false">'12 Month P&amp;L'!A38</f>
        <v>Licenses &amp; Permits</v>
      </c>
      <c r="B36" s="230" t="n">
        <f aca="false">'12 Month P&amp;L'!N38</f>
        <v>0</v>
      </c>
      <c r="C36" s="274" t="e">
        <f aca="false">B36/$B$7</f>
        <v>#DIV/0!</v>
      </c>
      <c r="D36" s="230" t="e">
        <f aca="false">$D$7*C36</f>
        <v>#DIV/0!</v>
      </c>
      <c r="E36" s="274" t="e">
        <f aca="false">D36/$D$7</f>
        <v>#DIV/0!</v>
      </c>
      <c r="F36" s="230" t="e">
        <f aca="false">$F$7*E36</f>
        <v>#DIV/0!</v>
      </c>
      <c r="G36" s="275" t="e">
        <f aca="false">F36/$F$7</f>
        <v>#DIV/0!</v>
      </c>
    </row>
    <row r="37" customFormat="false" ht="11.25" hidden="false" customHeight="false" outlineLevel="0" collapsed="false">
      <c r="A37" s="19" t="str">
        <f aca="false">'12 Month P&amp;L'!A39</f>
        <v>Miscellaneous</v>
      </c>
      <c r="B37" s="230" t="n">
        <f aca="false">'12 Month P&amp;L'!N39</f>
        <v>0</v>
      </c>
      <c r="C37" s="274" t="e">
        <f aca="false">B37/$B$7</f>
        <v>#DIV/0!</v>
      </c>
      <c r="D37" s="230" t="e">
        <f aca="false">$D$7*C37</f>
        <v>#DIV/0!</v>
      </c>
      <c r="E37" s="274" t="e">
        <f aca="false">D37/$D$7</f>
        <v>#DIV/0!</v>
      </c>
      <c r="F37" s="230" t="e">
        <f aca="false">$F$7*E37</f>
        <v>#DIV/0!</v>
      </c>
      <c r="G37" s="275" t="e">
        <f aca="false">F37/$F$7</f>
        <v>#DIV/0!</v>
      </c>
    </row>
    <row r="38" customFormat="false" ht="11.25" hidden="false" customHeight="false" outlineLevel="0" collapsed="false">
      <c r="A38" s="19" t="str">
        <f aca="false">'12 Month P&amp;L'!A40</f>
        <v>Interest Expense</v>
      </c>
      <c r="B38" s="230" t="n">
        <f aca="false">'12 Month P&amp;L'!N40</f>
        <v>144732.822281611</v>
      </c>
      <c r="C38" s="274" t="e">
        <f aca="false">B38/$B$7</f>
        <v>#DIV/0!</v>
      </c>
      <c r="D38" s="230" t="n">
        <f aca="false">SUM('Loan Table'!H25:H36)</f>
        <v>135522.807544863</v>
      </c>
      <c r="E38" s="274" t="e">
        <f aca="false">D38/$D$7</f>
        <v>#DIV/0!</v>
      </c>
      <c r="F38" s="230" t="n">
        <f aca="false">SUM('Loan Table'!H37:H48)</f>
        <v>125272.447857342</v>
      </c>
      <c r="G38" s="275" t="e">
        <f aca="false">F38/$F$7</f>
        <v>#DIV/0!</v>
      </c>
    </row>
    <row r="39" s="3" customFormat="true" ht="9.75" hidden="false" customHeight="false" outlineLevel="0" collapsed="false">
      <c r="A39" s="231" t="str">
        <f aca="false">'12 Month P&amp;L'!A41</f>
        <v>TOTAL GENERAL &amp; ADMIN EXPENSE</v>
      </c>
      <c r="B39" s="232" t="n">
        <f aca="false">SUM(B24:B38)</f>
        <v>144732.822281611</v>
      </c>
      <c r="C39" s="285" t="e">
        <f aca="false">B39/$B$7</f>
        <v>#DIV/0!</v>
      </c>
      <c r="D39" s="232" t="e">
        <f aca="false">SUM(D24:D38)</f>
        <v>#DIV/0!</v>
      </c>
      <c r="E39" s="285" t="e">
        <f aca="false">D39/$D$7</f>
        <v>#DIV/0!</v>
      </c>
      <c r="F39" s="232" t="e">
        <f aca="false">SUM(F24:F38)</f>
        <v>#DIV/0!</v>
      </c>
      <c r="G39" s="286" t="e">
        <f aca="false">F39/$F$7</f>
        <v>#DIV/0!</v>
      </c>
    </row>
    <row r="40" customFormat="false" ht="11.25" hidden="false" customHeight="false" outlineLevel="0" collapsed="false">
      <c r="A40" s="223" t="s">
        <v>136</v>
      </c>
      <c r="B40" s="276" t="n">
        <f aca="false">B16+B23+B39+B20</f>
        <v>338796.822281611</v>
      </c>
      <c r="C40" s="277" t="e">
        <f aca="false">B40/$B$7</f>
        <v>#DIV/0!</v>
      </c>
      <c r="D40" s="276" t="e">
        <f aca="false">D16+D20+D23+D39</f>
        <v>#DIV/0!</v>
      </c>
      <c r="E40" s="277" t="e">
        <f aca="false">D40/$D$7</f>
        <v>#DIV/0!</v>
      </c>
      <c r="F40" s="276" t="e">
        <f aca="false">(F39+F23+F20+F16)</f>
        <v>#DIV/0!</v>
      </c>
      <c r="G40" s="278" t="e">
        <f aca="false">F40/$F$7</f>
        <v>#DIV/0!</v>
      </c>
    </row>
    <row r="41" customFormat="false" ht="11.25" hidden="false" customHeight="false" outlineLevel="0" collapsed="false">
      <c r="B41" s="48"/>
      <c r="C41" s="283"/>
      <c r="D41" s="48"/>
      <c r="E41" s="283"/>
      <c r="F41" s="48"/>
      <c r="G41" s="284"/>
    </row>
    <row r="42" customFormat="false" ht="12" hidden="false" customHeight="false" outlineLevel="0" collapsed="false">
      <c r="A42" s="237" t="s">
        <v>146</v>
      </c>
      <c r="B42" s="287" t="n">
        <f aca="false">B10-B40</f>
        <v>-338796.822281611</v>
      </c>
      <c r="C42" s="288" t="e">
        <f aca="false">B42/$B$7</f>
        <v>#DIV/0!</v>
      </c>
      <c r="D42" s="287" t="e">
        <f aca="false">D10-D40</f>
        <v>#DIV/0!</v>
      </c>
      <c r="E42" s="288" t="e">
        <f aca="false">D42/$D$7</f>
        <v>#DIV/0!</v>
      </c>
      <c r="F42" s="287" t="e">
        <f aca="false">F10-F40</f>
        <v>#DIV/0!</v>
      </c>
      <c r="G42" s="289" t="e">
        <f aca="false">F42/$F$7</f>
        <v>#DIV/0!</v>
      </c>
    </row>
    <row r="43" customFormat="false" ht="12" hidden="false" customHeight="false" outlineLevel="0" collapsed="false">
      <c r="A43" s="227" t="s">
        <v>147</v>
      </c>
      <c r="B43" s="256"/>
      <c r="C43" s="256"/>
      <c r="D43" s="256"/>
      <c r="E43" s="256"/>
      <c r="F43" s="256"/>
      <c r="G43" s="256"/>
    </row>
    <row r="44" customFormat="false" ht="11.25" hidden="false" customHeight="false" outlineLevel="0" collapsed="false">
      <c r="A44" s="1" t="s">
        <v>148</v>
      </c>
      <c r="B44" s="279" t="n">
        <f aca="false">'12 Month P&amp;L'!B46</f>
        <v>75000</v>
      </c>
      <c r="C44" s="290"/>
      <c r="D44" s="220" t="n">
        <f aca="false">B55</f>
        <v>-345331.67414796</v>
      </c>
      <c r="E44" s="250"/>
      <c r="F44" s="220" t="e">
        <f aca="false">D55</f>
        <v>#DIV/0!</v>
      </c>
    </row>
    <row r="45" customFormat="false" ht="11.25" hidden="false" customHeight="false" outlineLevel="0" collapsed="false">
      <c r="A45" s="1" t="s">
        <v>149</v>
      </c>
      <c r="B45" s="279" t="n">
        <f aca="false">'12 Month P&amp;L'!B47</f>
        <v>0</v>
      </c>
      <c r="C45" s="250"/>
      <c r="D45" s="220" t="n">
        <v>0</v>
      </c>
      <c r="E45" s="250"/>
      <c r="F45" s="220" t="n">
        <v>0</v>
      </c>
    </row>
    <row r="46" customFormat="false" ht="11.25" hidden="false" customHeight="false" outlineLevel="0" collapsed="false">
      <c r="A46" s="1" t="s">
        <v>150</v>
      </c>
      <c r="B46" s="279" t="n">
        <f aca="false">'12 Month P&amp;L'!B48</f>
        <v>0</v>
      </c>
      <c r="C46" s="250"/>
      <c r="D46" s="220" t="n">
        <v>0</v>
      </c>
      <c r="E46" s="250"/>
      <c r="F46" s="220" t="n">
        <v>0</v>
      </c>
    </row>
    <row r="47" customFormat="false" ht="11.25" hidden="false" customHeight="false" outlineLevel="0" collapsed="false">
      <c r="A47" s="1" t="s">
        <v>151</v>
      </c>
      <c r="B47" s="279" t="n">
        <f aca="false">'12 Month P&amp;L'!B49</f>
        <v>0</v>
      </c>
      <c r="C47" s="250"/>
      <c r="D47" s="220" t="n">
        <v>0</v>
      </c>
      <c r="E47" s="250"/>
      <c r="F47" s="220" t="n">
        <v>0</v>
      </c>
      <c r="G47" s="291"/>
    </row>
    <row r="48" customFormat="false" ht="11.25" hidden="false" customHeight="false" outlineLevel="0" collapsed="false">
      <c r="B48" s="292" t="n">
        <f aca="false">SUM(B44:B47)</f>
        <v>75000</v>
      </c>
      <c r="C48" s="293"/>
      <c r="D48" s="292" t="n">
        <f aca="false">SUM(D44:D47)</f>
        <v>-345331.67414796</v>
      </c>
      <c r="E48" s="293"/>
      <c r="F48" s="292" t="e">
        <f aca="false">SUM(F44:F47)</f>
        <v>#DIV/0!</v>
      </c>
    </row>
    <row r="49" customFormat="false" ht="11.25" hidden="false" customHeight="false" outlineLevel="0" collapsed="false">
      <c r="A49" s="227" t="s">
        <v>152</v>
      </c>
      <c r="B49" s="48"/>
      <c r="D49" s="220"/>
      <c r="E49" s="250"/>
      <c r="F49" s="220"/>
    </row>
    <row r="50" customFormat="false" ht="11.25" hidden="false" customHeight="false" outlineLevel="0" collapsed="false">
      <c r="A50" s="1" t="s">
        <v>153</v>
      </c>
      <c r="B50" s="220" t="n">
        <f aca="false">'12 Month P&amp;L'!N52</f>
        <v>81534.8518663489</v>
      </c>
      <c r="C50" s="250"/>
      <c r="D50" s="220" t="n">
        <f aca="false">SUM('Loan Table'!G25:G36)</f>
        <v>90744.8666030971</v>
      </c>
      <c r="E50" s="250"/>
      <c r="F50" s="220" t="n">
        <f aca="false">SUM('Loan Table'!G37:G48)</f>
        <v>100995.226290617</v>
      </c>
    </row>
    <row r="51" customFormat="false" ht="11.25" hidden="false" customHeight="false" outlineLevel="0" collapsed="false">
      <c r="A51" s="1" t="s">
        <v>154</v>
      </c>
      <c r="B51" s="220" t="n">
        <f aca="false">'12 Month P&amp;L'!N53</f>
        <v>0</v>
      </c>
      <c r="C51" s="250"/>
      <c r="D51" s="220" t="n">
        <f aca="false">0</f>
        <v>0</v>
      </c>
      <c r="E51" s="250"/>
      <c r="F51" s="220" t="n">
        <v>0</v>
      </c>
    </row>
    <row r="52" customFormat="false" ht="11.25" hidden="false" customHeight="false" outlineLevel="0" collapsed="false">
      <c r="A52" s="1" t="s">
        <v>155</v>
      </c>
      <c r="B52" s="220" t="n">
        <f aca="false">'12 Month P&amp;L'!N54</f>
        <v>0</v>
      </c>
      <c r="C52" s="250"/>
      <c r="D52" s="220" t="n">
        <v>0</v>
      </c>
      <c r="E52" s="250"/>
      <c r="F52" s="220" t="n">
        <v>0</v>
      </c>
    </row>
    <row r="53" customFormat="false" ht="11.25" hidden="false" customHeight="false" outlineLevel="0" collapsed="false">
      <c r="A53" s="1" t="s">
        <v>156</v>
      </c>
      <c r="B53" s="220" t="n">
        <f aca="false">'12 Month P&amp;L'!N55</f>
        <v>0</v>
      </c>
      <c r="C53" s="250"/>
      <c r="D53" s="220" t="n">
        <v>0</v>
      </c>
      <c r="E53" s="250"/>
      <c r="F53" s="220" t="n">
        <v>0</v>
      </c>
      <c r="G53" s="291"/>
    </row>
    <row r="54" customFormat="false" ht="11.25" hidden="false" customHeight="false" outlineLevel="0" collapsed="false">
      <c r="B54" s="292" t="n">
        <f aca="false">SUM(B50:B53)</f>
        <v>81534.8518663489</v>
      </c>
      <c r="C54" s="293"/>
      <c r="D54" s="292" t="n">
        <f aca="false">SUM(D50:D53)</f>
        <v>90744.8666030971</v>
      </c>
      <c r="E54" s="293"/>
      <c r="F54" s="292" t="n">
        <f aca="false">SUM(F50:F53)</f>
        <v>100995.226290617</v>
      </c>
      <c r="G54" s="294"/>
    </row>
    <row r="55" customFormat="false" ht="12" hidden="false" customHeight="false" outlineLevel="0" collapsed="false">
      <c r="A55" s="237" t="s">
        <v>157</v>
      </c>
      <c r="B55" s="287" t="n">
        <f aca="false">B42+B48-B54</f>
        <v>-345331.67414796</v>
      </c>
      <c r="C55" s="295"/>
      <c r="D55" s="287" t="e">
        <f aca="false">D42+D48-D54</f>
        <v>#DIV/0!</v>
      </c>
      <c r="E55" s="295"/>
      <c r="F55" s="287" t="e">
        <f aca="false">F42+F48-F54</f>
        <v>#DIV/0!</v>
      </c>
      <c r="G55" s="296"/>
    </row>
    <row r="56" customFormat="false" ht="12" hidden="false" customHeight="false" outlineLevel="0" collapsed="false">
      <c r="A56" s="217"/>
    </row>
    <row r="57" customFormat="false" ht="11.25" hidden="false" customHeight="false" outlineLevel="0" collapsed="false">
      <c r="A57" s="297" t="s">
        <v>166</v>
      </c>
      <c r="B57" s="298" t="n">
        <f aca="false">B42+B38</f>
        <v>-194064</v>
      </c>
      <c r="C57" s="298"/>
      <c r="D57" s="298" t="e">
        <f aca="false">D42+D38</f>
        <v>#DIV/0!</v>
      </c>
      <c r="E57" s="298"/>
      <c r="F57" s="298" t="e">
        <f aca="false">F42+F38</f>
        <v>#DIV/0!</v>
      </c>
      <c r="G57" s="299"/>
    </row>
    <row r="58" customFormat="false" ht="11.25" hidden="false" customHeight="false" outlineLevel="0" collapsed="false">
      <c r="A58" s="300" t="s">
        <v>167</v>
      </c>
      <c r="B58" s="301" t="n">
        <v>0</v>
      </c>
      <c r="C58" s="301"/>
      <c r="D58" s="301" t="n">
        <v>0</v>
      </c>
      <c r="E58" s="301"/>
      <c r="F58" s="301" t="n">
        <v>0</v>
      </c>
      <c r="G58" s="302"/>
    </row>
    <row r="59" customFormat="false" ht="11.25" hidden="false" customHeight="false" outlineLevel="0" collapsed="false">
      <c r="A59" s="300" t="s">
        <v>168</v>
      </c>
      <c r="B59" s="303" t="n">
        <v>0</v>
      </c>
      <c r="C59" s="303"/>
      <c r="D59" s="303" t="n">
        <v>0</v>
      </c>
      <c r="E59" s="303"/>
      <c r="F59" s="303" t="n">
        <v>0</v>
      </c>
      <c r="G59" s="304"/>
    </row>
    <row r="60" customFormat="false" ht="11.25" hidden="false" customHeight="false" outlineLevel="0" collapsed="false">
      <c r="A60" s="300" t="s">
        <v>169</v>
      </c>
      <c r="B60" s="301" t="n">
        <f aca="false">B57+B58-B59</f>
        <v>-194064</v>
      </c>
      <c r="C60" s="301"/>
      <c r="D60" s="301" t="e">
        <f aca="false">D57+D58-D59</f>
        <v>#DIV/0!</v>
      </c>
      <c r="E60" s="301"/>
      <c r="F60" s="301" t="e">
        <f aca="false">F57+F58-F59</f>
        <v>#DIV/0!</v>
      </c>
      <c r="G60" s="302"/>
    </row>
    <row r="61" customFormat="false" ht="11.25" hidden="false" customHeight="false" outlineLevel="0" collapsed="false">
      <c r="A61" s="300" t="s">
        <v>170</v>
      </c>
      <c r="B61" s="301" t="n">
        <f aca="false">B38+B50</f>
        <v>226267.67414796</v>
      </c>
      <c r="C61" s="301"/>
      <c r="D61" s="301" t="n">
        <f aca="false">D38+D50</f>
        <v>226267.67414796</v>
      </c>
      <c r="E61" s="301"/>
      <c r="F61" s="301" t="n">
        <f aca="false">F38+F50</f>
        <v>226267.67414796</v>
      </c>
      <c r="G61" s="302"/>
    </row>
    <row r="62" customFormat="false" ht="11.25" hidden="false" customHeight="false" outlineLevel="0" collapsed="false">
      <c r="A62" s="305" t="s">
        <v>171</v>
      </c>
      <c r="B62" s="306" t="n">
        <f aca="false">B60/B61</f>
        <v>-0.857674436840229</v>
      </c>
      <c r="C62" s="306"/>
      <c r="D62" s="306" t="e">
        <f aca="false">D60/D61</f>
        <v>#DIV/0!</v>
      </c>
      <c r="E62" s="306"/>
      <c r="F62" s="306" t="e">
        <f aca="false">F60/F61</f>
        <v>#DIV/0!</v>
      </c>
      <c r="G62" s="307"/>
    </row>
    <row r="63" customFormat="false" ht="11.25" hidden="false" customHeight="false" outlineLevel="0" collapsed="false">
      <c r="A63" s="19"/>
    </row>
    <row r="64" customFormat="false" ht="11.25" hidden="false" customHeight="false" outlineLevel="0" collapsed="false">
      <c r="A64" s="19"/>
    </row>
    <row r="65" customFormat="false" ht="11.25" hidden="true" customHeight="false" outlineLevel="0" collapsed="false">
      <c r="A65" s="19"/>
    </row>
    <row r="66" customFormat="false" ht="11.25" hidden="true" customHeight="false" outlineLevel="0" collapsed="false">
      <c r="A66" s="254"/>
    </row>
    <row r="67" customFormat="false" ht="11.25" hidden="true" customHeight="false" outlineLevel="0" collapsed="false">
      <c r="A67" s="227"/>
    </row>
    <row r="69" customFormat="false" ht="11.25" hidden="true" customHeight="false" outlineLevel="0" collapsed="false">
      <c r="A69" s="255"/>
    </row>
    <row r="70" customFormat="false" ht="11.25" hidden="true" customHeight="false" outlineLevel="0" collapsed="false">
      <c r="A70" s="227"/>
    </row>
    <row r="76" customFormat="false" ht="11.25" hidden="true" customHeight="false" outlineLevel="0" collapsed="false">
      <c r="A76" s="227"/>
    </row>
    <row r="82" customFormat="false" ht="11.25" hidden="true" customHeight="false" outlineLevel="0" collapsed="false">
      <c r="A82" s="255"/>
    </row>
  </sheetData>
  <mergeCells count="1">
    <mergeCell ref="I3:N3"/>
  </mergeCells>
  <conditionalFormatting sqref="B43:G43">
    <cfRule type="cellIs" priority="2" operator="lessThan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ColWidth="8.6953125" defaultRowHeight="10.5" zeroHeight="false" outlineLevelRow="0" outlineLevelCol="0"/>
  <cols>
    <col collapsed="false" customWidth="true" hidden="false" outlineLevel="0" max="1" min="1" style="308" width="4.23"/>
    <col collapsed="false" customWidth="true" hidden="false" outlineLevel="0" max="2" min="2" style="308" width="10.69"/>
    <col collapsed="false" customWidth="true" hidden="false" outlineLevel="0" max="10" min="3" style="308" width="10.52"/>
    <col collapsed="false" customWidth="false" hidden="false" outlineLevel="0" max="13" min="11" style="308" width="8.69"/>
    <col collapsed="false" customWidth="true" hidden="false" outlineLevel="0" max="14" min="14" style="308" width="7.69"/>
    <col collapsed="false" customWidth="false" hidden="false" outlineLevel="0" max="256" min="15" style="308" width="8.69"/>
    <col collapsed="false" customWidth="true" hidden="false" outlineLevel="0" max="257" min="257" style="308" width="4.23"/>
    <col collapsed="false" customWidth="true" hidden="false" outlineLevel="0" max="258" min="258" style="308" width="10.69"/>
    <col collapsed="false" customWidth="true" hidden="false" outlineLevel="0" max="266" min="259" style="308" width="10.52"/>
    <col collapsed="false" customWidth="false" hidden="false" outlineLevel="0" max="269" min="267" style="308" width="8.69"/>
    <col collapsed="false" customWidth="true" hidden="false" outlineLevel="0" max="270" min="270" style="308" width="7.69"/>
    <col collapsed="false" customWidth="false" hidden="false" outlineLevel="0" max="512" min="271" style="308" width="8.69"/>
    <col collapsed="false" customWidth="true" hidden="false" outlineLevel="0" max="513" min="513" style="308" width="4.23"/>
    <col collapsed="false" customWidth="true" hidden="false" outlineLevel="0" max="514" min="514" style="308" width="10.69"/>
    <col collapsed="false" customWidth="true" hidden="false" outlineLevel="0" max="522" min="515" style="308" width="10.52"/>
    <col collapsed="false" customWidth="false" hidden="false" outlineLevel="0" max="525" min="523" style="308" width="8.69"/>
    <col collapsed="false" customWidth="true" hidden="false" outlineLevel="0" max="526" min="526" style="308" width="7.69"/>
    <col collapsed="false" customWidth="false" hidden="false" outlineLevel="0" max="768" min="527" style="308" width="8.69"/>
    <col collapsed="false" customWidth="true" hidden="false" outlineLevel="0" max="769" min="769" style="308" width="4.23"/>
    <col collapsed="false" customWidth="true" hidden="false" outlineLevel="0" max="770" min="770" style="308" width="10.69"/>
    <col collapsed="false" customWidth="true" hidden="false" outlineLevel="0" max="778" min="771" style="308" width="10.52"/>
    <col collapsed="false" customWidth="false" hidden="false" outlineLevel="0" max="781" min="779" style="308" width="8.69"/>
    <col collapsed="false" customWidth="true" hidden="false" outlineLevel="0" max="782" min="782" style="308" width="7.69"/>
    <col collapsed="false" customWidth="false" hidden="false" outlineLevel="0" max="1024" min="783" style="308" width="8.69"/>
    <col collapsed="false" customWidth="true" hidden="false" outlineLevel="0" max="1025" min="1025" style="308" width="4.23"/>
    <col collapsed="false" customWidth="true" hidden="false" outlineLevel="0" max="1026" min="1026" style="308" width="10.69"/>
    <col collapsed="false" customWidth="true" hidden="false" outlineLevel="0" max="1034" min="1027" style="308" width="10.52"/>
    <col collapsed="false" customWidth="false" hidden="false" outlineLevel="0" max="1037" min="1035" style="308" width="8.69"/>
    <col collapsed="false" customWidth="true" hidden="false" outlineLevel="0" max="1038" min="1038" style="308" width="7.69"/>
    <col collapsed="false" customWidth="false" hidden="false" outlineLevel="0" max="1280" min="1039" style="308" width="8.69"/>
    <col collapsed="false" customWidth="true" hidden="false" outlineLevel="0" max="1281" min="1281" style="308" width="4.23"/>
    <col collapsed="false" customWidth="true" hidden="false" outlineLevel="0" max="1282" min="1282" style="308" width="10.69"/>
    <col collapsed="false" customWidth="true" hidden="false" outlineLevel="0" max="1290" min="1283" style="308" width="10.52"/>
    <col collapsed="false" customWidth="false" hidden="false" outlineLevel="0" max="1293" min="1291" style="308" width="8.69"/>
    <col collapsed="false" customWidth="true" hidden="false" outlineLevel="0" max="1294" min="1294" style="308" width="7.69"/>
    <col collapsed="false" customWidth="false" hidden="false" outlineLevel="0" max="1536" min="1295" style="308" width="8.69"/>
    <col collapsed="false" customWidth="true" hidden="false" outlineLevel="0" max="1537" min="1537" style="308" width="4.23"/>
    <col collapsed="false" customWidth="true" hidden="false" outlineLevel="0" max="1538" min="1538" style="308" width="10.69"/>
    <col collapsed="false" customWidth="true" hidden="false" outlineLevel="0" max="1546" min="1539" style="308" width="10.52"/>
    <col collapsed="false" customWidth="false" hidden="false" outlineLevel="0" max="1549" min="1547" style="308" width="8.69"/>
    <col collapsed="false" customWidth="true" hidden="false" outlineLevel="0" max="1550" min="1550" style="308" width="7.69"/>
    <col collapsed="false" customWidth="false" hidden="false" outlineLevel="0" max="1792" min="1551" style="308" width="8.69"/>
    <col collapsed="false" customWidth="true" hidden="false" outlineLevel="0" max="1793" min="1793" style="308" width="4.23"/>
    <col collapsed="false" customWidth="true" hidden="false" outlineLevel="0" max="1794" min="1794" style="308" width="10.69"/>
    <col collapsed="false" customWidth="true" hidden="false" outlineLevel="0" max="1802" min="1795" style="308" width="10.52"/>
    <col collapsed="false" customWidth="false" hidden="false" outlineLevel="0" max="1805" min="1803" style="308" width="8.69"/>
    <col collapsed="false" customWidth="true" hidden="false" outlineLevel="0" max="1806" min="1806" style="308" width="7.69"/>
    <col collapsed="false" customWidth="false" hidden="false" outlineLevel="0" max="2048" min="1807" style="308" width="8.69"/>
    <col collapsed="false" customWidth="true" hidden="false" outlineLevel="0" max="2049" min="2049" style="308" width="4.23"/>
    <col collapsed="false" customWidth="true" hidden="false" outlineLevel="0" max="2050" min="2050" style="308" width="10.69"/>
    <col collapsed="false" customWidth="true" hidden="false" outlineLevel="0" max="2058" min="2051" style="308" width="10.52"/>
    <col collapsed="false" customWidth="false" hidden="false" outlineLevel="0" max="2061" min="2059" style="308" width="8.69"/>
    <col collapsed="false" customWidth="true" hidden="false" outlineLevel="0" max="2062" min="2062" style="308" width="7.69"/>
    <col collapsed="false" customWidth="false" hidden="false" outlineLevel="0" max="2304" min="2063" style="308" width="8.69"/>
    <col collapsed="false" customWidth="true" hidden="false" outlineLevel="0" max="2305" min="2305" style="308" width="4.23"/>
    <col collapsed="false" customWidth="true" hidden="false" outlineLevel="0" max="2306" min="2306" style="308" width="10.69"/>
    <col collapsed="false" customWidth="true" hidden="false" outlineLevel="0" max="2314" min="2307" style="308" width="10.52"/>
    <col collapsed="false" customWidth="false" hidden="false" outlineLevel="0" max="2317" min="2315" style="308" width="8.69"/>
    <col collapsed="false" customWidth="true" hidden="false" outlineLevel="0" max="2318" min="2318" style="308" width="7.69"/>
    <col collapsed="false" customWidth="false" hidden="false" outlineLevel="0" max="2560" min="2319" style="308" width="8.69"/>
    <col collapsed="false" customWidth="true" hidden="false" outlineLevel="0" max="2561" min="2561" style="308" width="4.23"/>
    <col collapsed="false" customWidth="true" hidden="false" outlineLevel="0" max="2562" min="2562" style="308" width="10.69"/>
    <col collapsed="false" customWidth="true" hidden="false" outlineLevel="0" max="2570" min="2563" style="308" width="10.52"/>
    <col collapsed="false" customWidth="false" hidden="false" outlineLevel="0" max="2573" min="2571" style="308" width="8.69"/>
    <col collapsed="false" customWidth="true" hidden="false" outlineLevel="0" max="2574" min="2574" style="308" width="7.69"/>
    <col collapsed="false" customWidth="false" hidden="false" outlineLevel="0" max="2816" min="2575" style="308" width="8.69"/>
    <col collapsed="false" customWidth="true" hidden="false" outlineLevel="0" max="2817" min="2817" style="308" width="4.23"/>
    <col collapsed="false" customWidth="true" hidden="false" outlineLevel="0" max="2818" min="2818" style="308" width="10.69"/>
    <col collapsed="false" customWidth="true" hidden="false" outlineLevel="0" max="2826" min="2819" style="308" width="10.52"/>
    <col collapsed="false" customWidth="false" hidden="false" outlineLevel="0" max="2829" min="2827" style="308" width="8.69"/>
    <col collapsed="false" customWidth="true" hidden="false" outlineLevel="0" max="2830" min="2830" style="308" width="7.69"/>
    <col collapsed="false" customWidth="false" hidden="false" outlineLevel="0" max="3072" min="2831" style="308" width="8.69"/>
    <col collapsed="false" customWidth="true" hidden="false" outlineLevel="0" max="3073" min="3073" style="308" width="4.23"/>
    <col collapsed="false" customWidth="true" hidden="false" outlineLevel="0" max="3074" min="3074" style="308" width="10.69"/>
    <col collapsed="false" customWidth="true" hidden="false" outlineLevel="0" max="3082" min="3075" style="308" width="10.52"/>
    <col collapsed="false" customWidth="false" hidden="false" outlineLevel="0" max="3085" min="3083" style="308" width="8.69"/>
    <col collapsed="false" customWidth="true" hidden="false" outlineLevel="0" max="3086" min="3086" style="308" width="7.69"/>
    <col collapsed="false" customWidth="false" hidden="false" outlineLevel="0" max="3328" min="3087" style="308" width="8.69"/>
    <col collapsed="false" customWidth="true" hidden="false" outlineLevel="0" max="3329" min="3329" style="308" width="4.23"/>
    <col collapsed="false" customWidth="true" hidden="false" outlineLevel="0" max="3330" min="3330" style="308" width="10.69"/>
    <col collapsed="false" customWidth="true" hidden="false" outlineLevel="0" max="3338" min="3331" style="308" width="10.52"/>
    <col collapsed="false" customWidth="false" hidden="false" outlineLevel="0" max="3341" min="3339" style="308" width="8.69"/>
    <col collapsed="false" customWidth="true" hidden="false" outlineLevel="0" max="3342" min="3342" style="308" width="7.69"/>
    <col collapsed="false" customWidth="false" hidden="false" outlineLevel="0" max="3584" min="3343" style="308" width="8.69"/>
    <col collapsed="false" customWidth="true" hidden="false" outlineLevel="0" max="3585" min="3585" style="308" width="4.23"/>
    <col collapsed="false" customWidth="true" hidden="false" outlineLevel="0" max="3586" min="3586" style="308" width="10.69"/>
    <col collapsed="false" customWidth="true" hidden="false" outlineLevel="0" max="3594" min="3587" style="308" width="10.52"/>
    <col collapsed="false" customWidth="false" hidden="false" outlineLevel="0" max="3597" min="3595" style="308" width="8.69"/>
    <col collapsed="false" customWidth="true" hidden="false" outlineLevel="0" max="3598" min="3598" style="308" width="7.69"/>
    <col collapsed="false" customWidth="false" hidden="false" outlineLevel="0" max="3840" min="3599" style="308" width="8.69"/>
    <col collapsed="false" customWidth="true" hidden="false" outlineLevel="0" max="3841" min="3841" style="308" width="4.23"/>
    <col collapsed="false" customWidth="true" hidden="false" outlineLevel="0" max="3842" min="3842" style="308" width="10.69"/>
    <col collapsed="false" customWidth="true" hidden="false" outlineLevel="0" max="3850" min="3843" style="308" width="10.52"/>
    <col collapsed="false" customWidth="false" hidden="false" outlineLevel="0" max="3853" min="3851" style="308" width="8.69"/>
    <col collapsed="false" customWidth="true" hidden="false" outlineLevel="0" max="3854" min="3854" style="308" width="7.69"/>
    <col collapsed="false" customWidth="false" hidden="false" outlineLevel="0" max="4096" min="3855" style="308" width="8.69"/>
    <col collapsed="false" customWidth="true" hidden="false" outlineLevel="0" max="4097" min="4097" style="308" width="4.23"/>
    <col collapsed="false" customWidth="true" hidden="false" outlineLevel="0" max="4098" min="4098" style="308" width="10.69"/>
    <col collapsed="false" customWidth="true" hidden="false" outlineLevel="0" max="4106" min="4099" style="308" width="10.52"/>
    <col collapsed="false" customWidth="false" hidden="false" outlineLevel="0" max="4109" min="4107" style="308" width="8.69"/>
    <col collapsed="false" customWidth="true" hidden="false" outlineLevel="0" max="4110" min="4110" style="308" width="7.69"/>
    <col collapsed="false" customWidth="false" hidden="false" outlineLevel="0" max="4352" min="4111" style="308" width="8.69"/>
    <col collapsed="false" customWidth="true" hidden="false" outlineLevel="0" max="4353" min="4353" style="308" width="4.23"/>
    <col collapsed="false" customWidth="true" hidden="false" outlineLevel="0" max="4354" min="4354" style="308" width="10.69"/>
    <col collapsed="false" customWidth="true" hidden="false" outlineLevel="0" max="4362" min="4355" style="308" width="10.52"/>
    <col collapsed="false" customWidth="false" hidden="false" outlineLevel="0" max="4365" min="4363" style="308" width="8.69"/>
    <col collapsed="false" customWidth="true" hidden="false" outlineLevel="0" max="4366" min="4366" style="308" width="7.69"/>
    <col collapsed="false" customWidth="false" hidden="false" outlineLevel="0" max="4608" min="4367" style="308" width="8.69"/>
    <col collapsed="false" customWidth="true" hidden="false" outlineLevel="0" max="4609" min="4609" style="308" width="4.23"/>
    <col collapsed="false" customWidth="true" hidden="false" outlineLevel="0" max="4610" min="4610" style="308" width="10.69"/>
    <col collapsed="false" customWidth="true" hidden="false" outlineLevel="0" max="4618" min="4611" style="308" width="10.52"/>
    <col collapsed="false" customWidth="false" hidden="false" outlineLevel="0" max="4621" min="4619" style="308" width="8.69"/>
    <col collapsed="false" customWidth="true" hidden="false" outlineLevel="0" max="4622" min="4622" style="308" width="7.69"/>
    <col collapsed="false" customWidth="false" hidden="false" outlineLevel="0" max="4864" min="4623" style="308" width="8.69"/>
    <col collapsed="false" customWidth="true" hidden="false" outlineLevel="0" max="4865" min="4865" style="308" width="4.23"/>
    <col collapsed="false" customWidth="true" hidden="false" outlineLevel="0" max="4866" min="4866" style="308" width="10.69"/>
    <col collapsed="false" customWidth="true" hidden="false" outlineLevel="0" max="4874" min="4867" style="308" width="10.52"/>
    <col collapsed="false" customWidth="false" hidden="false" outlineLevel="0" max="4877" min="4875" style="308" width="8.69"/>
    <col collapsed="false" customWidth="true" hidden="false" outlineLevel="0" max="4878" min="4878" style="308" width="7.69"/>
    <col collapsed="false" customWidth="false" hidden="false" outlineLevel="0" max="5120" min="4879" style="308" width="8.69"/>
    <col collapsed="false" customWidth="true" hidden="false" outlineLevel="0" max="5121" min="5121" style="308" width="4.23"/>
    <col collapsed="false" customWidth="true" hidden="false" outlineLevel="0" max="5122" min="5122" style="308" width="10.69"/>
    <col collapsed="false" customWidth="true" hidden="false" outlineLevel="0" max="5130" min="5123" style="308" width="10.52"/>
    <col collapsed="false" customWidth="false" hidden="false" outlineLevel="0" max="5133" min="5131" style="308" width="8.69"/>
    <col collapsed="false" customWidth="true" hidden="false" outlineLevel="0" max="5134" min="5134" style="308" width="7.69"/>
    <col collapsed="false" customWidth="false" hidden="false" outlineLevel="0" max="5376" min="5135" style="308" width="8.69"/>
    <col collapsed="false" customWidth="true" hidden="false" outlineLevel="0" max="5377" min="5377" style="308" width="4.23"/>
    <col collapsed="false" customWidth="true" hidden="false" outlineLevel="0" max="5378" min="5378" style="308" width="10.69"/>
    <col collapsed="false" customWidth="true" hidden="false" outlineLevel="0" max="5386" min="5379" style="308" width="10.52"/>
    <col collapsed="false" customWidth="false" hidden="false" outlineLevel="0" max="5389" min="5387" style="308" width="8.69"/>
    <col collapsed="false" customWidth="true" hidden="false" outlineLevel="0" max="5390" min="5390" style="308" width="7.69"/>
    <col collapsed="false" customWidth="false" hidden="false" outlineLevel="0" max="5632" min="5391" style="308" width="8.69"/>
    <col collapsed="false" customWidth="true" hidden="false" outlineLevel="0" max="5633" min="5633" style="308" width="4.23"/>
    <col collapsed="false" customWidth="true" hidden="false" outlineLevel="0" max="5634" min="5634" style="308" width="10.69"/>
    <col collapsed="false" customWidth="true" hidden="false" outlineLevel="0" max="5642" min="5635" style="308" width="10.52"/>
    <col collapsed="false" customWidth="false" hidden="false" outlineLevel="0" max="5645" min="5643" style="308" width="8.69"/>
    <col collapsed="false" customWidth="true" hidden="false" outlineLevel="0" max="5646" min="5646" style="308" width="7.69"/>
    <col collapsed="false" customWidth="false" hidden="false" outlineLevel="0" max="5888" min="5647" style="308" width="8.69"/>
    <col collapsed="false" customWidth="true" hidden="false" outlineLevel="0" max="5889" min="5889" style="308" width="4.23"/>
    <col collapsed="false" customWidth="true" hidden="false" outlineLevel="0" max="5890" min="5890" style="308" width="10.69"/>
    <col collapsed="false" customWidth="true" hidden="false" outlineLevel="0" max="5898" min="5891" style="308" width="10.52"/>
    <col collapsed="false" customWidth="false" hidden="false" outlineLevel="0" max="5901" min="5899" style="308" width="8.69"/>
    <col collapsed="false" customWidth="true" hidden="false" outlineLevel="0" max="5902" min="5902" style="308" width="7.69"/>
    <col collapsed="false" customWidth="false" hidden="false" outlineLevel="0" max="6144" min="5903" style="308" width="8.69"/>
    <col collapsed="false" customWidth="true" hidden="false" outlineLevel="0" max="6145" min="6145" style="308" width="4.23"/>
    <col collapsed="false" customWidth="true" hidden="false" outlineLevel="0" max="6146" min="6146" style="308" width="10.69"/>
    <col collapsed="false" customWidth="true" hidden="false" outlineLevel="0" max="6154" min="6147" style="308" width="10.52"/>
    <col collapsed="false" customWidth="false" hidden="false" outlineLevel="0" max="6157" min="6155" style="308" width="8.69"/>
    <col collapsed="false" customWidth="true" hidden="false" outlineLevel="0" max="6158" min="6158" style="308" width="7.69"/>
    <col collapsed="false" customWidth="false" hidden="false" outlineLevel="0" max="6400" min="6159" style="308" width="8.69"/>
    <col collapsed="false" customWidth="true" hidden="false" outlineLevel="0" max="6401" min="6401" style="308" width="4.23"/>
    <col collapsed="false" customWidth="true" hidden="false" outlineLevel="0" max="6402" min="6402" style="308" width="10.69"/>
    <col collapsed="false" customWidth="true" hidden="false" outlineLevel="0" max="6410" min="6403" style="308" width="10.52"/>
    <col collapsed="false" customWidth="false" hidden="false" outlineLevel="0" max="6413" min="6411" style="308" width="8.69"/>
    <col collapsed="false" customWidth="true" hidden="false" outlineLevel="0" max="6414" min="6414" style="308" width="7.69"/>
    <col collapsed="false" customWidth="false" hidden="false" outlineLevel="0" max="6656" min="6415" style="308" width="8.69"/>
    <col collapsed="false" customWidth="true" hidden="false" outlineLevel="0" max="6657" min="6657" style="308" width="4.23"/>
    <col collapsed="false" customWidth="true" hidden="false" outlineLevel="0" max="6658" min="6658" style="308" width="10.69"/>
    <col collapsed="false" customWidth="true" hidden="false" outlineLevel="0" max="6666" min="6659" style="308" width="10.52"/>
    <col collapsed="false" customWidth="false" hidden="false" outlineLevel="0" max="6669" min="6667" style="308" width="8.69"/>
    <col collapsed="false" customWidth="true" hidden="false" outlineLevel="0" max="6670" min="6670" style="308" width="7.69"/>
    <col collapsed="false" customWidth="false" hidden="false" outlineLevel="0" max="6912" min="6671" style="308" width="8.69"/>
    <col collapsed="false" customWidth="true" hidden="false" outlineLevel="0" max="6913" min="6913" style="308" width="4.23"/>
    <col collapsed="false" customWidth="true" hidden="false" outlineLevel="0" max="6914" min="6914" style="308" width="10.69"/>
    <col collapsed="false" customWidth="true" hidden="false" outlineLevel="0" max="6922" min="6915" style="308" width="10.52"/>
    <col collapsed="false" customWidth="false" hidden="false" outlineLevel="0" max="6925" min="6923" style="308" width="8.69"/>
    <col collapsed="false" customWidth="true" hidden="false" outlineLevel="0" max="6926" min="6926" style="308" width="7.69"/>
    <col collapsed="false" customWidth="false" hidden="false" outlineLevel="0" max="7168" min="6927" style="308" width="8.69"/>
    <col collapsed="false" customWidth="true" hidden="false" outlineLevel="0" max="7169" min="7169" style="308" width="4.23"/>
    <col collapsed="false" customWidth="true" hidden="false" outlineLevel="0" max="7170" min="7170" style="308" width="10.69"/>
    <col collapsed="false" customWidth="true" hidden="false" outlineLevel="0" max="7178" min="7171" style="308" width="10.52"/>
    <col collapsed="false" customWidth="false" hidden="false" outlineLevel="0" max="7181" min="7179" style="308" width="8.69"/>
    <col collapsed="false" customWidth="true" hidden="false" outlineLevel="0" max="7182" min="7182" style="308" width="7.69"/>
    <col collapsed="false" customWidth="false" hidden="false" outlineLevel="0" max="7424" min="7183" style="308" width="8.69"/>
    <col collapsed="false" customWidth="true" hidden="false" outlineLevel="0" max="7425" min="7425" style="308" width="4.23"/>
    <col collapsed="false" customWidth="true" hidden="false" outlineLevel="0" max="7426" min="7426" style="308" width="10.69"/>
    <col collapsed="false" customWidth="true" hidden="false" outlineLevel="0" max="7434" min="7427" style="308" width="10.52"/>
    <col collapsed="false" customWidth="false" hidden="false" outlineLevel="0" max="7437" min="7435" style="308" width="8.69"/>
    <col collapsed="false" customWidth="true" hidden="false" outlineLevel="0" max="7438" min="7438" style="308" width="7.69"/>
    <col collapsed="false" customWidth="false" hidden="false" outlineLevel="0" max="7680" min="7439" style="308" width="8.69"/>
    <col collapsed="false" customWidth="true" hidden="false" outlineLevel="0" max="7681" min="7681" style="308" width="4.23"/>
    <col collapsed="false" customWidth="true" hidden="false" outlineLevel="0" max="7682" min="7682" style="308" width="10.69"/>
    <col collapsed="false" customWidth="true" hidden="false" outlineLevel="0" max="7690" min="7683" style="308" width="10.52"/>
    <col collapsed="false" customWidth="false" hidden="false" outlineLevel="0" max="7693" min="7691" style="308" width="8.69"/>
    <col collapsed="false" customWidth="true" hidden="false" outlineLevel="0" max="7694" min="7694" style="308" width="7.69"/>
    <col collapsed="false" customWidth="false" hidden="false" outlineLevel="0" max="7936" min="7695" style="308" width="8.69"/>
    <col collapsed="false" customWidth="true" hidden="false" outlineLevel="0" max="7937" min="7937" style="308" width="4.23"/>
    <col collapsed="false" customWidth="true" hidden="false" outlineLevel="0" max="7938" min="7938" style="308" width="10.69"/>
    <col collapsed="false" customWidth="true" hidden="false" outlineLevel="0" max="7946" min="7939" style="308" width="10.52"/>
    <col collapsed="false" customWidth="false" hidden="false" outlineLevel="0" max="7949" min="7947" style="308" width="8.69"/>
    <col collapsed="false" customWidth="true" hidden="false" outlineLevel="0" max="7950" min="7950" style="308" width="7.69"/>
    <col collapsed="false" customWidth="false" hidden="false" outlineLevel="0" max="8192" min="7951" style="308" width="8.69"/>
    <col collapsed="false" customWidth="true" hidden="false" outlineLevel="0" max="8193" min="8193" style="308" width="4.23"/>
    <col collapsed="false" customWidth="true" hidden="false" outlineLevel="0" max="8194" min="8194" style="308" width="10.69"/>
    <col collapsed="false" customWidth="true" hidden="false" outlineLevel="0" max="8202" min="8195" style="308" width="10.52"/>
    <col collapsed="false" customWidth="false" hidden="false" outlineLevel="0" max="8205" min="8203" style="308" width="8.69"/>
    <col collapsed="false" customWidth="true" hidden="false" outlineLevel="0" max="8206" min="8206" style="308" width="7.69"/>
    <col collapsed="false" customWidth="false" hidden="false" outlineLevel="0" max="8448" min="8207" style="308" width="8.69"/>
    <col collapsed="false" customWidth="true" hidden="false" outlineLevel="0" max="8449" min="8449" style="308" width="4.23"/>
    <col collapsed="false" customWidth="true" hidden="false" outlineLevel="0" max="8450" min="8450" style="308" width="10.69"/>
    <col collapsed="false" customWidth="true" hidden="false" outlineLevel="0" max="8458" min="8451" style="308" width="10.52"/>
    <col collapsed="false" customWidth="false" hidden="false" outlineLevel="0" max="8461" min="8459" style="308" width="8.69"/>
    <col collapsed="false" customWidth="true" hidden="false" outlineLevel="0" max="8462" min="8462" style="308" width="7.69"/>
    <col collapsed="false" customWidth="false" hidden="false" outlineLevel="0" max="8704" min="8463" style="308" width="8.69"/>
    <col collapsed="false" customWidth="true" hidden="false" outlineLevel="0" max="8705" min="8705" style="308" width="4.23"/>
    <col collapsed="false" customWidth="true" hidden="false" outlineLevel="0" max="8706" min="8706" style="308" width="10.69"/>
    <col collapsed="false" customWidth="true" hidden="false" outlineLevel="0" max="8714" min="8707" style="308" width="10.52"/>
    <col collapsed="false" customWidth="false" hidden="false" outlineLevel="0" max="8717" min="8715" style="308" width="8.69"/>
    <col collapsed="false" customWidth="true" hidden="false" outlineLevel="0" max="8718" min="8718" style="308" width="7.69"/>
    <col collapsed="false" customWidth="false" hidden="false" outlineLevel="0" max="8960" min="8719" style="308" width="8.69"/>
    <col collapsed="false" customWidth="true" hidden="false" outlineLevel="0" max="8961" min="8961" style="308" width="4.23"/>
    <col collapsed="false" customWidth="true" hidden="false" outlineLevel="0" max="8962" min="8962" style="308" width="10.69"/>
    <col collapsed="false" customWidth="true" hidden="false" outlineLevel="0" max="8970" min="8963" style="308" width="10.52"/>
    <col collapsed="false" customWidth="false" hidden="false" outlineLevel="0" max="8973" min="8971" style="308" width="8.69"/>
    <col collapsed="false" customWidth="true" hidden="false" outlineLevel="0" max="8974" min="8974" style="308" width="7.69"/>
    <col collapsed="false" customWidth="false" hidden="false" outlineLevel="0" max="9216" min="8975" style="308" width="8.69"/>
    <col collapsed="false" customWidth="true" hidden="false" outlineLevel="0" max="9217" min="9217" style="308" width="4.23"/>
    <col collapsed="false" customWidth="true" hidden="false" outlineLevel="0" max="9218" min="9218" style="308" width="10.69"/>
    <col collapsed="false" customWidth="true" hidden="false" outlineLevel="0" max="9226" min="9219" style="308" width="10.52"/>
    <col collapsed="false" customWidth="false" hidden="false" outlineLevel="0" max="9229" min="9227" style="308" width="8.69"/>
    <col collapsed="false" customWidth="true" hidden="false" outlineLevel="0" max="9230" min="9230" style="308" width="7.69"/>
    <col collapsed="false" customWidth="false" hidden="false" outlineLevel="0" max="9472" min="9231" style="308" width="8.69"/>
    <col collapsed="false" customWidth="true" hidden="false" outlineLevel="0" max="9473" min="9473" style="308" width="4.23"/>
    <col collapsed="false" customWidth="true" hidden="false" outlineLevel="0" max="9474" min="9474" style="308" width="10.69"/>
    <col collapsed="false" customWidth="true" hidden="false" outlineLevel="0" max="9482" min="9475" style="308" width="10.52"/>
    <col collapsed="false" customWidth="false" hidden="false" outlineLevel="0" max="9485" min="9483" style="308" width="8.69"/>
    <col collapsed="false" customWidth="true" hidden="false" outlineLevel="0" max="9486" min="9486" style="308" width="7.69"/>
    <col collapsed="false" customWidth="false" hidden="false" outlineLevel="0" max="9728" min="9487" style="308" width="8.69"/>
    <col collapsed="false" customWidth="true" hidden="false" outlineLevel="0" max="9729" min="9729" style="308" width="4.23"/>
    <col collapsed="false" customWidth="true" hidden="false" outlineLevel="0" max="9730" min="9730" style="308" width="10.69"/>
    <col collapsed="false" customWidth="true" hidden="false" outlineLevel="0" max="9738" min="9731" style="308" width="10.52"/>
    <col collapsed="false" customWidth="false" hidden="false" outlineLevel="0" max="9741" min="9739" style="308" width="8.69"/>
    <col collapsed="false" customWidth="true" hidden="false" outlineLevel="0" max="9742" min="9742" style="308" width="7.69"/>
    <col collapsed="false" customWidth="false" hidden="false" outlineLevel="0" max="9984" min="9743" style="308" width="8.69"/>
    <col collapsed="false" customWidth="true" hidden="false" outlineLevel="0" max="9985" min="9985" style="308" width="4.23"/>
    <col collapsed="false" customWidth="true" hidden="false" outlineLevel="0" max="9986" min="9986" style="308" width="10.69"/>
    <col collapsed="false" customWidth="true" hidden="false" outlineLevel="0" max="9994" min="9987" style="308" width="10.52"/>
    <col collapsed="false" customWidth="false" hidden="false" outlineLevel="0" max="9997" min="9995" style="308" width="8.69"/>
    <col collapsed="false" customWidth="true" hidden="false" outlineLevel="0" max="9998" min="9998" style="308" width="7.69"/>
    <col collapsed="false" customWidth="false" hidden="false" outlineLevel="0" max="10240" min="9999" style="308" width="8.69"/>
    <col collapsed="false" customWidth="true" hidden="false" outlineLevel="0" max="10241" min="10241" style="308" width="4.23"/>
    <col collapsed="false" customWidth="true" hidden="false" outlineLevel="0" max="10242" min="10242" style="308" width="10.69"/>
    <col collapsed="false" customWidth="true" hidden="false" outlineLevel="0" max="10250" min="10243" style="308" width="10.52"/>
    <col collapsed="false" customWidth="false" hidden="false" outlineLevel="0" max="10253" min="10251" style="308" width="8.69"/>
    <col collapsed="false" customWidth="true" hidden="false" outlineLevel="0" max="10254" min="10254" style="308" width="7.69"/>
    <col collapsed="false" customWidth="false" hidden="false" outlineLevel="0" max="10496" min="10255" style="308" width="8.69"/>
    <col collapsed="false" customWidth="true" hidden="false" outlineLevel="0" max="10497" min="10497" style="308" width="4.23"/>
    <col collapsed="false" customWidth="true" hidden="false" outlineLevel="0" max="10498" min="10498" style="308" width="10.69"/>
    <col collapsed="false" customWidth="true" hidden="false" outlineLevel="0" max="10506" min="10499" style="308" width="10.52"/>
    <col collapsed="false" customWidth="false" hidden="false" outlineLevel="0" max="10509" min="10507" style="308" width="8.69"/>
    <col collapsed="false" customWidth="true" hidden="false" outlineLevel="0" max="10510" min="10510" style="308" width="7.69"/>
    <col collapsed="false" customWidth="false" hidden="false" outlineLevel="0" max="10752" min="10511" style="308" width="8.69"/>
    <col collapsed="false" customWidth="true" hidden="false" outlineLevel="0" max="10753" min="10753" style="308" width="4.23"/>
    <col collapsed="false" customWidth="true" hidden="false" outlineLevel="0" max="10754" min="10754" style="308" width="10.69"/>
    <col collapsed="false" customWidth="true" hidden="false" outlineLevel="0" max="10762" min="10755" style="308" width="10.52"/>
    <col collapsed="false" customWidth="false" hidden="false" outlineLevel="0" max="10765" min="10763" style="308" width="8.69"/>
    <col collapsed="false" customWidth="true" hidden="false" outlineLevel="0" max="10766" min="10766" style="308" width="7.69"/>
    <col collapsed="false" customWidth="false" hidden="false" outlineLevel="0" max="11008" min="10767" style="308" width="8.69"/>
    <col collapsed="false" customWidth="true" hidden="false" outlineLevel="0" max="11009" min="11009" style="308" width="4.23"/>
    <col collapsed="false" customWidth="true" hidden="false" outlineLevel="0" max="11010" min="11010" style="308" width="10.69"/>
    <col collapsed="false" customWidth="true" hidden="false" outlineLevel="0" max="11018" min="11011" style="308" width="10.52"/>
    <col collapsed="false" customWidth="false" hidden="false" outlineLevel="0" max="11021" min="11019" style="308" width="8.69"/>
    <col collapsed="false" customWidth="true" hidden="false" outlineLevel="0" max="11022" min="11022" style="308" width="7.69"/>
    <col collapsed="false" customWidth="false" hidden="false" outlineLevel="0" max="11264" min="11023" style="308" width="8.69"/>
    <col collapsed="false" customWidth="true" hidden="false" outlineLevel="0" max="11265" min="11265" style="308" width="4.23"/>
    <col collapsed="false" customWidth="true" hidden="false" outlineLevel="0" max="11266" min="11266" style="308" width="10.69"/>
    <col collapsed="false" customWidth="true" hidden="false" outlineLevel="0" max="11274" min="11267" style="308" width="10.52"/>
    <col collapsed="false" customWidth="false" hidden="false" outlineLevel="0" max="11277" min="11275" style="308" width="8.69"/>
    <col collapsed="false" customWidth="true" hidden="false" outlineLevel="0" max="11278" min="11278" style="308" width="7.69"/>
    <col collapsed="false" customWidth="false" hidden="false" outlineLevel="0" max="11520" min="11279" style="308" width="8.69"/>
    <col collapsed="false" customWidth="true" hidden="false" outlineLevel="0" max="11521" min="11521" style="308" width="4.23"/>
    <col collapsed="false" customWidth="true" hidden="false" outlineLevel="0" max="11522" min="11522" style="308" width="10.69"/>
    <col collapsed="false" customWidth="true" hidden="false" outlineLevel="0" max="11530" min="11523" style="308" width="10.52"/>
    <col collapsed="false" customWidth="false" hidden="false" outlineLevel="0" max="11533" min="11531" style="308" width="8.69"/>
    <col collapsed="false" customWidth="true" hidden="false" outlineLevel="0" max="11534" min="11534" style="308" width="7.69"/>
    <col collapsed="false" customWidth="false" hidden="false" outlineLevel="0" max="11776" min="11535" style="308" width="8.69"/>
    <col collapsed="false" customWidth="true" hidden="false" outlineLevel="0" max="11777" min="11777" style="308" width="4.23"/>
    <col collapsed="false" customWidth="true" hidden="false" outlineLevel="0" max="11778" min="11778" style="308" width="10.69"/>
    <col collapsed="false" customWidth="true" hidden="false" outlineLevel="0" max="11786" min="11779" style="308" width="10.52"/>
    <col collapsed="false" customWidth="false" hidden="false" outlineLevel="0" max="11789" min="11787" style="308" width="8.69"/>
    <col collapsed="false" customWidth="true" hidden="false" outlineLevel="0" max="11790" min="11790" style="308" width="7.69"/>
    <col collapsed="false" customWidth="false" hidden="false" outlineLevel="0" max="12032" min="11791" style="308" width="8.69"/>
    <col collapsed="false" customWidth="true" hidden="false" outlineLevel="0" max="12033" min="12033" style="308" width="4.23"/>
    <col collapsed="false" customWidth="true" hidden="false" outlineLevel="0" max="12034" min="12034" style="308" width="10.69"/>
    <col collapsed="false" customWidth="true" hidden="false" outlineLevel="0" max="12042" min="12035" style="308" width="10.52"/>
    <col collapsed="false" customWidth="false" hidden="false" outlineLevel="0" max="12045" min="12043" style="308" width="8.69"/>
    <col collapsed="false" customWidth="true" hidden="false" outlineLevel="0" max="12046" min="12046" style="308" width="7.69"/>
    <col collapsed="false" customWidth="false" hidden="false" outlineLevel="0" max="12288" min="12047" style="308" width="8.69"/>
    <col collapsed="false" customWidth="true" hidden="false" outlineLevel="0" max="12289" min="12289" style="308" width="4.23"/>
    <col collapsed="false" customWidth="true" hidden="false" outlineLevel="0" max="12290" min="12290" style="308" width="10.69"/>
    <col collapsed="false" customWidth="true" hidden="false" outlineLevel="0" max="12298" min="12291" style="308" width="10.52"/>
    <col collapsed="false" customWidth="false" hidden="false" outlineLevel="0" max="12301" min="12299" style="308" width="8.69"/>
    <col collapsed="false" customWidth="true" hidden="false" outlineLevel="0" max="12302" min="12302" style="308" width="7.69"/>
    <col collapsed="false" customWidth="false" hidden="false" outlineLevel="0" max="12544" min="12303" style="308" width="8.69"/>
    <col collapsed="false" customWidth="true" hidden="false" outlineLevel="0" max="12545" min="12545" style="308" width="4.23"/>
    <col collapsed="false" customWidth="true" hidden="false" outlineLevel="0" max="12546" min="12546" style="308" width="10.69"/>
    <col collapsed="false" customWidth="true" hidden="false" outlineLevel="0" max="12554" min="12547" style="308" width="10.52"/>
    <col collapsed="false" customWidth="false" hidden="false" outlineLevel="0" max="12557" min="12555" style="308" width="8.69"/>
    <col collapsed="false" customWidth="true" hidden="false" outlineLevel="0" max="12558" min="12558" style="308" width="7.69"/>
    <col collapsed="false" customWidth="false" hidden="false" outlineLevel="0" max="12800" min="12559" style="308" width="8.69"/>
    <col collapsed="false" customWidth="true" hidden="false" outlineLevel="0" max="12801" min="12801" style="308" width="4.23"/>
    <col collapsed="false" customWidth="true" hidden="false" outlineLevel="0" max="12802" min="12802" style="308" width="10.69"/>
    <col collapsed="false" customWidth="true" hidden="false" outlineLevel="0" max="12810" min="12803" style="308" width="10.52"/>
    <col collapsed="false" customWidth="false" hidden="false" outlineLevel="0" max="12813" min="12811" style="308" width="8.69"/>
    <col collapsed="false" customWidth="true" hidden="false" outlineLevel="0" max="12814" min="12814" style="308" width="7.69"/>
    <col collapsed="false" customWidth="false" hidden="false" outlineLevel="0" max="13056" min="12815" style="308" width="8.69"/>
    <col collapsed="false" customWidth="true" hidden="false" outlineLevel="0" max="13057" min="13057" style="308" width="4.23"/>
    <col collapsed="false" customWidth="true" hidden="false" outlineLevel="0" max="13058" min="13058" style="308" width="10.69"/>
    <col collapsed="false" customWidth="true" hidden="false" outlineLevel="0" max="13066" min="13059" style="308" width="10.52"/>
    <col collapsed="false" customWidth="false" hidden="false" outlineLevel="0" max="13069" min="13067" style="308" width="8.69"/>
    <col collapsed="false" customWidth="true" hidden="false" outlineLevel="0" max="13070" min="13070" style="308" width="7.69"/>
    <col collapsed="false" customWidth="false" hidden="false" outlineLevel="0" max="13312" min="13071" style="308" width="8.69"/>
    <col collapsed="false" customWidth="true" hidden="false" outlineLevel="0" max="13313" min="13313" style="308" width="4.23"/>
    <col collapsed="false" customWidth="true" hidden="false" outlineLevel="0" max="13314" min="13314" style="308" width="10.69"/>
    <col collapsed="false" customWidth="true" hidden="false" outlineLevel="0" max="13322" min="13315" style="308" width="10.52"/>
    <col collapsed="false" customWidth="false" hidden="false" outlineLevel="0" max="13325" min="13323" style="308" width="8.69"/>
    <col collapsed="false" customWidth="true" hidden="false" outlineLevel="0" max="13326" min="13326" style="308" width="7.69"/>
    <col collapsed="false" customWidth="false" hidden="false" outlineLevel="0" max="13568" min="13327" style="308" width="8.69"/>
    <col collapsed="false" customWidth="true" hidden="false" outlineLevel="0" max="13569" min="13569" style="308" width="4.23"/>
    <col collapsed="false" customWidth="true" hidden="false" outlineLevel="0" max="13570" min="13570" style="308" width="10.69"/>
    <col collapsed="false" customWidth="true" hidden="false" outlineLevel="0" max="13578" min="13571" style="308" width="10.52"/>
    <col collapsed="false" customWidth="false" hidden="false" outlineLevel="0" max="13581" min="13579" style="308" width="8.69"/>
    <col collapsed="false" customWidth="true" hidden="false" outlineLevel="0" max="13582" min="13582" style="308" width="7.69"/>
    <col collapsed="false" customWidth="false" hidden="false" outlineLevel="0" max="13824" min="13583" style="308" width="8.69"/>
    <col collapsed="false" customWidth="true" hidden="false" outlineLevel="0" max="13825" min="13825" style="308" width="4.23"/>
    <col collapsed="false" customWidth="true" hidden="false" outlineLevel="0" max="13826" min="13826" style="308" width="10.69"/>
    <col collapsed="false" customWidth="true" hidden="false" outlineLevel="0" max="13834" min="13827" style="308" width="10.52"/>
    <col collapsed="false" customWidth="false" hidden="false" outlineLevel="0" max="13837" min="13835" style="308" width="8.69"/>
    <col collapsed="false" customWidth="true" hidden="false" outlineLevel="0" max="13838" min="13838" style="308" width="7.69"/>
    <col collapsed="false" customWidth="false" hidden="false" outlineLevel="0" max="14080" min="13839" style="308" width="8.69"/>
    <col collapsed="false" customWidth="true" hidden="false" outlineLevel="0" max="14081" min="14081" style="308" width="4.23"/>
    <col collapsed="false" customWidth="true" hidden="false" outlineLevel="0" max="14082" min="14082" style="308" width="10.69"/>
    <col collapsed="false" customWidth="true" hidden="false" outlineLevel="0" max="14090" min="14083" style="308" width="10.52"/>
    <col collapsed="false" customWidth="false" hidden="false" outlineLevel="0" max="14093" min="14091" style="308" width="8.69"/>
    <col collapsed="false" customWidth="true" hidden="false" outlineLevel="0" max="14094" min="14094" style="308" width="7.69"/>
    <col collapsed="false" customWidth="false" hidden="false" outlineLevel="0" max="14336" min="14095" style="308" width="8.69"/>
    <col collapsed="false" customWidth="true" hidden="false" outlineLevel="0" max="14337" min="14337" style="308" width="4.23"/>
    <col collapsed="false" customWidth="true" hidden="false" outlineLevel="0" max="14338" min="14338" style="308" width="10.69"/>
    <col collapsed="false" customWidth="true" hidden="false" outlineLevel="0" max="14346" min="14339" style="308" width="10.52"/>
    <col collapsed="false" customWidth="false" hidden="false" outlineLevel="0" max="14349" min="14347" style="308" width="8.69"/>
    <col collapsed="false" customWidth="true" hidden="false" outlineLevel="0" max="14350" min="14350" style="308" width="7.69"/>
    <col collapsed="false" customWidth="false" hidden="false" outlineLevel="0" max="14592" min="14351" style="308" width="8.69"/>
    <col collapsed="false" customWidth="true" hidden="false" outlineLevel="0" max="14593" min="14593" style="308" width="4.23"/>
    <col collapsed="false" customWidth="true" hidden="false" outlineLevel="0" max="14594" min="14594" style="308" width="10.69"/>
    <col collapsed="false" customWidth="true" hidden="false" outlineLevel="0" max="14602" min="14595" style="308" width="10.52"/>
    <col collapsed="false" customWidth="false" hidden="false" outlineLevel="0" max="14605" min="14603" style="308" width="8.69"/>
    <col collapsed="false" customWidth="true" hidden="false" outlineLevel="0" max="14606" min="14606" style="308" width="7.69"/>
    <col collapsed="false" customWidth="false" hidden="false" outlineLevel="0" max="14848" min="14607" style="308" width="8.69"/>
    <col collapsed="false" customWidth="true" hidden="false" outlineLevel="0" max="14849" min="14849" style="308" width="4.23"/>
    <col collapsed="false" customWidth="true" hidden="false" outlineLevel="0" max="14850" min="14850" style="308" width="10.69"/>
    <col collapsed="false" customWidth="true" hidden="false" outlineLevel="0" max="14858" min="14851" style="308" width="10.52"/>
    <col collapsed="false" customWidth="false" hidden="false" outlineLevel="0" max="14861" min="14859" style="308" width="8.69"/>
    <col collapsed="false" customWidth="true" hidden="false" outlineLevel="0" max="14862" min="14862" style="308" width="7.69"/>
    <col collapsed="false" customWidth="false" hidden="false" outlineLevel="0" max="15104" min="14863" style="308" width="8.69"/>
    <col collapsed="false" customWidth="true" hidden="false" outlineLevel="0" max="15105" min="15105" style="308" width="4.23"/>
    <col collapsed="false" customWidth="true" hidden="false" outlineLevel="0" max="15106" min="15106" style="308" width="10.69"/>
    <col collapsed="false" customWidth="true" hidden="false" outlineLevel="0" max="15114" min="15107" style="308" width="10.52"/>
    <col collapsed="false" customWidth="false" hidden="false" outlineLevel="0" max="15117" min="15115" style="308" width="8.69"/>
    <col collapsed="false" customWidth="true" hidden="false" outlineLevel="0" max="15118" min="15118" style="308" width="7.69"/>
    <col collapsed="false" customWidth="false" hidden="false" outlineLevel="0" max="15360" min="15119" style="308" width="8.69"/>
    <col collapsed="false" customWidth="true" hidden="false" outlineLevel="0" max="15361" min="15361" style="308" width="4.23"/>
    <col collapsed="false" customWidth="true" hidden="false" outlineLevel="0" max="15362" min="15362" style="308" width="10.69"/>
    <col collapsed="false" customWidth="true" hidden="false" outlineLevel="0" max="15370" min="15363" style="308" width="10.52"/>
    <col collapsed="false" customWidth="false" hidden="false" outlineLevel="0" max="15373" min="15371" style="308" width="8.69"/>
    <col collapsed="false" customWidth="true" hidden="false" outlineLevel="0" max="15374" min="15374" style="308" width="7.69"/>
    <col collapsed="false" customWidth="false" hidden="false" outlineLevel="0" max="15616" min="15375" style="308" width="8.69"/>
    <col collapsed="false" customWidth="true" hidden="false" outlineLevel="0" max="15617" min="15617" style="308" width="4.23"/>
    <col collapsed="false" customWidth="true" hidden="false" outlineLevel="0" max="15618" min="15618" style="308" width="10.69"/>
    <col collapsed="false" customWidth="true" hidden="false" outlineLevel="0" max="15626" min="15619" style="308" width="10.52"/>
    <col collapsed="false" customWidth="false" hidden="false" outlineLevel="0" max="15629" min="15627" style="308" width="8.69"/>
    <col collapsed="false" customWidth="true" hidden="false" outlineLevel="0" max="15630" min="15630" style="308" width="7.69"/>
    <col collapsed="false" customWidth="false" hidden="false" outlineLevel="0" max="15872" min="15631" style="308" width="8.69"/>
    <col collapsed="false" customWidth="true" hidden="false" outlineLevel="0" max="15873" min="15873" style="308" width="4.23"/>
    <col collapsed="false" customWidth="true" hidden="false" outlineLevel="0" max="15874" min="15874" style="308" width="10.69"/>
    <col collapsed="false" customWidth="true" hidden="false" outlineLevel="0" max="15882" min="15875" style="308" width="10.52"/>
    <col collapsed="false" customWidth="false" hidden="false" outlineLevel="0" max="15885" min="15883" style="308" width="8.69"/>
    <col collapsed="false" customWidth="true" hidden="false" outlineLevel="0" max="15886" min="15886" style="308" width="7.69"/>
    <col collapsed="false" customWidth="false" hidden="false" outlineLevel="0" max="16128" min="15887" style="308" width="8.69"/>
    <col collapsed="false" customWidth="true" hidden="false" outlineLevel="0" max="16129" min="16129" style="308" width="4.23"/>
    <col collapsed="false" customWidth="true" hidden="false" outlineLevel="0" max="16130" min="16130" style="308" width="10.69"/>
    <col collapsed="false" customWidth="true" hidden="false" outlineLevel="0" max="16138" min="16131" style="308" width="10.52"/>
    <col collapsed="false" customWidth="false" hidden="false" outlineLevel="0" max="16141" min="16139" style="308" width="8.69"/>
    <col collapsed="false" customWidth="true" hidden="false" outlineLevel="0" max="16142" min="16142" style="308" width="7.69"/>
    <col collapsed="false" customWidth="false" hidden="false" outlineLevel="0" max="16384" min="16143" style="308" width="8.69"/>
  </cols>
  <sheetData>
    <row r="1" customFormat="false" ht="10.5" hidden="false" customHeight="false" outlineLevel="0" collapsed="false">
      <c r="A1" s="309" t="s">
        <v>172</v>
      </c>
      <c r="B1" s="310"/>
      <c r="C1" s="310"/>
      <c r="D1" s="310"/>
      <c r="E1" s="310"/>
      <c r="F1" s="310"/>
      <c r="G1" s="310"/>
      <c r="H1" s="310"/>
      <c r="I1" s="310"/>
      <c r="J1" s="310"/>
    </row>
    <row r="3" customFormat="false" ht="10.5" hidden="false" customHeight="false" outlineLevel="0" collapsed="false">
      <c r="B3" s="311" t="s">
        <v>173</v>
      </c>
      <c r="C3" s="312"/>
      <c r="D3" s="312"/>
      <c r="G3" s="311" t="s">
        <v>174</v>
      </c>
      <c r="H3" s="312"/>
      <c r="I3" s="312"/>
    </row>
    <row r="4" customFormat="false" ht="10.5" hidden="false" customHeight="false" outlineLevel="0" collapsed="false">
      <c r="B4" s="313" t="s">
        <v>175</v>
      </c>
      <c r="C4" s="313"/>
      <c r="D4" s="314" t="n">
        <f aca="false">'Startup Summary'!G12</f>
        <v>1383000</v>
      </c>
      <c r="G4" s="313" t="s">
        <v>176</v>
      </c>
      <c r="H4" s="313"/>
      <c r="I4" s="314" t="n">
        <f aca="false">-PMT(InterestRate/12,D6*12,LoanAmount)</f>
        <v>18855.63951233</v>
      </c>
    </row>
    <row r="5" customFormat="false" ht="10.5" hidden="false" customHeight="false" outlineLevel="0" collapsed="false">
      <c r="B5" s="313" t="s">
        <v>177</v>
      </c>
      <c r="C5" s="313"/>
      <c r="D5" s="315" t="n">
        <f aca="false">'Startup Summary'!G14</f>
        <v>0.1075</v>
      </c>
      <c r="G5" s="313" t="s">
        <v>178</v>
      </c>
      <c r="H5" s="313"/>
      <c r="I5" s="316" t="n">
        <f aca="false">D6*PaymentsPerYear</f>
        <v>120</v>
      </c>
    </row>
    <row r="6" customFormat="false" ht="10.5" hidden="false" customHeight="false" outlineLevel="0" collapsed="false">
      <c r="B6" s="313" t="s">
        <v>179</v>
      </c>
      <c r="C6" s="313"/>
      <c r="D6" s="317" t="n">
        <f aca="false">'Startup Summary'!G13</f>
        <v>10</v>
      </c>
      <c r="G6" s="313" t="s">
        <v>180</v>
      </c>
      <c r="H6" s="313"/>
      <c r="I6" s="318" t="n">
        <f aca="false">ScheduledNumberOfPayments</f>
        <v>120</v>
      </c>
    </row>
    <row r="7" customFormat="false" ht="10.5" hidden="false" customHeight="false" outlineLevel="0" collapsed="false">
      <c r="B7" s="313" t="s">
        <v>181</v>
      </c>
      <c r="C7" s="313"/>
      <c r="D7" s="318" t="n">
        <v>12</v>
      </c>
      <c r="G7" s="313" t="s">
        <v>182</v>
      </c>
      <c r="H7" s="313"/>
      <c r="I7" s="319" t="n">
        <v>0</v>
      </c>
    </row>
    <row r="8" customFormat="false" ht="10.5" hidden="false" customHeight="false" outlineLevel="0" collapsed="false">
      <c r="B8" s="313" t="s">
        <v>183</v>
      </c>
      <c r="C8" s="313"/>
      <c r="D8" s="320" t="n">
        <v>45323</v>
      </c>
      <c r="G8" s="313" t="s">
        <v>184</v>
      </c>
      <c r="H8" s="313"/>
      <c r="I8" s="319" t="n">
        <f aca="false">SUM(H13:H132)</f>
        <v>879676.741479599</v>
      </c>
    </row>
    <row r="10" customFormat="false" ht="10.5" hidden="false" customHeight="false" outlineLevel="0" collapsed="false">
      <c r="B10" s="313" t="s">
        <v>185</v>
      </c>
      <c r="C10" s="313"/>
      <c r="D10" s="321" t="n">
        <v>0</v>
      </c>
      <c r="G10" s="322" t="s">
        <v>186</v>
      </c>
      <c r="H10" s="323" t="s">
        <v>187</v>
      </c>
      <c r="I10" s="323"/>
    </row>
    <row r="12" customFormat="false" ht="21" hidden="false" customHeight="false" outlineLevel="0" collapsed="false">
      <c r="A12" s="324" t="s">
        <v>188</v>
      </c>
      <c r="B12" s="324" t="s">
        <v>189</v>
      </c>
      <c r="C12" s="325" t="s">
        <v>190</v>
      </c>
      <c r="D12" s="325" t="s">
        <v>191</v>
      </c>
      <c r="E12" s="325" t="s">
        <v>192</v>
      </c>
      <c r="F12" s="325" t="s">
        <v>193</v>
      </c>
      <c r="G12" s="325" t="s">
        <v>194</v>
      </c>
      <c r="H12" s="325" t="s">
        <v>195</v>
      </c>
      <c r="I12" s="325" t="s">
        <v>196</v>
      </c>
      <c r="J12" s="325" t="s">
        <v>197</v>
      </c>
    </row>
    <row r="13" customFormat="false" ht="10.5" hidden="false" customHeight="false" outlineLevel="0" collapsed="false">
      <c r="A13" s="326" t="n">
        <f aca="false">IF(LoanGood,IF(ROW()-ROW('Loan Table'!$A$12)&gt;ScheduledNumberOfPayments,"",ROW()-ROW('Loan Table'!$A$12)),"")</f>
        <v>1</v>
      </c>
      <c r="B13" s="327" t="n">
        <f aca="false">IF('Loan Table'!$A13&lt;&gt;"",EOMONTH(LoanStartDate,ROW('Loan Table'!$A13)-ROW('Loan Table'!$A$12)-2)+DAY(LoanStartDate),"")</f>
        <v>45323</v>
      </c>
      <c r="C13" s="328" t="n">
        <f aca="false">IF('Loan Table'!$A13&lt;&gt;"",IF(ROW()-ROW('Loan Table'!$C$12)=1,LoanAmount,INDEX('Loan Table'!$I$13:$I$844,ROW()-ROW('Loan Table'!$C$12)-1)),"")</f>
        <v>1383000</v>
      </c>
      <c r="D13" s="329" t="n">
        <f aca="false">IF('Loan Table'!$A13&lt;&gt;"",ScheduledPayment,"")</f>
        <v>18855.63951233</v>
      </c>
      <c r="E13" s="329" t="n">
        <f aca="false">IF('Loan Table'!$A13&lt;&gt;"",IF('Loan Table'!$D13+ExtraPayments&lt;'Loan Table'!$C13,ExtraPayments,IF('Loan Table'!$C13-'Loan Table'!$D13&gt;0,'Loan Table'!$C13-'Loan Table'!$D13,0)),"")</f>
        <v>0</v>
      </c>
      <c r="F13" s="329" t="n">
        <f aca="false">IF('Loan Table'!$A13&lt;&gt;"",IF('Loan Table'!$D13+'Loan Table'!$E13&lt;='Loan Table'!$C13,'Loan Table'!$D13+'Loan Table'!$E13,'Loan Table'!$C13),"")</f>
        <v>18855.63951233</v>
      </c>
      <c r="G13" s="329" t="n">
        <f aca="false">IF('Loan Table'!$A13&lt;&gt;"",'Loan Table'!$F13-'Loan Table'!$H13,"")</f>
        <v>6466.26451232999</v>
      </c>
      <c r="H13" s="329" t="n">
        <f aca="false">IF('Loan Table'!$A13&lt;&gt;"",'Loan Table'!$C13*(InterestRate/PaymentsPerYear),"")</f>
        <v>12389.375</v>
      </c>
      <c r="I13" s="329" t="n">
        <f aca="false">IF('Loan Table'!$A13&lt;&gt;"",IF('Loan Table'!$D13+'Loan Table'!$E13&lt;='Loan Table'!$C13,'Loan Table'!$C13-'Loan Table'!$G13,0),"")</f>
        <v>1376533.73548767</v>
      </c>
      <c r="J13" s="328" t="n">
        <f aca="false">IF('Loan Table'!$A13&lt;&gt;"",SUM(INDEX('Loan Table'!$H$13:$H$844,1,1):'Loan Table'!$H13),"")</f>
        <v>12389.375</v>
      </c>
    </row>
    <row r="14" customFormat="false" ht="10.5" hidden="false" customHeight="false" outlineLevel="0" collapsed="false">
      <c r="A14" s="326" t="n">
        <f aca="false">IF(LoanGood,IF(ROW()-ROW('Loan Table'!$A$12)&gt;ScheduledNumberOfPayments,"",ROW()-ROW('Loan Table'!$A$12)),"")</f>
        <v>2</v>
      </c>
      <c r="B14" s="327" t="n">
        <f aca="false">IF('Loan Table'!$A14&lt;&gt;"",EOMONTH(LoanStartDate,ROW('Loan Table'!$A14)-ROW('Loan Table'!$A$12)-2)+DAY(LoanStartDate),"")</f>
        <v>45352</v>
      </c>
      <c r="C14" s="329" t="n">
        <f aca="false">IF('Loan Table'!$A14&lt;&gt;"",IF(ROW()-ROW('Loan Table'!$C$12)=1,LoanAmount,INDEX('Loan Table'!$I$13:$I$356,ROW()-ROW('Loan Table'!$C$12)-1)),"")</f>
        <v>1376533.73548767</v>
      </c>
      <c r="D14" s="329" t="n">
        <f aca="false">IF('Loan Table'!$A14&lt;&gt;"",ScheduledPayment,"")</f>
        <v>18855.63951233</v>
      </c>
      <c r="E14" s="329" t="n">
        <f aca="false">IF('Loan Table'!$A14&lt;&gt;"",IF('Loan Table'!$D14+ExtraPayments&lt;'Loan Table'!$C14,ExtraPayments,IF('Loan Table'!$C14-'Loan Table'!$D14&gt;0,'Loan Table'!$C14-'Loan Table'!$D14,0)),"")</f>
        <v>0</v>
      </c>
      <c r="F14" s="329" t="n">
        <f aca="false">IF('Loan Table'!$A14&lt;&gt;"",IF('Loan Table'!$D14+'Loan Table'!$E14&lt;='Loan Table'!$C14,'Loan Table'!$D14+'Loan Table'!$E14,'Loan Table'!$C14),"")</f>
        <v>18855.63951233</v>
      </c>
      <c r="G14" s="329" t="n">
        <f aca="false">IF('Loan Table'!$A14&lt;&gt;"",'Loan Table'!$F14-'Loan Table'!$H14,"")</f>
        <v>6524.19146525295</v>
      </c>
      <c r="H14" s="329" t="n">
        <f aca="false">IF('Loan Table'!$A14&lt;&gt;"",'Loan Table'!$C14*(InterestRate/PaymentsPerYear),"")</f>
        <v>12331.448047077</v>
      </c>
      <c r="I14" s="329" t="n">
        <f aca="false">IF('Loan Table'!$A14&lt;&gt;"",IF('Loan Table'!$D14+'Loan Table'!$E14&lt;='Loan Table'!$C14,'Loan Table'!$C14-'Loan Table'!$G14,0),"")</f>
        <v>1370009.54402242</v>
      </c>
      <c r="J14" s="329" t="n">
        <f aca="false">IF('Loan Table'!$A14&lt;&gt;"",SUM(INDEX('Loan Table'!$H$13:$H$356,1,1):'Loan Table'!$H14),"")</f>
        <v>24720.823047077</v>
      </c>
    </row>
    <row r="15" customFormat="false" ht="10.5" hidden="false" customHeight="false" outlineLevel="0" collapsed="false">
      <c r="A15" s="326" t="n">
        <f aca="false">IF(LoanGood,IF(ROW()-ROW('Loan Table'!$A$12)&gt;ScheduledNumberOfPayments,"",ROW()-ROW('Loan Table'!$A$12)),"")</f>
        <v>3</v>
      </c>
      <c r="B15" s="327" t="n">
        <f aca="false">IF('Loan Table'!$A15&lt;&gt;"",EOMONTH(LoanStartDate,ROW('Loan Table'!$A15)-ROW('Loan Table'!$A$12)-2)+DAY(LoanStartDate),"")</f>
        <v>45383</v>
      </c>
      <c r="C15" s="329" t="n">
        <f aca="false">IF('Loan Table'!$A15&lt;&gt;"",IF(ROW()-ROW('Loan Table'!$C$12)=1,LoanAmount,INDEX('Loan Table'!$I$13:$I$356,ROW()-ROW('Loan Table'!$C$12)-1)),"")</f>
        <v>1370009.54402242</v>
      </c>
      <c r="D15" s="329" t="n">
        <f aca="false">IF('Loan Table'!$A15&lt;&gt;"",ScheduledPayment,"")</f>
        <v>18855.63951233</v>
      </c>
      <c r="E15" s="329" t="n">
        <f aca="false">IF('Loan Table'!$A15&lt;&gt;"",IF('Loan Table'!$D15+ExtraPayments&lt;'Loan Table'!$C15,ExtraPayments,IF('Loan Table'!$C15-'Loan Table'!$D15&gt;0,'Loan Table'!$C15-'Loan Table'!$D15,0)),"")</f>
        <v>0</v>
      </c>
      <c r="F15" s="329" t="n">
        <f aca="false">IF('Loan Table'!$A15&lt;&gt;"",IF('Loan Table'!$D15+'Loan Table'!$E15&lt;='Loan Table'!$C15,'Loan Table'!$D15+'Loan Table'!$E15,'Loan Table'!$C15),"")</f>
        <v>18855.63951233</v>
      </c>
      <c r="G15" s="329" t="n">
        <f aca="false">IF('Loan Table'!$A15&lt;&gt;"",'Loan Table'!$F15-'Loan Table'!$H15,"")</f>
        <v>6582.63734712917</v>
      </c>
      <c r="H15" s="329" t="n">
        <f aca="false">IF('Loan Table'!$A15&lt;&gt;"",'Loan Table'!$C15*(InterestRate/PaymentsPerYear),"")</f>
        <v>12273.0021652008</v>
      </c>
      <c r="I15" s="329" t="n">
        <f aca="false">IF('Loan Table'!$A15&lt;&gt;"",IF('Loan Table'!$D15+'Loan Table'!$E15&lt;='Loan Table'!$C15,'Loan Table'!$C15-'Loan Table'!$G15,0),"")</f>
        <v>1363426.90667529</v>
      </c>
      <c r="J15" s="329" t="n">
        <f aca="false">IF('Loan Table'!$A15&lt;&gt;"",SUM(INDEX('Loan Table'!$H$13:$H$356,1,1):'Loan Table'!$H15),"")</f>
        <v>36993.8252122779</v>
      </c>
    </row>
    <row r="16" customFormat="false" ht="10.5" hidden="false" customHeight="false" outlineLevel="0" collapsed="false">
      <c r="A16" s="326" t="n">
        <f aca="false">IF(LoanGood,IF(ROW()-ROW('Loan Table'!$A$12)&gt;ScheduledNumberOfPayments,"",ROW()-ROW('Loan Table'!$A$12)),"")</f>
        <v>4</v>
      </c>
      <c r="B16" s="327" t="n">
        <f aca="false">IF('Loan Table'!$A16&lt;&gt;"",EOMONTH(LoanStartDate,ROW('Loan Table'!$A16)-ROW('Loan Table'!$A$12)-2)+DAY(LoanStartDate),"")</f>
        <v>45413</v>
      </c>
      <c r="C16" s="329" t="n">
        <f aca="false">IF('Loan Table'!$A16&lt;&gt;"",IF(ROW()-ROW('Loan Table'!$C$12)=1,LoanAmount,INDEX('Loan Table'!$I$13:$I$356,ROW()-ROW('Loan Table'!$C$12)-1)),"")</f>
        <v>1363426.90667529</v>
      </c>
      <c r="D16" s="329" t="n">
        <f aca="false">IF('Loan Table'!$A16&lt;&gt;"",ScheduledPayment,"")</f>
        <v>18855.63951233</v>
      </c>
      <c r="E16" s="329" t="n">
        <f aca="false">IF('Loan Table'!$A16&lt;&gt;"",IF('Loan Table'!$D16+ExtraPayments&lt;'Loan Table'!$C16,ExtraPayments,IF('Loan Table'!$C16-'Loan Table'!$D16&gt;0,'Loan Table'!$C16-'Loan Table'!$D16,0)),"")</f>
        <v>0</v>
      </c>
      <c r="F16" s="329" t="n">
        <f aca="false">IF('Loan Table'!$A16&lt;&gt;"",IF('Loan Table'!$D16+'Loan Table'!$E16&lt;='Loan Table'!$C16,'Loan Table'!$D16+'Loan Table'!$E16,'Loan Table'!$C16),"")</f>
        <v>18855.63951233</v>
      </c>
      <c r="G16" s="329" t="n">
        <f aca="false">IF('Loan Table'!$A16&lt;&gt;"",'Loan Table'!$F16-'Loan Table'!$H16,"")</f>
        <v>6641.6068066972</v>
      </c>
      <c r="H16" s="329" t="n">
        <f aca="false">IF('Loan Table'!$A16&lt;&gt;"",'Loan Table'!$C16*(InterestRate/PaymentsPerYear),"")</f>
        <v>12214.0327056328</v>
      </c>
      <c r="I16" s="329" t="n">
        <f aca="false">IF('Loan Table'!$A16&lt;&gt;"",IF('Loan Table'!$D16+'Loan Table'!$E16&lt;='Loan Table'!$C16,'Loan Table'!$C16-'Loan Table'!$G16,0),"")</f>
        <v>1356785.29986859</v>
      </c>
      <c r="J16" s="329" t="n">
        <f aca="false">IF('Loan Table'!$A16&lt;&gt;"",SUM(INDEX('Loan Table'!$H$13:$H$356,1,1):'Loan Table'!$H16),"")</f>
        <v>49207.8579179106</v>
      </c>
    </row>
    <row r="17" customFormat="false" ht="10.5" hidden="false" customHeight="false" outlineLevel="0" collapsed="false">
      <c r="A17" s="326" t="n">
        <f aca="false">IF(LoanGood,IF(ROW()-ROW('Loan Table'!$A$12)&gt;ScheduledNumberOfPayments,"",ROW()-ROW('Loan Table'!$A$12)),"")</f>
        <v>5</v>
      </c>
      <c r="B17" s="327" t="n">
        <f aca="false">IF('Loan Table'!$A17&lt;&gt;"",EOMONTH(LoanStartDate,ROW('Loan Table'!$A17)-ROW('Loan Table'!$A$12)-2)+DAY(LoanStartDate),"")</f>
        <v>45444</v>
      </c>
      <c r="C17" s="329" t="n">
        <f aca="false">IF('Loan Table'!$A17&lt;&gt;"",IF(ROW()-ROW('Loan Table'!$C$12)=1,LoanAmount,INDEX('Loan Table'!$I$13:$I$356,ROW()-ROW('Loan Table'!$C$12)-1)),"")</f>
        <v>1356785.29986859</v>
      </c>
      <c r="D17" s="329" t="n">
        <f aca="false">IF('Loan Table'!$A17&lt;&gt;"",ScheduledPayment,"")</f>
        <v>18855.63951233</v>
      </c>
      <c r="E17" s="329" t="n">
        <f aca="false">IF('Loan Table'!$A17&lt;&gt;"",IF('Loan Table'!$D17+ExtraPayments&lt;'Loan Table'!$C17,ExtraPayments,IF('Loan Table'!$C17-'Loan Table'!$D17&gt;0,'Loan Table'!$C17-'Loan Table'!$D17,0)),"")</f>
        <v>0</v>
      </c>
      <c r="F17" s="329" t="n">
        <f aca="false">IF('Loan Table'!$A17&lt;&gt;"",IF('Loan Table'!$D17+'Loan Table'!$E17&lt;='Loan Table'!$C17,'Loan Table'!$D17+'Loan Table'!$E17,'Loan Table'!$C17),"")</f>
        <v>18855.63951233</v>
      </c>
      <c r="G17" s="329" t="n">
        <f aca="false">IF('Loan Table'!$A17&lt;&gt;"",'Loan Table'!$F17-'Loan Table'!$H17,"")</f>
        <v>6701.10453434053</v>
      </c>
      <c r="H17" s="329" t="n">
        <f aca="false">IF('Loan Table'!$A17&lt;&gt;"",'Loan Table'!$C17*(InterestRate/PaymentsPerYear),"")</f>
        <v>12154.5349779895</v>
      </c>
      <c r="I17" s="329" t="n">
        <f aca="false">IF('Loan Table'!$A17&lt;&gt;"",IF('Loan Table'!$D17+'Loan Table'!$E17&lt;='Loan Table'!$C17,'Loan Table'!$C17-'Loan Table'!$G17,0),"")</f>
        <v>1350084.19533425</v>
      </c>
      <c r="J17" s="329" t="n">
        <f aca="false">IF('Loan Table'!$A17&lt;&gt;"",SUM(INDEX('Loan Table'!$H$13:$H$356,1,1):'Loan Table'!$H17),"")</f>
        <v>61362.3928959001</v>
      </c>
      <c r="M17" s="330"/>
    </row>
    <row r="18" customFormat="false" ht="10.5" hidden="false" customHeight="false" outlineLevel="0" collapsed="false">
      <c r="A18" s="326" t="n">
        <f aca="false">IF(LoanGood,IF(ROW()-ROW('Loan Table'!$A$12)&gt;ScheduledNumberOfPayments,"",ROW()-ROW('Loan Table'!$A$12)),"")</f>
        <v>6</v>
      </c>
      <c r="B18" s="327" t="n">
        <f aca="false">IF('Loan Table'!$A18&lt;&gt;"",EOMONTH(LoanStartDate,ROW('Loan Table'!$A18)-ROW('Loan Table'!$A$12)-2)+DAY(LoanStartDate),"")</f>
        <v>45474</v>
      </c>
      <c r="C18" s="329" t="n">
        <f aca="false">IF('Loan Table'!$A18&lt;&gt;"",IF(ROW()-ROW('Loan Table'!$C$12)=1,LoanAmount,INDEX('Loan Table'!$I$13:$I$356,ROW()-ROW('Loan Table'!$C$12)-1)),"")</f>
        <v>1350084.19533425</v>
      </c>
      <c r="D18" s="329" t="n">
        <f aca="false">IF('Loan Table'!$A18&lt;&gt;"",ScheduledPayment,"")</f>
        <v>18855.63951233</v>
      </c>
      <c r="E18" s="329" t="n">
        <f aca="false">IF('Loan Table'!$A18&lt;&gt;"",IF('Loan Table'!$D18+ExtraPayments&lt;'Loan Table'!$C18,ExtraPayments,IF('Loan Table'!$C18-'Loan Table'!$D18&gt;0,'Loan Table'!$C18-'Loan Table'!$D18,0)),"")</f>
        <v>0</v>
      </c>
      <c r="F18" s="329" t="n">
        <f aca="false">IF('Loan Table'!$A18&lt;&gt;"",IF('Loan Table'!$D18+'Loan Table'!$E18&lt;='Loan Table'!$C18,'Loan Table'!$D18+'Loan Table'!$E18,'Loan Table'!$C18),"")</f>
        <v>18855.63951233</v>
      </c>
      <c r="G18" s="329" t="n">
        <f aca="false">IF('Loan Table'!$A18&lt;&gt;"",'Loan Table'!$F18-'Loan Table'!$H18,"")</f>
        <v>6761.13526246066</v>
      </c>
      <c r="H18" s="329" t="n">
        <f aca="false">IF('Loan Table'!$A18&lt;&gt;"",'Loan Table'!$C18*(InterestRate/PaymentsPerYear),"")</f>
        <v>12094.5042498693</v>
      </c>
      <c r="I18" s="329" t="n">
        <f aca="false">IF('Loan Table'!$A18&lt;&gt;"",IF('Loan Table'!$D18+'Loan Table'!$E18&lt;='Loan Table'!$C18,'Loan Table'!$C18-'Loan Table'!$G18,0),"")</f>
        <v>1343323.06007179</v>
      </c>
      <c r="J18" s="329" t="n">
        <f aca="false">IF('Loan Table'!$A18&lt;&gt;"",SUM(INDEX('Loan Table'!$H$13:$H$356,1,1):'Loan Table'!$H18),"")</f>
        <v>73456.8971457694</v>
      </c>
    </row>
    <row r="19" customFormat="false" ht="10.5" hidden="false" customHeight="false" outlineLevel="0" collapsed="false">
      <c r="A19" s="326" t="n">
        <f aca="false">IF(LoanGood,IF(ROW()-ROW('Loan Table'!$A$12)&gt;ScheduledNumberOfPayments,"",ROW()-ROW('Loan Table'!$A$12)),"")</f>
        <v>7</v>
      </c>
      <c r="B19" s="327" t="n">
        <f aca="false">IF('Loan Table'!$A19&lt;&gt;"",EOMONTH(LoanStartDate,ROW('Loan Table'!$A19)-ROW('Loan Table'!$A$12)-2)+DAY(LoanStartDate),"")</f>
        <v>45505</v>
      </c>
      <c r="C19" s="329" t="n">
        <f aca="false">IF('Loan Table'!$A19&lt;&gt;"",IF(ROW()-ROW('Loan Table'!$C$12)=1,LoanAmount,INDEX('Loan Table'!$I$13:$I$356,ROW()-ROW('Loan Table'!$C$12)-1)),"")</f>
        <v>1343323.06007179</v>
      </c>
      <c r="D19" s="329" t="n">
        <f aca="false">IF('Loan Table'!$A19&lt;&gt;"",ScheduledPayment,"")</f>
        <v>18855.63951233</v>
      </c>
      <c r="E19" s="329" t="n">
        <f aca="false">IF('Loan Table'!$A19&lt;&gt;"",IF('Loan Table'!$D19+ExtraPayments&lt;'Loan Table'!$C19,ExtraPayments,IF('Loan Table'!$C19-'Loan Table'!$D19&gt;0,'Loan Table'!$C19-'Loan Table'!$D19,0)),"")</f>
        <v>0</v>
      </c>
      <c r="F19" s="329" t="n">
        <f aca="false">IF('Loan Table'!$A19&lt;&gt;"",IF('Loan Table'!$D19+'Loan Table'!$E19&lt;='Loan Table'!$C19,'Loan Table'!$D19+'Loan Table'!$E19,'Loan Table'!$C19),"")</f>
        <v>18855.63951233</v>
      </c>
      <c r="G19" s="329" t="n">
        <f aca="false">IF('Loan Table'!$A19&lt;&gt;"",'Loan Table'!$F19-'Loan Table'!$H19,"")</f>
        <v>6821.70376585354</v>
      </c>
      <c r="H19" s="329" t="n">
        <f aca="false">IF('Loan Table'!$A19&lt;&gt;"",'Loan Table'!$C19*(InterestRate/PaymentsPerYear),"")</f>
        <v>12033.9357464764</v>
      </c>
      <c r="I19" s="329" t="n">
        <f aca="false">IF('Loan Table'!$A19&lt;&gt;"",IF('Loan Table'!$D19+'Loan Table'!$E19&lt;='Loan Table'!$C19,'Loan Table'!$C19-'Loan Table'!$G19,0),"")</f>
        <v>1336501.35630594</v>
      </c>
      <c r="J19" s="329" t="n">
        <f aca="false">IF('Loan Table'!$A19&lt;&gt;"",SUM(INDEX('Loan Table'!$H$13:$H$356,1,1):'Loan Table'!$H19),"")</f>
        <v>85490.8328922459</v>
      </c>
    </row>
    <row r="20" customFormat="false" ht="10.5" hidden="false" customHeight="false" outlineLevel="0" collapsed="false">
      <c r="A20" s="326" t="n">
        <f aca="false">IF(LoanGood,IF(ROW()-ROW('Loan Table'!$A$12)&gt;ScheduledNumberOfPayments,"",ROW()-ROW('Loan Table'!$A$12)),"")</f>
        <v>8</v>
      </c>
      <c r="B20" s="327" t="n">
        <f aca="false">IF('Loan Table'!$A20&lt;&gt;"",EOMONTH(LoanStartDate,ROW('Loan Table'!$A20)-ROW('Loan Table'!$A$12)-2)+DAY(LoanStartDate),"")</f>
        <v>45536</v>
      </c>
      <c r="C20" s="329" t="n">
        <f aca="false">IF('Loan Table'!$A20&lt;&gt;"",IF(ROW()-ROW('Loan Table'!$C$12)=1,LoanAmount,INDEX('Loan Table'!$I$13:$I$356,ROW()-ROW('Loan Table'!$C$12)-1)),"")</f>
        <v>1336501.35630594</v>
      </c>
      <c r="D20" s="329" t="n">
        <f aca="false">IF('Loan Table'!$A20&lt;&gt;"",ScheduledPayment,"")</f>
        <v>18855.63951233</v>
      </c>
      <c r="E20" s="329" t="n">
        <f aca="false">IF('Loan Table'!$A20&lt;&gt;"",IF('Loan Table'!$D20+ExtraPayments&lt;'Loan Table'!$C20,ExtraPayments,IF('Loan Table'!$C20-'Loan Table'!$D20&gt;0,'Loan Table'!$C20-'Loan Table'!$D20,0)),"")</f>
        <v>0</v>
      </c>
      <c r="F20" s="329" t="n">
        <f aca="false">IF('Loan Table'!$A20&lt;&gt;"",IF('Loan Table'!$D20+'Loan Table'!$E20&lt;='Loan Table'!$C20,'Loan Table'!$D20+'Loan Table'!$E20,'Loan Table'!$C20),"")</f>
        <v>18855.63951233</v>
      </c>
      <c r="G20" s="329" t="n">
        <f aca="false">IF('Loan Table'!$A20&lt;&gt;"",'Loan Table'!$F20-'Loan Table'!$H20,"")</f>
        <v>6882.81486208931</v>
      </c>
      <c r="H20" s="329" t="n">
        <f aca="false">IF('Loan Table'!$A20&lt;&gt;"",'Loan Table'!$C20*(InterestRate/PaymentsPerYear),"")</f>
        <v>11972.8246502407</v>
      </c>
      <c r="I20" s="329" t="n">
        <f aca="false">IF('Loan Table'!$A20&lt;&gt;"",IF('Loan Table'!$D20+'Loan Table'!$E20&lt;='Loan Table'!$C20,'Loan Table'!$C20-'Loan Table'!$G20,0),"")</f>
        <v>1329618.54144385</v>
      </c>
      <c r="J20" s="329" t="n">
        <f aca="false">IF('Loan Table'!$A20&lt;&gt;"",SUM(INDEX('Loan Table'!$H$13:$H$356,1,1):'Loan Table'!$H20),"")</f>
        <v>97463.6575424866</v>
      </c>
    </row>
    <row r="21" customFormat="false" ht="10.5" hidden="false" customHeight="false" outlineLevel="0" collapsed="false">
      <c r="A21" s="326" t="n">
        <f aca="false">IF(LoanGood,IF(ROW()-ROW('Loan Table'!$A$12)&gt;ScheduledNumberOfPayments,"",ROW()-ROW('Loan Table'!$A$12)),"")</f>
        <v>9</v>
      </c>
      <c r="B21" s="327" t="n">
        <f aca="false">IF('Loan Table'!$A21&lt;&gt;"",EOMONTH(LoanStartDate,ROW('Loan Table'!$A21)-ROW('Loan Table'!$A$12)-2)+DAY(LoanStartDate),"")</f>
        <v>45566</v>
      </c>
      <c r="C21" s="329" t="n">
        <f aca="false">IF('Loan Table'!$A21&lt;&gt;"",IF(ROW()-ROW('Loan Table'!$C$12)=1,LoanAmount,INDEX('Loan Table'!$I$13:$I$356,ROW()-ROW('Loan Table'!$C$12)-1)),"")</f>
        <v>1329618.54144385</v>
      </c>
      <c r="D21" s="329" t="n">
        <f aca="false">IF('Loan Table'!$A21&lt;&gt;"",ScheduledPayment,"")</f>
        <v>18855.63951233</v>
      </c>
      <c r="E21" s="329" t="n">
        <f aca="false">IF('Loan Table'!$A21&lt;&gt;"",IF('Loan Table'!$D21+ExtraPayments&lt;'Loan Table'!$C21,ExtraPayments,IF('Loan Table'!$C21-'Loan Table'!$D21&gt;0,'Loan Table'!$C21-'Loan Table'!$D21,0)),"")</f>
        <v>0</v>
      </c>
      <c r="F21" s="329" t="n">
        <f aca="false">IF('Loan Table'!$A21&lt;&gt;"",IF('Loan Table'!$D21+'Loan Table'!$E21&lt;='Loan Table'!$C21,'Loan Table'!$D21+'Loan Table'!$E21,'Loan Table'!$C21),"")</f>
        <v>18855.63951233</v>
      </c>
      <c r="G21" s="329" t="n">
        <f aca="false">IF('Loan Table'!$A21&lt;&gt;"",'Loan Table'!$F21-'Loan Table'!$H21,"")</f>
        <v>6944.47341189553</v>
      </c>
      <c r="H21" s="329" t="n">
        <f aca="false">IF('Loan Table'!$A21&lt;&gt;"",'Loan Table'!$C21*(InterestRate/PaymentsPerYear),"")</f>
        <v>11911.1661004345</v>
      </c>
      <c r="I21" s="329" t="n">
        <f aca="false">IF('Loan Table'!$A21&lt;&gt;"",IF('Loan Table'!$D21+'Loan Table'!$E21&lt;='Loan Table'!$C21,'Loan Table'!$C21-'Loan Table'!$G21,0),"")</f>
        <v>1322674.06803195</v>
      </c>
      <c r="J21" s="329" t="n">
        <f aca="false">IF('Loan Table'!$A21&lt;&gt;"",SUM(INDEX('Loan Table'!$H$13:$H$356,1,1):'Loan Table'!$H21),"")</f>
        <v>109374.823642921</v>
      </c>
    </row>
    <row r="22" customFormat="false" ht="10.5" hidden="false" customHeight="false" outlineLevel="0" collapsed="false">
      <c r="A22" s="326" t="n">
        <f aca="false">IF(LoanGood,IF(ROW()-ROW('Loan Table'!$A$12)&gt;ScheduledNumberOfPayments,"",ROW()-ROW('Loan Table'!$A$12)),"")</f>
        <v>10</v>
      </c>
      <c r="B22" s="327" t="n">
        <f aca="false">IF('Loan Table'!$A22&lt;&gt;"",EOMONTH(LoanStartDate,ROW('Loan Table'!$A22)-ROW('Loan Table'!$A$12)-2)+DAY(LoanStartDate),"")</f>
        <v>45597</v>
      </c>
      <c r="C22" s="329" t="n">
        <f aca="false">IF('Loan Table'!$A22&lt;&gt;"",IF(ROW()-ROW('Loan Table'!$C$12)=1,LoanAmount,INDEX('Loan Table'!$I$13:$I$356,ROW()-ROW('Loan Table'!$C$12)-1)),"")</f>
        <v>1322674.06803195</v>
      </c>
      <c r="D22" s="329" t="n">
        <f aca="false">IF('Loan Table'!$A22&lt;&gt;"",ScheduledPayment,"")</f>
        <v>18855.63951233</v>
      </c>
      <c r="E22" s="329" t="n">
        <f aca="false">IF('Loan Table'!$A22&lt;&gt;"",IF('Loan Table'!$D22+ExtraPayments&lt;'Loan Table'!$C22,ExtraPayments,IF('Loan Table'!$C22-'Loan Table'!$D22&gt;0,'Loan Table'!$C22-'Loan Table'!$D22,0)),"")</f>
        <v>0</v>
      </c>
      <c r="F22" s="329" t="n">
        <f aca="false">IF('Loan Table'!$A22&lt;&gt;"",IF('Loan Table'!$D22+'Loan Table'!$E22&lt;='Loan Table'!$C22,'Loan Table'!$D22+'Loan Table'!$E22,'Loan Table'!$C22),"")</f>
        <v>18855.63951233</v>
      </c>
      <c r="G22" s="329" t="n">
        <f aca="false">IF('Loan Table'!$A22&lt;&gt;"",'Loan Table'!$F22-'Loan Table'!$H22,"")</f>
        <v>7006.68431954376</v>
      </c>
      <c r="H22" s="329" t="n">
        <f aca="false">IF('Loan Table'!$A22&lt;&gt;"",'Loan Table'!$C22*(InterestRate/PaymentsPerYear),"")</f>
        <v>11848.9551927862</v>
      </c>
      <c r="I22" s="329" t="n">
        <f aca="false">IF('Loan Table'!$A22&lt;&gt;"",IF('Loan Table'!$D22+'Loan Table'!$E22&lt;='Loan Table'!$C22,'Loan Table'!$C22-'Loan Table'!$G22,0),"")</f>
        <v>1315667.38371241</v>
      </c>
      <c r="J22" s="329" t="n">
        <f aca="false">IF('Loan Table'!$A22&lt;&gt;"",SUM(INDEX('Loan Table'!$H$13:$H$356,1,1):'Loan Table'!$H22),"")</f>
        <v>121223.778835707</v>
      </c>
    </row>
    <row r="23" customFormat="false" ht="11.25" hidden="false" customHeight="true" outlineLevel="0" collapsed="false">
      <c r="A23" s="326" t="n">
        <f aca="false">IF(LoanGood,IF(ROW()-ROW('Loan Table'!$A$12)&gt;ScheduledNumberOfPayments,"",ROW()-ROW('Loan Table'!$A$12)),"")</f>
        <v>11</v>
      </c>
      <c r="B23" s="327" t="n">
        <f aca="false">IF('Loan Table'!$A23&lt;&gt;"",EOMONTH(LoanStartDate,ROW('Loan Table'!$A23)-ROW('Loan Table'!$A$12)-2)+DAY(LoanStartDate),"")</f>
        <v>45627</v>
      </c>
      <c r="C23" s="329" t="n">
        <f aca="false">IF('Loan Table'!$A23&lt;&gt;"",IF(ROW()-ROW('Loan Table'!$C$12)=1,LoanAmount,INDEX('Loan Table'!$I$13:$I$356,ROW()-ROW('Loan Table'!$C$12)-1)),"")</f>
        <v>1315667.38371241</v>
      </c>
      <c r="D23" s="329" t="n">
        <f aca="false">IF('Loan Table'!$A23&lt;&gt;"",ScheduledPayment,"")</f>
        <v>18855.63951233</v>
      </c>
      <c r="E23" s="329" t="n">
        <f aca="false">IF('Loan Table'!$A23&lt;&gt;"",IF('Loan Table'!$D23+ExtraPayments&lt;'Loan Table'!$C23,ExtraPayments,IF('Loan Table'!$C23-'Loan Table'!$D23&gt;0,'Loan Table'!$C23-'Loan Table'!$D23,0)),"")</f>
        <v>0</v>
      </c>
      <c r="F23" s="329" t="n">
        <f aca="false">IF('Loan Table'!$A23&lt;&gt;"",IF('Loan Table'!$D23+'Loan Table'!$E23&lt;='Loan Table'!$C23,'Loan Table'!$D23+'Loan Table'!$E23,'Loan Table'!$C23),"")</f>
        <v>18855.63951233</v>
      </c>
      <c r="G23" s="329" t="n">
        <f aca="false">IF('Loan Table'!$A23&lt;&gt;"",'Loan Table'!$F23-'Loan Table'!$H23,"")</f>
        <v>7069.45253323967</v>
      </c>
      <c r="H23" s="329" t="n">
        <f aca="false">IF('Loan Table'!$A23&lt;&gt;"",'Loan Table'!$C23*(InterestRate/PaymentsPerYear),"")</f>
        <v>11786.1869790903</v>
      </c>
      <c r="I23" s="329" t="n">
        <f aca="false">IF('Loan Table'!$A23&lt;&gt;"",IF('Loan Table'!$D23+'Loan Table'!$E23&lt;='Loan Table'!$C23,'Loan Table'!$C23-'Loan Table'!$G23,0),"")</f>
        <v>1308597.93117917</v>
      </c>
      <c r="J23" s="329" t="n">
        <f aca="false">IF('Loan Table'!$A23&lt;&gt;"",SUM(INDEX('Loan Table'!$H$13:$H$356,1,1):'Loan Table'!$H23),"")</f>
        <v>133009.965814798</v>
      </c>
    </row>
    <row r="24" customFormat="false" ht="10.5" hidden="false" customHeight="false" outlineLevel="0" collapsed="false">
      <c r="A24" s="326" t="n">
        <f aca="false">IF(LoanGood,IF(ROW()-ROW('Loan Table'!$A$12)&gt;ScheduledNumberOfPayments,"",ROW()-ROW('Loan Table'!$A$12)),"")</f>
        <v>12</v>
      </c>
      <c r="B24" s="327" t="n">
        <f aca="false">IF('Loan Table'!$A24&lt;&gt;"",EOMONTH(LoanStartDate,ROW('Loan Table'!$A24)-ROW('Loan Table'!$A$12)-2)+DAY(LoanStartDate),"")</f>
        <v>45658</v>
      </c>
      <c r="C24" s="329" t="n">
        <f aca="false">IF('Loan Table'!$A24&lt;&gt;"",IF(ROW()-ROW('Loan Table'!$C$12)=1,LoanAmount,INDEX('Loan Table'!$I$13:$I$356,ROW()-ROW('Loan Table'!$C$12)-1)),"")</f>
        <v>1308597.93117917</v>
      </c>
      <c r="D24" s="329" t="n">
        <f aca="false">IF('Loan Table'!$A24&lt;&gt;"",ScheduledPayment,"")</f>
        <v>18855.63951233</v>
      </c>
      <c r="E24" s="329" t="n">
        <f aca="false">IF('Loan Table'!$A24&lt;&gt;"",IF('Loan Table'!$D24+ExtraPayments&lt;'Loan Table'!$C24,ExtraPayments,IF('Loan Table'!$C24-'Loan Table'!$D24&gt;0,'Loan Table'!$C24-'Loan Table'!$D24,0)),"")</f>
        <v>0</v>
      </c>
      <c r="F24" s="329" t="n">
        <f aca="false">IF('Loan Table'!$A24&lt;&gt;"",IF('Loan Table'!$D24+'Loan Table'!$E24&lt;='Loan Table'!$C24,'Loan Table'!$D24+'Loan Table'!$E24,'Loan Table'!$C24),"")</f>
        <v>18855.63951233</v>
      </c>
      <c r="G24" s="329" t="n">
        <f aca="false">IF('Loan Table'!$A24&lt;&gt;"",'Loan Table'!$F24-'Loan Table'!$H24,"")</f>
        <v>7132.78304551661</v>
      </c>
      <c r="H24" s="329" t="n">
        <f aca="false">IF('Loan Table'!$A24&lt;&gt;"",'Loan Table'!$C24*(InterestRate/PaymentsPerYear),"")</f>
        <v>11722.8564668134</v>
      </c>
      <c r="I24" s="329" t="n">
        <f aca="false">IF('Loan Table'!$A24&lt;&gt;"",IF('Loan Table'!$D24+'Loan Table'!$E24&lt;='Loan Table'!$C24,'Loan Table'!$C24-'Loan Table'!$G24,0),"")</f>
        <v>1301465.14813365</v>
      </c>
      <c r="J24" s="329" t="n">
        <f aca="false">IF('Loan Table'!$A24&lt;&gt;"",SUM(INDEX('Loan Table'!$H$13:$H$356,1,1):'Loan Table'!$H24),"")</f>
        <v>144732.822281611</v>
      </c>
    </row>
    <row r="25" customFormat="false" ht="10.5" hidden="false" customHeight="false" outlineLevel="0" collapsed="false">
      <c r="A25" s="326" t="n">
        <f aca="false">IF(LoanGood,IF(ROW()-ROW('Loan Table'!$A$12)&gt;ScheduledNumberOfPayments,"",ROW()-ROW('Loan Table'!$A$12)),"")</f>
        <v>13</v>
      </c>
      <c r="B25" s="327" t="n">
        <f aca="false">IF('Loan Table'!$A25&lt;&gt;"",EOMONTH(LoanStartDate,ROW('Loan Table'!$A25)-ROW('Loan Table'!$A$12)-2)+DAY(LoanStartDate),"")</f>
        <v>45689</v>
      </c>
      <c r="C25" s="329" t="n">
        <f aca="false">IF('Loan Table'!$A25&lt;&gt;"",IF(ROW()-ROW('Loan Table'!$C$12)=1,LoanAmount,INDEX('Loan Table'!$I$13:$I$356,ROW()-ROW('Loan Table'!$C$12)-1)),"")</f>
        <v>1301465.14813365</v>
      </c>
      <c r="D25" s="329" t="n">
        <f aca="false">IF('Loan Table'!$A25&lt;&gt;"",ScheduledPayment,"")</f>
        <v>18855.63951233</v>
      </c>
      <c r="E25" s="329" t="n">
        <f aca="false">IF('Loan Table'!$A25&lt;&gt;"",IF('Loan Table'!$D25+ExtraPayments&lt;'Loan Table'!$C25,ExtraPayments,IF('Loan Table'!$C25-'Loan Table'!$D25&gt;0,'Loan Table'!$C25-'Loan Table'!$D25,0)),"")</f>
        <v>0</v>
      </c>
      <c r="F25" s="329" t="n">
        <f aca="false">IF('Loan Table'!$A25&lt;&gt;"",IF('Loan Table'!$D25+'Loan Table'!$E25&lt;='Loan Table'!$C25,'Loan Table'!$D25+'Loan Table'!$E25,'Loan Table'!$C25),"")</f>
        <v>18855.63951233</v>
      </c>
      <c r="G25" s="329" t="n">
        <f aca="false">IF('Loan Table'!$A25&lt;&gt;"",'Loan Table'!$F25-'Loan Table'!$H25,"")</f>
        <v>7196.6808936327</v>
      </c>
      <c r="H25" s="329" t="n">
        <f aca="false">IF('Loan Table'!$A25&lt;&gt;"",'Loan Table'!$C25*(InterestRate/PaymentsPerYear),"")</f>
        <v>11658.9586186973</v>
      </c>
      <c r="I25" s="329" t="n">
        <f aca="false">IF('Loan Table'!$A25&lt;&gt;"",IF('Loan Table'!$D25+'Loan Table'!$E25&lt;='Loan Table'!$C25,'Loan Table'!$C25-'Loan Table'!$G25,0),"")</f>
        <v>1294268.46724002</v>
      </c>
      <c r="J25" s="329" t="n">
        <f aca="false">IF('Loan Table'!$A25&lt;&gt;"",SUM(INDEX('Loan Table'!$H$13:$H$356,1,1):'Loan Table'!$H25),"")</f>
        <v>156391.780900308</v>
      </c>
    </row>
    <row r="26" customFormat="false" ht="10.5" hidden="false" customHeight="false" outlineLevel="0" collapsed="false">
      <c r="A26" s="326" t="n">
        <f aca="false">IF(LoanGood,IF(ROW()-ROW('Loan Table'!$A$12)&gt;ScheduledNumberOfPayments,"",ROW()-ROW('Loan Table'!$A$12)),"")</f>
        <v>14</v>
      </c>
      <c r="B26" s="327" t="n">
        <f aca="false">IF('Loan Table'!$A26&lt;&gt;"",EOMONTH(LoanStartDate,ROW('Loan Table'!$A26)-ROW('Loan Table'!$A$12)-2)+DAY(LoanStartDate),"")</f>
        <v>45717</v>
      </c>
      <c r="C26" s="329" t="n">
        <f aca="false">IF('Loan Table'!$A26&lt;&gt;"",IF(ROW()-ROW('Loan Table'!$C$12)=1,LoanAmount,INDEX('Loan Table'!$I$13:$I$356,ROW()-ROW('Loan Table'!$C$12)-1)),"")</f>
        <v>1294268.46724002</v>
      </c>
      <c r="D26" s="329" t="n">
        <f aca="false">IF('Loan Table'!$A26&lt;&gt;"",ScheduledPayment,"")</f>
        <v>18855.63951233</v>
      </c>
      <c r="E26" s="329" t="n">
        <f aca="false">IF('Loan Table'!$A26&lt;&gt;"",IF('Loan Table'!$D26+ExtraPayments&lt;'Loan Table'!$C26,ExtraPayments,IF('Loan Table'!$C26-'Loan Table'!$D26&gt;0,'Loan Table'!$C26-'Loan Table'!$D26,0)),"")</f>
        <v>0</v>
      </c>
      <c r="F26" s="329" t="n">
        <f aca="false">IF('Loan Table'!$A26&lt;&gt;"",IF('Loan Table'!$D26+'Loan Table'!$E26&lt;='Loan Table'!$C26,'Loan Table'!$D26+'Loan Table'!$E26,'Loan Table'!$C26),"")</f>
        <v>18855.63951233</v>
      </c>
      <c r="G26" s="329" t="n">
        <f aca="false">IF('Loan Table'!$A26&lt;&gt;"",'Loan Table'!$F26-'Loan Table'!$H26,"")</f>
        <v>7261.15115997149</v>
      </c>
      <c r="H26" s="329" t="n">
        <f aca="false">IF('Loan Table'!$A26&lt;&gt;"",'Loan Table'!$C26*(InterestRate/PaymentsPerYear),"")</f>
        <v>11594.4883523585</v>
      </c>
      <c r="I26" s="329" t="n">
        <f aca="false">IF('Loan Table'!$A26&lt;&gt;"",IF('Loan Table'!$D26+'Loan Table'!$E26&lt;='Loan Table'!$C26,'Loan Table'!$C26-'Loan Table'!$G26,0),"")</f>
        <v>1287007.31608005</v>
      </c>
      <c r="J26" s="329" t="n">
        <f aca="false">IF('Loan Table'!$A26&lt;&gt;"",SUM(INDEX('Loan Table'!$H$13:$H$356,1,1):'Loan Table'!$H26),"")</f>
        <v>167986.269252667</v>
      </c>
    </row>
    <row r="27" customFormat="false" ht="10.5" hidden="false" customHeight="false" outlineLevel="0" collapsed="false">
      <c r="A27" s="326" t="n">
        <f aca="false">IF(LoanGood,IF(ROW()-ROW('Loan Table'!$A$12)&gt;ScheduledNumberOfPayments,"",ROW()-ROW('Loan Table'!$A$12)),"")</f>
        <v>15</v>
      </c>
      <c r="B27" s="327" t="n">
        <f aca="false">IF('Loan Table'!$A27&lt;&gt;"",EOMONTH(LoanStartDate,ROW('Loan Table'!$A27)-ROW('Loan Table'!$A$12)-2)+DAY(LoanStartDate),"")</f>
        <v>45748</v>
      </c>
      <c r="C27" s="329" t="n">
        <f aca="false">IF('Loan Table'!$A27&lt;&gt;"",IF(ROW()-ROW('Loan Table'!$C$12)=1,LoanAmount,INDEX('Loan Table'!$I$13:$I$356,ROW()-ROW('Loan Table'!$C$12)-1)),"")</f>
        <v>1287007.31608005</v>
      </c>
      <c r="D27" s="329" t="n">
        <f aca="false">IF('Loan Table'!$A27&lt;&gt;"",ScheduledPayment,"")</f>
        <v>18855.63951233</v>
      </c>
      <c r="E27" s="329" t="n">
        <f aca="false">IF('Loan Table'!$A27&lt;&gt;"",IF('Loan Table'!$D27+ExtraPayments&lt;'Loan Table'!$C27,ExtraPayments,IF('Loan Table'!$C27-'Loan Table'!$D27&gt;0,'Loan Table'!$C27-'Loan Table'!$D27,0)),"")</f>
        <v>0</v>
      </c>
      <c r="F27" s="329" t="n">
        <f aca="false">IF('Loan Table'!$A27&lt;&gt;"",IF('Loan Table'!$D27+'Loan Table'!$E27&lt;='Loan Table'!$C27,'Loan Table'!$D27+'Loan Table'!$E27,'Loan Table'!$C27),"")</f>
        <v>18855.63951233</v>
      </c>
      <c r="G27" s="329" t="n">
        <f aca="false">IF('Loan Table'!$A27&lt;&gt;"",'Loan Table'!$F27-'Loan Table'!$H27,"")</f>
        <v>7326.19897244623</v>
      </c>
      <c r="H27" s="329" t="n">
        <f aca="false">IF('Loan Table'!$A27&lt;&gt;"",'Loan Table'!$C27*(InterestRate/PaymentsPerYear),"")</f>
        <v>11529.4405398838</v>
      </c>
      <c r="I27" s="329" t="n">
        <f aca="false">IF('Loan Table'!$A27&lt;&gt;"",IF('Loan Table'!$D27+'Loan Table'!$E27&lt;='Loan Table'!$C27,'Loan Table'!$C27-'Loan Table'!$G27,0),"")</f>
        <v>1279681.1171076</v>
      </c>
      <c r="J27" s="329" t="n">
        <f aca="false">IF('Loan Table'!$A27&lt;&gt;"",SUM(INDEX('Loan Table'!$H$13:$H$356,1,1):'Loan Table'!$H27),"")</f>
        <v>179515.70979255</v>
      </c>
    </row>
    <row r="28" customFormat="false" ht="10.5" hidden="false" customHeight="false" outlineLevel="0" collapsed="false">
      <c r="A28" s="326" t="n">
        <f aca="false">IF(LoanGood,IF(ROW()-ROW('Loan Table'!$A$12)&gt;ScheduledNumberOfPayments,"",ROW()-ROW('Loan Table'!$A$12)),"")</f>
        <v>16</v>
      </c>
      <c r="B28" s="327" t="n">
        <f aca="false">IF('Loan Table'!$A28&lt;&gt;"",EOMONTH(LoanStartDate,ROW('Loan Table'!$A28)-ROW('Loan Table'!$A$12)-2)+DAY(LoanStartDate),"")</f>
        <v>45778</v>
      </c>
      <c r="C28" s="329" t="n">
        <f aca="false">IF('Loan Table'!$A28&lt;&gt;"",IF(ROW()-ROW('Loan Table'!$C$12)=1,LoanAmount,INDEX('Loan Table'!$I$13:$I$356,ROW()-ROW('Loan Table'!$C$12)-1)),"")</f>
        <v>1279681.1171076</v>
      </c>
      <c r="D28" s="329" t="n">
        <f aca="false">IF('Loan Table'!$A28&lt;&gt;"",ScheduledPayment,"")</f>
        <v>18855.63951233</v>
      </c>
      <c r="E28" s="329" t="n">
        <f aca="false">IF('Loan Table'!$A28&lt;&gt;"",IF('Loan Table'!$D28+ExtraPayments&lt;'Loan Table'!$C28,ExtraPayments,IF('Loan Table'!$C28-'Loan Table'!$D28&gt;0,'Loan Table'!$C28-'Loan Table'!$D28,0)),"")</f>
        <v>0</v>
      </c>
      <c r="F28" s="329" t="n">
        <f aca="false">IF('Loan Table'!$A28&lt;&gt;"",IF('Loan Table'!$D28+'Loan Table'!$E28&lt;='Loan Table'!$C28,'Loan Table'!$D28+'Loan Table'!$E28,'Loan Table'!$C28),"")</f>
        <v>18855.63951233</v>
      </c>
      <c r="G28" s="329" t="n">
        <f aca="false">IF('Loan Table'!$A28&lt;&gt;"",'Loan Table'!$F28-'Loan Table'!$H28,"")</f>
        <v>7391.82950490773</v>
      </c>
      <c r="H28" s="329" t="n">
        <f aca="false">IF('Loan Table'!$A28&lt;&gt;"",'Loan Table'!$C28*(InterestRate/PaymentsPerYear),"")</f>
        <v>11463.8100074223</v>
      </c>
      <c r="I28" s="329" t="n">
        <f aca="false">IF('Loan Table'!$A28&lt;&gt;"",IF('Loan Table'!$D28+'Loan Table'!$E28&lt;='Loan Table'!$C28,'Loan Table'!$C28-'Loan Table'!$G28,0),"")</f>
        <v>1272289.28760269</v>
      </c>
      <c r="J28" s="329" t="n">
        <f aca="false">IF('Loan Table'!$A28&lt;&gt;"",SUM(INDEX('Loan Table'!$H$13:$H$356,1,1):'Loan Table'!$H28),"")</f>
        <v>190979.519799973</v>
      </c>
    </row>
    <row r="29" customFormat="false" ht="10.5" hidden="false" customHeight="false" outlineLevel="0" collapsed="false">
      <c r="A29" s="326" t="n">
        <f aca="false">IF(LoanGood,IF(ROW()-ROW('Loan Table'!$A$12)&gt;ScheduledNumberOfPayments,"",ROW()-ROW('Loan Table'!$A$12)),"")</f>
        <v>17</v>
      </c>
      <c r="B29" s="327" t="n">
        <f aca="false">IF('Loan Table'!$A29&lt;&gt;"",EOMONTH(LoanStartDate,ROW('Loan Table'!$A29)-ROW('Loan Table'!$A$12)-2)+DAY(LoanStartDate),"")</f>
        <v>45809</v>
      </c>
      <c r="C29" s="329" t="n">
        <f aca="false">IF('Loan Table'!$A29&lt;&gt;"",IF(ROW()-ROW('Loan Table'!$C$12)=1,LoanAmount,INDEX('Loan Table'!$I$13:$I$356,ROW()-ROW('Loan Table'!$C$12)-1)),"")</f>
        <v>1272289.28760269</v>
      </c>
      <c r="D29" s="329" t="n">
        <f aca="false">IF('Loan Table'!$A29&lt;&gt;"",ScheduledPayment,"")</f>
        <v>18855.63951233</v>
      </c>
      <c r="E29" s="329" t="n">
        <f aca="false">IF('Loan Table'!$A29&lt;&gt;"",IF('Loan Table'!$D29+ExtraPayments&lt;'Loan Table'!$C29,ExtraPayments,IF('Loan Table'!$C29-'Loan Table'!$D29&gt;0,'Loan Table'!$C29-'Loan Table'!$D29,0)),"")</f>
        <v>0</v>
      </c>
      <c r="F29" s="329" t="n">
        <f aca="false">IF('Loan Table'!$A29&lt;&gt;"",IF('Loan Table'!$D29+'Loan Table'!$E29&lt;='Loan Table'!$C29,'Loan Table'!$D29+'Loan Table'!$E29,'Loan Table'!$C29),"")</f>
        <v>18855.63951233</v>
      </c>
      <c r="G29" s="329" t="n">
        <f aca="false">IF('Loan Table'!$A29&lt;&gt;"",'Loan Table'!$F29-'Loan Table'!$H29,"")</f>
        <v>7458.04797755586</v>
      </c>
      <c r="H29" s="329" t="n">
        <f aca="false">IF('Loan Table'!$A29&lt;&gt;"",'Loan Table'!$C29*(InterestRate/PaymentsPerYear),"")</f>
        <v>11397.5915347741</v>
      </c>
      <c r="I29" s="329" t="n">
        <f aca="false">IF('Loan Table'!$A29&lt;&gt;"",IF('Loan Table'!$D29+'Loan Table'!$E29&lt;='Loan Table'!$C29,'Loan Table'!$C29-'Loan Table'!$G29,0),"")</f>
        <v>1264831.23962514</v>
      </c>
      <c r="J29" s="329" t="n">
        <f aca="false">IF('Loan Table'!$A29&lt;&gt;"",SUM(INDEX('Loan Table'!$H$13:$H$356,1,1):'Loan Table'!$H29),"")</f>
        <v>202377.111334747</v>
      </c>
    </row>
    <row r="30" customFormat="false" ht="10.5" hidden="false" customHeight="false" outlineLevel="0" collapsed="false">
      <c r="A30" s="326" t="n">
        <f aca="false">IF(LoanGood,IF(ROW()-ROW('Loan Table'!$A$12)&gt;ScheduledNumberOfPayments,"",ROW()-ROW('Loan Table'!$A$12)),"")</f>
        <v>18</v>
      </c>
      <c r="B30" s="327" t="n">
        <f aca="false">IF('Loan Table'!$A30&lt;&gt;"",EOMONTH(LoanStartDate,ROW('Loan Table'!$A30)-ROW('Loan Table'!$A$12)-2)+DAY(LoanStartDate),"")</f>
        <v>45839</v>
      </c>
      <c r="C30" s="329" t="n">
        <f aca="false">IF('Loan Table'!$A30&lt;&gt;"",IF(ROW()-ROW('Loan Table'!$C$12)=1,LoanAmount,INDEX('Loan Table'!$I$13:$I$356,ROW()-ROW('Loan Table'!$C$12)-1)),"")</f>
        <v>1264831.23962514</v>
      </c>
      <c r="D30" s="329" t="n">
        <f aca="false">IF('Loan Table'!$A30&lt;&gt;"",ScheduledPayment,"")</f>
        <v>18855.63951233</v>
      </c>
      <c r="E30" s="329" t="n">
        <f aca="false">IF('Loan Table'!$A30&lt;&gt;"",IF('Loan Table'!$D30+ExtraPayments&lt;'Loan Table'!$C30,ExtraPayments,IF('Loan Table'!$C30-'Loan Table'!$D30&gt;0,'Loan Table'!$C30-'Loan Table'!$D30,0)),"")</f>
        <v>0</v>
      </c>
      <c r="F30" s="329" t="n">
        <f aca="false">IF('Loan Table'!$A30&lt;&gt;"",IF('Loan Table'!$D30+'Loan Table'!$E30&lt;='Loan Table'!$C30,'Loan Table'!$D30+'Loan Table'!$E30,'Loan Table'!$C30),"")</f>
        <v>18855.63951233</v>
      </c>
      <c r="G30" s="329" t="n">
        <f aca="false">IF('Loan Table'!$A30&lt;&gt;"",'Loan Table'!$F30-'Loan Table'!$H30,"")</f>
        <v>7524.8596573548</v>
      </c>
      <c r="H30" s="329" t="n">
        <f aca="false">IF('Loan Table'!$A30&lt;&gt;"",'Loan Table'!$C30*(InterestRate/PaymentsPerYear),"")</f>
        <v>11330.7798549752</v>
      </c>
      <c r="I30" s="329" t="n">
        <f aca="false">IF('Loan Table'!$A30&lt;&gt;"",IF('Loan Table'!$D30+'Loan Table'!$E30&lt;='Loan Table'!$C30,'Loan Table'!$C30-'Loan Table'!$G30,0),"")</f>
        <v>1257306.37996778</v>
      </c>
      <c r="J30" s="329" t="n">
        <f aca="false">IF('Loan Table'!$A30&lt;&gt;"",SUM(INDEX('Loan Table'!$H$13:$H$356,1,1):'Loan Table'!$H30),"")</f>
        <v>213707.891189722</v>
      </c>
    </row>
    <row r="31" customFormat="false" ht="10.5" hidden="false" customHeight="false" outlineLevel="0" collapsed="false">
      <c r="A31" s="326" t="n">
        <f aca="false">IF(LoanGood,IF(ROW()-ROW('Loan Table'!$A$12)&gt;ScheduledNumberOfPayments,"",ROW()-ROW('Loan Table'!$A$12)),"")</f>
        <v>19</v>
      </c>
      <c r="B31" s="327" t="n">
        <f aca="false">IF('Loan Table'!$A31&lt;&gt;"",EOMONTH(LoanStartDate,ROW('Loan Table'!$A31)-ROW('Loan Table'!$A$12)-2)+DAY(LoanStartDate),"")</f>
        <v>45870</v>
      </c>
      <c r="C31" s="329" t="n">
        <f aca="false">IF('Loan Table'!$A31&lt;&gt;"",IF(ROW()-ROW('Loan Table'!$C$12)=1,LoanAmount,INDEX('Loan Table'!$I$13:$I$356,ROW()-ROW('Loan Table'!$C$12)-1)),"")</f>
        <v>1257306.37996778</v>
      </c>
      <c r="D31" s="329" t="n">
        <f aca="false">IF('Loan Table'!$A31&lt;&gt;"",ScheduledPayment,"")</f>
        <v>18855.63951233</v>
      </c>
      <c r="E31" s="329" t="n">
        <f aca="false">IF('Loan Table'!$A31&lt;&gt;"",IF('Loan Table'!$D31+ExtraPayments&lt;'Loan Table'!$C31,ExtraPayments,IF('Loan Table'!$C31-'Loan Table'!$D31&gt;0,'Loan Table'!$C31-'Loan Table'!$D31,0)),"")</f>
        <v>0</v>
      </c>
      <c r="F31" s="329" t="n">
        <f aca="false">IF('Loan Table'!$A31&lt;&gt;"",IF('Loan Table'!$D31+'Loan Table'!$E31&lt;='Loan Table'!$C31,'Loan Table'!$D31+'Loan Table'!$E31,'Loan Table'!$C31),"")</f>
        <v>18855.63951233</v>
      </c>
      <c r="G31" s="329" t="n">
        <f aca="false">IF('Loan Table'!$A31&lt;&gt;"",'Loan Table'!$F31-'Loan Table'!$H31,"")</f>
        <v>7592.26985845194</v>
      </c>
      <c r="H31" s="329" t="n">
        <f aca="false">IF('Loan Table'!$A31&lt;&gt;"",'Loan Table'!$C31*(InterestRate/PaymentsPerYear),"")</f>
        <v>11263.3696538781</v>
      </c>
      <c r="I31" s="329" t="n">
        <f aca="false">IF('Loan Table'!$A31&lt;&gt;"",IF('Loan Table'!$D31+'Loan Table'!$E31&lt;='Loan Table'!$C31,'Loan Table'!$C31-'Loan Table'!$G31,0),"")</f>
        <v>1249714.11010933</v>
      </c>
      <c r="J31" s="329" t="n">
        <f aca="false">IF('Loan Table'!$A31&lt;&gt;"",SUM(INDEX('Loan Table'!$H$13:$H$356,1,1):'Loan Table'!$H31),"")</f>
        <v>224971.2608436</v>
      </c>
    </row>
    <row r="32" customFormat="false" ht="10.5" hidden="false" customHeight="false" outlineLevel="0" collapsed="false">
      <c r="A32" s="326" t="n">
        <f aca="false">IF(LoanGood,IF(ROW()-ROW('Loan Table'!$A$12)&gt;ScheduledNumberOfPayments,"",ROW()-ROW('Loan Table'!$A$12)),"")</f>
        <v>20</v>
      </c>
      <c r="B32" s="327" t="n">
        <f aca="false">IF('Loan Table'!$A32&lt;&gt;"",EOMONTH(LoanStartDate,ROW('Loan Table'!$A32)-ROW('Loan Table'!$A$12)-2)+DAY(LoanStartDate),"")</f>
        <v>45901</v>
      </c>
      <c r="C32" s="329" t="n">
        <f aca="false">IF('Loan Table'!$A32&lt;&gt;"",IF(ROW()-ROW('Loan Table'!$C$12)=1,LoanAmount,INDEX('Loan Table'!$I$13:$I$356,ROW()-ROW('Loan Table'!$C$12)-1)),"")</f>
        <v>1249714.11010933</v>
      </c>
      <c r="D32" s="329" t="n">
        <f aca="false">IF('Loan Table'!$A32&lt;&gt;"",ScheduledPayment,"")</f>
        <v>18855.63951233</v>
      </c>
      <c r="E32" s="329" t="n">
        <f aca="false">IF('Loan Table'!$A32&lt;&gt;"",IF('Loan Table'!$D32+ExtraPayments&lt;'Loan Table'!$C32,ExtraPayments,IF('Loan Table'!$C32-'Loan Table'!$D32&gt;0,'Loan Table'!$C32-'Loan Table'!$D32,0)),"")</f>
        <v>0</v>
      </c>
      <c r="F32" s="329" t="n">
        <f aca="false">IF('Loan Table'!$A32&lt;&gt;"",IF('Loan Table'!$D32+'Loan Table'!$E32&lt;='Loan Table'!$C32,'Loan Table'!$D32+'Loan Table'!$E32,'Loan Table'!$C32),"")</f>
        <v>18855.63951233</v>
      </c>
      <c r="G32" s="329" t="n">
        <f aca="false">IF('Loan Table'!$A32&lt;&gt;"",'Loan Table'!$F32-'Loan Table'!$H32,"")</f>
        <v>7660.28394260057</v>
      </c>
      <c r="H32" s="329" t="n">
        <f aca="false">IF('Loan Table'!$A32&lt;&gt;"",'Loan Table'!$C32*(InterestRate/PaymentsPerYear),"")</f>
        <v>11195.3555697294</v>
      </c>
      <c r="I32" s="329" t="n">
        <f aca="false">IF('Loan Table'!$A32&lt;&gt;"",IF('Loan Table'!$D32+'Loan Table'!$E32&lt;='Loan Table'!$C32,'Loan Table'!$C32-'Loan Table'!$G32,0),"")</f>
        <v>1242053.82616673</v>
      </c>
      <c r="J32" s="329" t="n">
        <f aca="false">IF('Loan Table'!$A32&lt;&gt;"",SUM(INDEX('Loan Table'!$H$13:$H$356,1,1):'Loan Table'!$H32),"")</f>
        <v>236166.61641333</v>
      </c>
    </row>
    <row r="33" customFormat="false" ht="10.5" hidden="false" customHeight="false" outlineLevel="0" collapsed="false">
      <c r="A33" s="326" t="n">
        <f aca="false">IF(LoanGood,IF(ROW()-ROW('Loan Table'!$A$12)&gt;ScheduledNumberOfPayments,"",ROW()-ROW('Loan Table'!$A$12)),"")</f>
        <v>21</v>
      </c>
      <c r="B33" s="327" t="n">
        <f aca="false">IF('Loan Table'!$A33&lt;&gt;"",EOMONTH(LoanStartDate,ROW('Loan Table'!$A33)-ROW('Loan Table'!$A$12)-2)+DAY(LoanStartDate),"")</f>
        <v>45931</v>
      </c>
      <c r="C33" s="329" t="n">
        <f aca="false">IF('Loan Table'!$A33&lt;&gt;"",IF(ROW()-ROW('Loan Table'!$C$12)=1,LoanAmount,INDEX('Loan Table'!$I$13:$I$356,ROW()-ROW('Loan Table'!$C$12)-1)),"")</f>
        <v>1242053.82616673</v>
      </c>
      <c r="D33" s="329" t="n">
        <f aca="false">IF('Loan Table'!$A33&lt;&gt;"",ScheduledPayment,"")</f>
        <v>18855.63951233</v>
      </c>
      <c r="E33" s="329" t="n">
        <f aca="false">IF('Loan Table'!$A33&lt;&gt;"",IF('Loan Table'!$D33+ExtraPayments&lt;'Loan Table'!$C33,ExtraPayments,IF('Loan Table'!$C33-'Loan Table'!$D33&gt;0,'Loan Table'!$C33-'Loan Table'!$D33,0)),"")</f>
        <v>0</v>
      </c>
      <c r="F33" s="329" t="n">
        <f aca="false">IF('Loan Table'!$A33&lt;&gt;"",IF('Loan Table'!$D33+'Loan Table'!$E33&lt;='Loan Table'!$C33,'Loan Table'!$D33+'Loan Table'!$E33,'Loan Table'!$C33),"")</f>
        <v>18855.63951233</v>
      </c>
      <c r="G33" s="329" t="n">
        <f aca="false">IF('Loan Table'!$A33&lt;&gt;"",'Loan Table'!$F33-'Loan Table'!$H33,"")</f>
        <v>7728.90731958637</v>
      </c>
      <c r="H33" s="329" t="n">
        <f aca="false">IF('Loan Table'!$A33&lt;&gt;"",'Loan Table'!$C33*(InterestRate/PaymentsPerYear),"")</f>
        <v>11126.7321927436</v>
      </c>
      <c r="I33" s="329" t="n">
        <f aca="false">IF('Loan Table'!$A33&lt;&gt;"",IF('Loan Table'!$D33+'Loan Table'!$E33&lt;='Loan Table'!$C33,'Loan Table'!$C33-'Loan Table'!$G33,0),"")</f>
        <v>1234324.91884714</v>
      </c>
      <c r="J33" s="329" t="n">
        <f aca="false">IF('Loan Table'!$A33&lt;&gt;"",SUM(INDEX('Loan Table'!$H$13:$H$356,1,1):'Loan Table'!$H33),"")</f>
        <v>247293.348606073</v>
      </c>
    </row>
    <row r="34" customFormat="false" ht="10.5" hidden="false" customHeight="false" outlineLevel="0" collapsed="false">
      <c r="A34" s="326" t="n">
        <f aca="false">IF(LoanGood,IF(ROW()-ROW('Loan Table'!$A$12)&gt;ScheduledNumberOfPayments,"",ROW()-ROW('Loan Table'!$A$12)),"")</f>
        <v>22</v>
      </c>
      <c r="B34" s="327" t="n">
        <f aca="false">IF('Loan Table'!$A34&lt;&gt;"",EOMONTH(LoanStartDate,ROW('Loan Table'!$A34)-ROW('Loan Table'!$A$12)-2)+DAY(LoanStartDate),"")</f>
        <v>45962</v>
      </c>
      <c r="C34" s="329" t="n">
        <f aca="false">IF('Loan Table'!$A34&lt;&gt;"",IF(ROW()-ROW('Loan Table'!$C$12)=1,LoanAmount,INDEX('Loan Table'!$I$13:$I$356,ROW()-ROW('Loan Table'!$C$12)-1)),"")</f>
        <v>1234324.91884714</v>
      </c>
      <c r="D34" s="329" t="n">
        <f aca="false">IF('Loan Table'!$A34&lt;&gt;"",ScheduledPayment,"")</f>
        <v>18855.63951233</v>
      </c>
      <c r="E34" s="329" t="n">
        <f aca="false">IF('Loan Table'!$A34&lt;&gt;"",IF('Loan Table'!$D34+ExtraPayments&lt;'Loan Table'!$C34,ExtraPayments,IF('Loan Table'!$C34-'Loan Table'!$D34&gt;0,'Loan Table'!$C34-'Loan Table'!$D34,0)),"")</f>
        <v>0</v>
      </c>
      <c r="F34" s="329" t="n">
        <f aca="false">IF('Loan Table'!$A34&lt;&gt;"",IF('Loan Table'!$D34+'Loan Table'!$E34&lt;='Loan Table'!$C34,'Loan Table'!$D34+'Loan Table'!$E34,'Loan Table'!$C34),"")</f>
        <v>18855.63951233</v>
      </c>
      <c r="G34" s="329" t="n">
        <f aca="false">IF('Loan Table'!$A34&lt;&gt;"",'Loan Table'!$F34-'Loan Table'!$H34,"")</f>
        <v>7798.14544765766</v>
      </c>
      <c r="H34" s="329" t="n">
        <f aca="false">IF('Loan Table'!$A34&lt;&gt;"",'Loan Table'!$C34*(InterestRate/PaymentsPerYear),"")</f>
        <v>11057.4940646723</v>
      </c>
      <c r="I34" s="329" t="n">
        <f aca="false">IF('Loan Table'!$A34&lt;&gt;"",IF('Loan Table'!$D34+'Loan Table'!$E34&lt;='Loan Table'!$C34,'Loan Table'!$C34-'Loan Table'!$G34,0),"")</f>
        <v>1226526.77339949</v>
      </c>
      <c r="J34" s="329" t="n">
        <f aca="false">IF('Loan Table'!$A34&lt;&gt;"",SUM(INDEX('Loan Table'!$H$13:$H$356,1,1):'Loan Table'!$H34),"")</f>
        <v>258350.842670745</v>
      </c>
    </row>
    <row r="35" customFormat="false" ht="10.5" hidden="false" customHeight="false" outlineLevel="0" collapsed="false">
      <c r="A35" s="326" t="n">
        <f aca="false">IF(LoanGood,IF(ROW()-ROW('Loan Table'!$A$12)&gt;ScheduledNumberOfPayments,"",ROW()-ROW('Loan Table'!$A$12)),"")</f>
        <v>23</v>
      </c>
      <c r="B35" s="327" t="n">
        <f aca="false">IF('Loan Table'!$A35&lt;&gt;"",EOMONTH(LoanStartDate,ROW('Loan Table'!$A35)-ROW('Loan Table'!$A$12)-2)+DAY(LoanStartDate),"")</f>
        <v>45992</v>
      </c>
      <c r="C35" s="329" t="n">
        <f aca="false">IF('Loan Table'!$A35&lt;&gt;"",IF(ROW()-ROW('Loan Table'!$C$12)=1,LoanAmount,INDEX('Loan Table'!$I$13:$I$356,ROW()-ROW('Loan Table'!$C$12)-1)),"")</f>
        <v>1226526.77339949</v>
      </c>
      <c r="D35" s="329" t="n">
        <f aca="false">IF('Loan Table'!$A35&lt;&gt;"",ScheduledPayment,"")</f>
        <v>18855.63951233</v>
      </c>
      <c r="E35" s="329" t="n">
        <f aca="false">IF('Loan Table'!$A35&lt;&gt;"",IF('Loan Table'!$D35+ExtraPayments&lt;'Loan Table'!$C35,ExtraPayments,IF('Loan Table'!$C35-'Loan Table'!$D35&gt;0,'Loan Table'!$C35-'Loan Table'!$D35,0)),"")</f>
        <v>0</v>
      </c>
      <c r="F35" s="329" t="n">
        <f aca="false">IF('Loan Table'!$A35&lt;&gt;"",IF('Loan Table'!$D35+'Loan Table'!$E35&lt;='Loan Table'!$C35,'Loan Table'!$D35+'Loan Table'!$E35,'Loan Table'!$C35),"")</f>
        <v>18855.63951233</v>
      </c>
      <c r="G35" s="329" t="n">
        <f aca="false">IF('Loan Table'!$A35&lt;&gt;"",'Loan Table'!$F35-'Loan Table'!$H35,"")</f>
        <v>7868.00383395959</v>
      </c>
      <c r="H35" s="329" t="n">
        <f aca="false">IF('Loan Table'!$A35&lt;&gt;"",'Loan Table'!$C35*(InterestRate/PaymentsPerYear),"")</f>
        <v>10987.6356783704</v>
      </c>
      <c r="I35" s="329" t="n">
        <f aca="false">IF('Loan Table'!$A35&lt;&gt;"",IF('Loan Table'!$D35+'Loan Table'!$E35&lt;='Loan Table'!$C35,'Loan Table'!$C35-'Loan Table'!$G35,0),"")</f>
        <v>1218658.76956553</v>
      </c>
      <c r="J35" s="329" t="n">
        <f aca="false">IF('Loan Table'!$A35&lt;&gt;"",SUM(INDEX('Loan Table'!$H$13:$H$356,1,1):'Loan Table'!$H35),"")</f>
        <v>269338.478349116</v>
      </c>
    </row>
    <row r="36" customFormat="false" ht="10.5" hidden="false" customHeight="false" outlineLevel="0" collapsed="false">
      <c r="A36" s="326" t="n">
        <f aca="false">IF(LoanGood,IF(ROW()-ROW('Loan Table'!$A$12)&gt;ScheduledNumberOfPayments,"",ROW()-ROW('Loan Table'!$A$12)),"")</f>
        <v>24</v>
      </c>
      <c r="B36" s="327" t="n">
        <f aca="false">IF('Loan Table'!$A36&lt;&gt;"",EOMONTH(LoanStartDate,ROW('Loan Table'!$A36)-ROW('Loan Table'!$A$12)-2)+DAY(LoanStartDate),"")</f>
        <v>46023</v>
      </c>
      <c r="C36" s="329" t="n">
        <f aca="false">IF('Loan Table'!$A36&lt;&gt;"",IF(ROW()-ROW('Loan Table'!$C$12)=1,LoanAmount,INDEX('Loan Table'!$I$13:$I$356,ROW()-ROW('Loan Table'!$C$12)-1)),"")</f>
        <v>1218658.76956553</v>
      </c>
      <c r="D36" s="329" t="n">
        <f aca="false">IF('Loan Table'!$A36&lt;&gt;"",ScheduledPayment,"")</f>
        <v>18855.63951233</v>
      </c>
      <c r="E36" s="329" t="n">
        <f aca="false">IF('Loan Table'!$A36&lt;&gt;"",IF('Loan Table'!$D36+ExtraPayments&lt;'Loan Table'!$C36,ExtraPayments,IF('Loan Table'!$C36-'Loan Table'!$D36&gt;0,'Loan Table'!$C36-'Loan Table'!$D36,0)),"")</f>
        <v>0</v>
      </c>
      <c r="F36" s="329" t="n">
        <f aca="false">IF('Loan Table'!$A36&lt;&gt;"",IF('Loan Table'!$D36+'Loan Table'!$E36&lt;='Loan Table'!$C36,'Loan Table'!$D36+'Loan Table'!$E36,'Loan Table'!$C36),"")</f>
        <v>18855.63951233</v>
      </c>
      <c r="G36" s="329" t="n">
        <f aca="false">IF('Loan Table'!$A36&lt;&gt;"",'Loan Table'!$F36-'Loan Table'!$H36,"")</f>
        <v>7938.48803497215</v>
      </c>
      <c r="H36" s="329" t="n">
        <f aca="false">IF('Loan Table'!$A36&lt;&gt;"",'Loan Table'!$C36*(InterestRate/PaymentsPerYear),"")</f>
        <v>10917.1514773578</v>
      </c>
      <c r="I36" s="329" t="n">
        <f aca="false">IF('Loan Table'!$A36&lt;&gt;"",IF('Loan Table'!$D36+'Loan Table'!$E36&lt;='Loan Table'!$C36,'Loan Table'!$C36-'Loan Table'!$G36,0),"")</f>
        <v>1210720.28153055</v>
      </c>
      <c r="J36" s="329" t="n">
        <f aca="false">IF('Loan Table'!$A36&lt;&gt;"",SUM(INDEX('Loan Table'!$H$13:$H$356,1,1):'Loan Table'!$H36),"")</f>
        <v>280255.629826474</v>
      </c>
    </row>
    <row r="37" customFormat="false" ht="10.5" hidden="false" customHeight="false" outlineLevel="0" collapsed="false">
      <c r="A37" s="326" t="n">
        <f aca="false">IF(LoanGood,IF(ROW()-ROW('Loan Table'!$A$12)&gt;ScheduledNumberOfPayments,"",ROW()-ROW('Loan Table'!$A$12)),"")</f>
        <v>25</v>
      </c>
      <c r="B37" s="327" t="n">
        <f aca="false">IF('Loan Table'!$A37&lt;&gt;"",EOMONTH(LoanStartDate,ROW('Loan Table'!$A37)-ROW('Loan Table'!$A$12)-2)+DAY(LoanStartDate),"")</f>
        <v>46054</v>
      </c>
      <c r="C37" s="329" t="n">
        <f aca="false">IF('Loan Table'!$A37&lt;&gt;"",IF(ROW()-ROW('Loan Table'!$C$12)=1,LoanAmount,INDEX('Loan Table'!$I$13:$I$356,ROW()-ROW('Loan Table'!$C$12)-1)),"")</f>
        <v>1210720.28153055</v>
      </c>
      <c r="D37" s="329" t="n">
        <f aca="false">IF('Loan Table'!$A37&lt;&gt;"",ScheduledPayment,"")</f>
        <v>18855.63951233</v>
      </c>
      <c r="E37" s="329" t="n">
        <f aca="false">IF('Loan Table'!$A37&lt;&gt;"",IF('Loan Table'!$D37+ExtraPayments&lt;'Loan Table'!$C37,ExtraPayments,IF('Loan Table'!$C37-'Loan Table'!$D37&gt;0,'Loan Table'!$C37-'Loan Table'!$D37,0)),"")</f>
        <v>0</v>
      </c>
      <c r="F37" s="329" t="n">
        <f aca="false">IF('Loan Table'!$A37&lt;&gt;"",IF('Loan Table'!$D37+'Loan Table'!$E37&lt;='Loan Table'!$C37,'Loan Table'!$D37+'Loan Table'!$E37,'Loan Table'!$C37),"")</f>
        <v>18855.63951233</v>
      </c>
      <c r="G37" s="329" t="n">
        <f aca="false">IF('Loan Table'!$A37&lt;&gt;"",'Loan Table'!$F37-'Loan Table'!$H37,"")</f>
        <v>8009.60365695211</v>
      </c>
      <c r="H37" s="329" t="n">
        <f aca="false">IF('Loan Table'!$A37&lt;&gt;"",'Loan Table'!$C37*(InterestRate/PaymentsPerYear),"")</f>
        <v>10846.0358553779</v>
      </c>
      <c r="I37" s="329" t="n">
        <f aca="false">IF('Loan Table'!$A37&lt;&gt;"",IF('Loan Table'!$D37+'Loan Table'!$E37&lt;='Loan Table'!$C37,'Loan Table'!$C37-'Loan Table'!$G37,0),"")</f>
        <v>1202710.6778736</v>
      </c>
      <c r="J37" s="329" t="n">
        <f aca="false">IF('Loan Table'!$A37&lt;&gt;"",SUM(INDEX('Loan Table'!$H$13:$H$356,1,1):'Loan Table'!$H37),"")</f>
        <v>291101.665681852</v>
      </c>
    </row>
    <row r="38" customFormat="false" ht="10.5" hidden="false" customHeight="false" outlineLevel="0" collapsed="false">
      <c r="A38" s="326" t="n">
        <f aca="false">IF(LoanGood,IF(ROW()-ROW('Loan Table'!$A$12)&gt;ScheduledNumberOfPayments,"",ROW()-ROW('Loan Table'!$A$12)),"")</f>
        <v>26</v>
      </c>
      <c r="B38" s="327" t="n">
        <f aca="false">IF('Loan Table'!$A38&lt;&gt;"",EOMONTH(LoanStartDate,ROW('Loan Table'!$A38)-ROW('Loan Table'!$A$12)-2)+DAY(LoanStartDate),"")</f>
        <v>46082</v>
      </c>
      <c r="C38" s="329" t="n">
        <f aca="false">IF('Loan Table'!$A38&lt;&gt;"",IF(ROW()-ROW('Loan Table'!$C$12)=1,LoanAmount,INDEX('Loan Table'!$I$13:$I$356,ROW()-ROW('Loan Table'!$C$12)-1)),"")</f>
        <v>1202710.6778736</v>
      </c>
      <c r="D38" s="329" t="n">
        <f aca="false">IF('Loan Table'!$A38&lt;&gt;"",ScheduledPayment,"")</f>
        <v>18855.63951233</v>
      </c>
      <c r="E38" s="329" t="n">
        <f aca="false">IF('Loan Table'!$A38&lt;&gt;"",IF('Loan Table'!$D38+ExtraPayments&lt;'Loan Table'!$C38,ExtraPayments,IF('Loan Table'!$C38-'Loan Table'!$D38&gt;0,'Loan Table'!$C38-'Loan Table'!$D38,0)),"")</f>
        <v>0</v>
      </c>
      <c r="F38" s="329" t="n">
        <f aca="false">IF('Loan Table'!$A38&lt;&gt;"",IF('Loan Table'!$D38+'Loan Table'!$E38&lt;='Loan Table'!$C38,'Loan Table'!$D38+'Loan Table'!$E38,'Loan Table'!$C38),"")</f>
        <v>18855.63951233</v>
      </c>
      <c r="G38" s="329" t="n">
        <f aca="false">IF('Loan Table'!$A38&lt;&gt;"",'Loan Table'!$F38-'Loan Table'!$H38,"")</f>
        <v>8081.35635637897</v>
      </c>
      <c r="H38" s="329" t="n">
        <f aca="false">IF('Loan Table'!$A38&lt;&gt;"",'Loan Table'!$C38*(InterestRate/PaymentsPerYear),"")</f>
        <v>10774.283155951</v>
      </c>
      <c r="I38" s="329" t="n">
        <f aca="false">IF('Loan Table'!$A38&lt;&gt;"",IF('Loan Table'!$D38+'Loan Table'!$E38&lt;='Loan Table'!$C38,'Loan Table'!$C38-'Loan Table'!$G38,0),"")</f>
        <v>1194629.32151722</v>
      </c>
      <c r="J38" s="329" t="n">
        <f aca="false">IF('Loan Table'!$A38&lt;&gt;"",SUM(INDEX('Loan Table'!$H$13:$H$356,1,1):'Loan Table'!$H38),"")</f>
        <v>301875.948837803</v>
      </c>
    </row>
    <row r="39" customFormat="false" ht="10.5" hidden="false" customHeight="false" outlineLevel="0" collapsed="false">
      <c r="A39" s="326" t="n">
        <f aca="false">IF(LoanGood,IF(ROW()-ROW('Loan Table'!$A$12)&gt;ScheduledNumberOfPayments,"",ROW()-ROW('Loan Table'!$A$12)),"")</f>
        <v>27</v>
      </c>
      <c r="B39" s="327" t="n">
        <f aca="false">IF('Loan Table'!$A39&lt;&gt;"",EOMONTH(LoanStartDate,ROW('Loan Table'!$A39)-ROW('Loan Table'!$A$12)-2)+DAY(LoanStartDate),"")</f>
        <v>46113</v>
      </c>
      <c r="C39" s="329" t="n">
        <f aca="false">IF('Loan Table'!$A39&lt;&gt;"",IF(ROW()-ROW('Loan Table'!$C$12)=1,LoanAmount,INDEX('Loan Table'!$I$13:$I$356,ROW()-ROW('Loan Table'!$C$12)-1)),"")</f>
        <v>1194629.32151722</v>
      </c>
      <c r="D39" s="329" t="n">
        <f aca="false">IF('Loan Table'!$A39&lt;&gt;"",ScheduledPayment,"")</f>
        <v>18855.63951233</v>
      </c>
      <c r="E39" s="329" t="n">
        <f aca="false">IF('Loan Table'!$A39&lt;&gt;"",IF('Loan Table'!$D39+ExtraPayments&lt;'Loan Table'!$C39,ExtraPayments,IF('Loan Table'!$C39-'Loan Table'!$D39&gt;0,'Loan Table'!$C39-'Loan Table'!$D39,0)),"")</f>
        <v>0</v>
      </c>
      <c r="F39" s="329" t="n">
        <f aca="false">IF('Loan Table'!$A39&lt;&gt;"",IF('Loan Table'!$D39+'Loan Table'!$E39&lt;='Loan Table'!$C39,'Loan Table'!$D39+'Loan Table'!$E39,'Loan Table'!$C39),"")</f>
        <v>18855.63951233</v>
      </c>
      <c r="G39" s="329" t="n">
        <f aca="false">IF('Loan Table'!$A39&lt;&gt;"",'Loan Table'!$F39-'Loan Table'!$H39,"")</f>
        <v>8153.75184040486</v>
      </c>
      <c r="H39" s="329" t="n">
        <f aca="false">IF('Loan Table'!$A39&lt;&gt;"",'Loan Table'!$C39*(InterestRate/PaymentsPerYear),"")</f>
        <v>10701.8876719251</v>
      </c>
      <c r="I39" s="329" t="n">
        <f aca="false">IF('Loan Table'!$A39&lt;&gt;"",IF('Loan Table'!$D39+'Loan Table'!$E39&lt;='Loan Table'!$C39,'Loan Table'!$C39-'Loan Table'!$G39,0),"")</f>
        <v>1186475.56967682</v>
      </c>
      <c r="J39" s="329" t="n">
        <f aca="false">IF('Loan Table'!$A39&lt;&gt;"",SUM(INDEX('Loan Table'!$H$13:$H$356,1,1):'Loan Table'!$H39),"")</f>
        <v>312577.836509728</v>
      </c>
    </row>
    <row r="40" customFormat="false" ht="10.5" hidden="false" customHeight="false" outlineLevel="0" collapsed="false">
      <c r="A40" s="326" t="n">
        <f aca="false">IF(LoanGood,IF(ROW()-ROW('Loan Table'!$A$12)&gt;ScheduledNumberOfPayments,"",ROW()-ROW('Loan Table'!$A$12)),"")</f>
        <v>28</v>
      </c>
      <c r="B40" s="327" t="n">
        <f aca="false">IF('Loan Table'!$A40&lt;&gt;"",EOMONTH(LoanStartDate,ROW('Loan Table'!$A40)-ROW('Loan Table'!$A$12)-2)+DAY(LoanStartDate),"")</f>
        <v>46143</v>
      </c>
      <c r="C40" s="329" t="n">
        <f aca="false">IF('Loan Table'!$A40&lt;&gt;"",IF(ROW()-ROW('Loan Table'!$C$12)=1,LoanAmount,INDEX('Loan Table'!$I$13:$I$356,ROW()-ROW('Loan Table'!$C$12)-1)),"")</f>
        <v>1186475.56967682</v>
      </c>
      <c r="D40" s="329" t="n">
        <f aca="false">IF('Loan Table'!$A40&lt;&gt;"",ScheduledPayment,"")</f>
        <v>18855.63951233</v>
      </c>
      <c r="E40" s="329" t="n">
        <f aca="false">IF('Loan Table'!$A40&lt;&gt;"",IF('Loan Table'!$D40+ExtraPayments&lt;'Loan Table'!$C40,ExtraPayments,IF('Loan Table'!$C40-'Loan Table'!$D40&gt;0,'Loan Table'!$C40-'Loan Table'!$D40,0)),"")</f>
        <v>0</v>
      </c>
      <c r="F40" s="329" t="n">
        <f aca="false">IF('Loan Table'!$A40&lt;&gt;"",IF('Loan Table'!$D40+'Loan Table'!$E40&lt;='Loan Table'!$C40,'Loan Table'!$D40+'Loan Table'!$E40,'Loan Table'!$C40),"")</f>
        <v>18855.63951233</v>
      </c>
      <c r="G40" s="329" t="n">
        <f aca="false">IF('Loan Table'!$A40&lt;&gt;"",'Loan Table'!$F40-'Loan Table'!$H40,"")</f>
        <v>8226.79586730849</v>
      </c>
      <c r="H40" s="329" t="n">
        <f aca="false">IF('Loan Table'!$A40&lt;&gt;"",'Loan Table'!$C40*(InterestRate/PaymentsPerYear),"")</f>
        <v>10628.8436450215</v>
      </c>
      <c r="I40" s="329" t="n">
        <f aca="false">IF('Loan Table'!$A40&lt;&gt;"",IF('Loan Table'!$D40+'Loan Table'!$E40&lt;='Loan Table'!$C40,'Loan Table'!$C40-'Loan Table'!$G40,0),"")</f>
        <v>1178248.77380951</v>
      </c>
      <c r="J40" s="329" t="n">
        <f aca="false">IF('Loan Table'!$A40&lt;&gt;"",SUM(INDEX('Loan Table'!$H$13:$H$356,1,1):'Loan Table'!$H40),"")</f>
        <v>323206.680154749</v>
      </c>
    </row>
    <row r="41" customFormat="false" ht="10.5" hidden="false" customHeight="false" outlineLevel="0" collapsed="false">
      <c r="A41" s="326" t="n">
        <f aca="false">IF(LoanGood,IF(ROW()-ROW('Loan Table'!$A$12)&gt;ScheduledNumberOfPayments,"",ROW()-ROW('Loan Table'!$A$12)),"")</f>
        <v>29</v>
      </c>
      <c r="B41" s="327" t="n">
        <f aca="false">IF('Loan Table'!$A41&lt;&gt;"",EOMONTH(LoanStartDate,ROW('Loan Table'!$A41)-ROW('Loan Table'!$A$12)-2)+DAY(LoanStartDate),"")</f>
        <v>46174</v>
      </c>
      <c r="C41" s="329" t="n">
        <f aca="false">IF('Loan Table'!$A41&lt;&gt;"",IF(ROW()-ROW('Loan Table'!$C$12)=1,LoanAmount,INDEX('Loan Table'!$I$13:$I$356,ROW()-ROW('Loan Table'!$C$12)-1)),"")</f>
        <v>1178248.77380951</v>
      </c>
      <c r="D41" s="329" t="n">
        <f aca="false">IF('Loan Table'!$A41&lt;&gt;"",ScheduledPayment,"")</f>
        <v>18855.63951233</v>
      </c>
      <c r="E41" s="329" t="n">
        <f aca="false">IF('Loan Table'!$A41&lt;&gt;"",IF('Loan Table'!$D41+ExtraPayments&lt;'Loan Table'!$C41,ExtraPayments,IF('Loan Table'!$C41-'Loan Table'!$D41&gt;0,'Loan Table'!$C41-'Loan Table'!$D41,0)),"")</f>
        <v>0</v>
      </c>
      <c r="F41" s="329" t="n">
        <f aca="false">IF('Loan Table'!$A41&lt;&gt;"",IF('Loan Table'!$D41+'Loan Table'!$E41&lt;='Loan Table'!$C41,'Loan Table'!$D41+'Loan Table'!$E41,'Loan Table'!$C41),"")</f>
        <v>18855.63951233</v>
      </c>
      <c r="G41" s="329" t="n">
        <f aca="false">IF('Loan Table'!$A41&lt;&gt;"",'Loan Table'!$F41-'Loan Table'!$H41,"")</f>
        <v>8300.49424695313</v>
      </c>
      <c r="H41" s="329" t="n">
        <f aca="false">IF('Loan Table'!$A41&lt;&gt;"",'Loan Table'!$C41*(InterestRate/PaymentsPerYear),"")</f>
        <v>10555.1452653769</v>
      </c>
      <c r="I41" s="329" t="n">
        <f aca="false">IF('Loan Table'!$A41&lt;&gt;"",IF('Loan Table'!$D41+'Loan Table'!$E41&lt;='Loan Table'!$C41,'Loan Table'!$C41-'Loan Table'!$G41,0),"")</f>
        <v>1169948.27956256</v>
      </c>
      <c r="J41" s="329" t="n">
        <f aca="false">IF('Loan Table'!$A41&lt;&gt;"",SUM(INDEX('Loan Table'!$H$13:$H$356,1,1):'Loan Table'!$H41),"")</f>
        <v>333761.825420126</v>
      </c>
    </row>
    <row r="42" customFormat="false" ht="10.5" hidden="false" customHeight="false" outlineLevel="0" collapsed="false">
      <c r="A42" s="326" t="n">
        <f aca="false">IF(LoanGood,IF(ROW()-ROW('Loan Table'!$A$12)&gt;ScheduledNumberOfPayments,"",ROW()-ROW('Loan Table'!$A$12)),"")</f>
        <v>30</v>
      </c>
      <c r="B42" s="327" t="n">
        <f aca="false">IF('Loan Table'!$A42&lt;&gt;"",EOMONTH(LoanStartDate,ROW('Loan Table'!$A42)-ROW('Loan Table'!$A$12)-2)+DAY(LoanStartDate),"")</f>
        <v>46204</v>
      </c>
      <c r="C42" s="329" t="n">
        <f aca="false">IF('Loan Table'!$A42&lt;&gt;"",IF(ROW()-ROW('Loan Table'!$C$12)=1,LoanAmount,INDEX('Loan Table'!$I$13:$I$356,ROW()-ROW('Loan Table'!$C$12)-1)),"")</f>
        <v>1169948.27956256</v>
      </c>
      <c r="D42" s="329" t="n">
        <f aca="false">IF('Loan Table'!$A42&lt;&gt;"",ScheduledPayment,"")</f>
        <v>18855.63951233</v>
      </c>
      <c r="E42" s="329" t="n">
        <f aca="false">IF('Loan Table'!$A42&lt;&gt;"",IF('Loan Table'!$D42+ExtraPayments&lt;'Loan Table'!$C42,ExtraPayments,IF('Loan Table'!$C42-'Loan Table'!$D42&gt;0,'Loan Table'!$C42-'Loan Table'!$D42,0)),"")</f>
        <v>0</v>
      </c>
      <c r="F42" s="329" t="n">
        <f aca="false">IF('Loan Table'!$A42&lt;&gt;"",IF('Loan Table'!$D42+'Loan Table'!$E42&lt;='Loan Table'!$C42,'Loan Table'!$D42+'Loan Table'!$E42,'Loan Table'!$C42),"")</f>
        <v>18855.63951233</v>
      </c>
      <c r="G42" s="329" t="n">
        <f aca="false">IF('Loan Table'!$A42&lt;&gt;"",'Loan Table'!$F42-'Loan Table'!$H42,"")</f>
        <v>8374.85284124875</v>
      </c>
      <c r="H42" s="329" t="n">
        <f aca="false">IF('Loan Table'!$A42&lt;&gt;"",'Loan Table'!$C42*(InterestRate/PaymentsPerYear),"")</f>
        <v>10480.7866710812</v>
      </c>
      <c r="I42" s="329" t="n">
        <f aca="false">IF('Loan Table'!$A42&lt;&gt;"",IF('Loan Table'!$D42+'Loan Table'!$E42&lt;='Loan Table'!$C42,'Loan Table'!$C42-'Loan Table'!$G42,0),"")</f>
        <v>1161573.42672131</v>
      </c>
      <c r="J42" s="329" t="n">
        <f aca="false">IF('Loan Table'!$A42&lt;&gt;"",SUM(INDEX('Loan Table'!$H$13:$H$356,1,1):'Loan Table'!$H42),"")</f>
        <v>344242.612091207</v>
      </c>
    </row>
    <row r="43" customFormat="false" ht="10.5" hidden="false" customHeight="false" outlineLevel="0" collapsed="false">
      <c r="A43" s="326" t="n">
        <f aca="false">IF(LoanGood,IF(ROW()-ROW('Loan Table'!$A$12)&gt;ScheduledNumberOfPayments,"",ROW()-ROW('Loan Table'!$A$12)),"")</f>
        <v>31</v>
      </c>
      <c r="B43" s="327" t="n">
        <f aca="false">IF('Loan Table'!$A43&lt;&gt;"",EOMONTH(LoanStartDate,ROW('Loan Table'!$A43)-ROW('Loan Table'!$A$12)-2)+DAY(LoanStartDate),"")</f>
        <v>46235</v>
      </c>
      <c r="C43" s="329" t="n">
        <f aca="false">IF('Loan Table'!$A43&lt;&gt;"",IF(ROW()-ROW('Loan Table'!$C$12)=1,LoanAmount,INDEX('Loan Table'!$I$13:$I$356,ROW()-ROW('Loan Table'!$C$12)-1)),"")</f>
        <v>1161573.42672131</v>
      </c>
      <c r="D43" s="329" t="n">
        <f aca="false">IF('Loan Table'!$A43&lt;&gt;"",ScheduledPayment,"")</f>
        <v>18855.63951233</v>
      </c>
      <c r="E43" s="329" t="n">
        <f aca="false">IF('Loan Table'!$A43&lt;&gt;"",IF('Loan Table'!$D43+ExtraPayments&lt;'Loan Table'!$C43,ExtraPayments,IF('Loan Table'!$C43-'Loan Table'!$D43&gt;0,'Loan Table'!$C43-'Loan Table'!$D43,0)),"")</f>
        <v>0</v>
      </c>
      <c r="F43" s="329" t="n">
        <f aca="false">IF('Loan Table'!$A43&lt;&gt;"",IF('Loan Table'!$D43+'Loan Table'!$E43&lt;='Loan Table'!$C43,'Loan Table'!$D43+'Loan Table'!$E43,'Loan Table'!$C43),"")</f>
        <v>18855.63951233</v>
      </c>
      <c r="G43" s="329" t="n">
        <f aca="false">IF('Loan Table'!$A43&lt;&gt;"",'Loan Table'!$F43-'Loan Table'!$H43,"")</f>
        <v>8449.87756461827</v>
      </c>
      <c r="H43" s="329" t="n">
        <f aca="false">IF('Loan Table'!$A43&lt;&gt;"",'Loan Table'!$C43*(InterestRate/PaymentsPerYear),"")</f>
        <v>10405.7619477117</v>
      </c>
      <c r="I43" s="329" t="n">
        <f aca="false">IF('Loan Table'!$A43&lt;&gt;"",IF('Loan Table'!$D43+'Loan Table'!$E43&lt;='Loan Table'!$C43,'Loan Table'!$C43-'Loan Table'!$G43,0),"")</f>
        <v>1153123.54915669</v>
      </c>
      <c r="J43" s="329" t="n">
        <f aca="false">IF('Loan Table'!$A43&lt;&gt;"",SUM(INDEX('Loan Table'!$H$13:$H$356,1,1):'Loan Table'!$H43),"")</f>
        <v>354648.374038919</v>
      </c>
    </row>
    <row r="44" customFormat="false" ht="10.5" hidden="false" customHeight="false" outlineLevel="0" collapsed="false">
      <c r="A44" s="326" t="n">
        <f aca="false">IF(LoanGood,IF(ROW()-ROW('Loan Table'!$A$12)&gt;ScheduledNumberOfPayments,"",ROW()-ROW('Loan Table'!$A$12)),"")</f>
        <v>32</v>
      </c>
      <c r="B44" s="327" t="n">
        <f aca="false">IF('Loan Table'!$A44&lt;&gt;"",EOMONTH(LoanStartDate,ROW('Loan Table'!$A44)-ROW('Loan Table'!$A$12)-2)+DAY(LoanStartDate),"")</f>
        <v>46266</v>
      </c>
      <c r="C44" s="329" t="n">
        <f aca="false">IF('Loan Table'!$A44&lt;&gt;"",IF(ROW()-ROW('Loan Table'!$C$12)=1,LoanAmount,INDEX('Loan Table'!$I$13:$I$356,ROW()-ROW('Loan Table'!$C$12)-1)),"")</f>
        <v>1153123.54915669</v>
      </c>
      <c r="D44" s="329" t="n">
        <f aca="false">IF('Loan Table'!$A44&lt;&gt;"",ScheduledPayment,"")</f>
        <v>18855.63951233</v>
      </c>
      <c r="E44" s="329" t="n">
        <f aca="false">IF('Loan Table'!$A44&lt;&gt;"",IF('Loan Table'!$D44+ExtraPayments&lt;'Loan Table'!$C44,ExtraPayments,IF('Loan Table'!$C44-'Loan Table'!$D44&gt;0,'Loan Table'!$C44-'Loan Table'!$D44,0)),"")</f>
        <v>0</v>
      </c>
      <c r="F44" s="329" t="n">
        <f aca="false">IF('Loan Table'!$A44&lt;&gt;"",IF('Loan Table'!$D44+'Loan Table'!$E44&lt;='Loan Table'!$C44,'Loan Table'!$D44+'Loan Table'!$E44,'Loan Table'!$C44),"")</f>
        <v>18855.63951233</v>
      </c>
      <c r="G44" s="329" t="n">
        <f aca="false">IF('Loan Table'!$A44&lt;&gt;"",'Loan Table'!$F44-'Loan Table'!$H44,"")</f>
        <v>8525.57438446798</v>
      </c>
      <c r="H44" s="329" t="n">
        <f aca="false">IF('Loan Table'!$A44&lt;&gt;"",'Loan Table'!$C44*(InterestRate/PaymentsPerYear),"")</f>
        <v>10330.065127862</v>
      </c>
      <c r="I44" s="329" t="n">
        <f aca="false">IF('Loan Table'!$A44&lt;&gt;"",IF('Loan Table'!$D44+'Loan Table'!$E44&lt;='Loan Table'!$C44,'Loan Table'!$C44-'Loan Table'!$G44,0),"")</f>
        <v>1144597.97477222</v>
      </c>
      <c r="J44" s="329" t="n">
        <f aca="false">IF('Loan Table'!$A44&lt;&gt;"",SUM(INDEX('Loan Table'!$H$13:$H$356,1,1):'Loan Table'!$H44),"")</f>
        <v>364978.439166781</v>
      </c>
    </row>
    <row r="45" customFormat="false" ht="10.5" hidden="false" customHeight="false" outlineLevel="0" collapsed="false">
      <c r="A45" s="326" t="n">
        <f aca="false">IF(LoanGood,IF(ROW()-ROW('Loan Table'!$A$12)&gt;ScheduledNumberOfPayments,"",ROW()-ROW('Loan Table'!$A$12)),"")</f>
        <v>33</v>
      </c>
      <c r="B45" s="327" t="n">
        <f aca="false">IF('Loan Table'!$A45&lt;&gt;"",EOMONTH(LoanStartDate,ROW('Loan Table'!$A45)-ROW('Loan Table'!$A$12)-2)+DAY(LoanStartDate),"")</f>
        <v>46296</v>
      </c>
      <c r="C45" s="329" t="n">
        <f aca="false">IF('Loan Table'!$A45&lt;&gt;"",IF(ROW()-ROW('Loan Table'!$C$12)=1,LoanAmount,INDEX('Loan Table'!$I$13:$I$356,ROW()-ROW('Loan Table'!$C$12)-1)),"")</f>
        <v>1144597.97477222</v>
      </c>
      <c r="D45" s="329" t="n">
        <f aca="false">IF('Loan Table'!$A45&lt;&gt;"",ScheduledPayment,"")</f>
        <v>18855.63951233</v>
      </c>
      <c r="E45" s="329" t="n">
        <f aca="false">IF('Loan Table'!$A45&lt;&gt;"",IF('Loan Table'!$D45+ExtraPayments&lt;'Loan Table'!$C45,ExtraPayments,IF('Loan Table'!$C45-'Loan Table'!$D45&gt;0,'Loan Table'!$C45-'Loan Table'!$D45,0)),"")</f>
        <v>0</v>
      </c>
      <c r="F45" s="329" t="n">
        <f aca="false">IF('Loan Table'!$A45&lt;&gt;"",IF('Loan Table'!$D45+'Loan Table'!$E45&lt;='Loan Table'!$C45,'Loan Table'!$D45+'Loan Table'!$E45,'Loan Table'!$C45),"")</f>
        <v>18855.63951233</v>
      </c>
      <c r="G45" s="329" t="n">
        <f aca="false">IF('Loan Table'!$A45&lt;&gt;"",'Loan Table'!$F45-'Loan Table'!$H45,"")</f>
        <v>8601.94932166217</v>
      </c>
      <c r="H45" s="329" t="n">
        <f aca="false">IF('Loan Table'!$A45&lt;&gt;"",'Loan Table'!$C45*(InterestRate/PaymentsPerYear),"")</f>
        <v>10253.6901906678</v>
      </c>
      <c r="I45" s="329" t="n">
        <f aca="false">IF('Loan Table'!$A45&lt;&gt;"",IF('Loan Table'!$D45+'Loan Table'!$E45&lt;='Loan Table'!$C45,'Loan Table'!$C45-'Loan Table'!$G45,0),"")</f>
        <v>1135996.02545056</v>
      </c>
      <c r="J45" s="329" t="n">
        <f aca="false">IF('Loan Table'!$A45&lt;&gt;"",SUM(INDEX('Loan Table'!$H$13:$H$356,1,1):'Loan Table'!$H45),"")</f>
        <v>375232.129357449</v>
      </c>
    </row>
    <row r="46" customFormat="false" ht="10.5" hidden="false" customHeight="false" outlineLevel="0" collapsed="false">
      <c r="A46" s="326" t="n">
        <f aca="false">IF(LoanGood,IF(ROW()-ROW('Loan Table'!$A$12)&gt;ScheduledNumberOfPayments,"",ROW()-ROW('Loan Table'!$A$12)),"")</f>
        <v>34</v>
      </c>
      <c r="B46" s="327" t="n">
        <f aca="false">IF('Loan Table'!$A46&lt;&gt;"",EOMONTH(LoanStartDate,ROW('Loan Table'!$A46)-ROW('Loan Table'!$A$12)-2)+DAY(LoanStartDate),"")</f>
        <v>46327</v>
      </c>
      <c r="C46" s="329" t="n">
        <f aca="false">IF('Loan Table'!$A46&lt;&gt;"",IF(ROW()-ROW('Loan Table'!$C$12)=1,LoanAmount,INDEX('Loan Table'!$I$13:$I$356,ROW()-ROW('Loan Table'!$C$12)-1)),"")</f>
        <v>1135996.02545056</v>
      </c>
      <c r="D46" s="329" t="n">
        <f aca="false">IF('Loan Table'!$A46&lt;&gt;"",ScheduledPayment,"")</f>
        <v>18855.63951233</v>
      </c>
      <c r="E46" s="329" t="n">
        <f aca="false">IF('Loan Table'!$A46&lt;&gt;"",IF('Loan Table'!$D46+ExtraPayments&lt;'Loan Table'!$C46,ExtraPayments,IF('Loan Table'!$C46-'Loan Table'!$D46&gt;0,'Loan Table'!$C46-'Loan Table'!$D46,0)),"")</f>
        <v>0</v>
      </c>
      <c r="F46" s="329" t="n">
        <f aca="false">IF('Loan Table'!$A46&lt;&gt;"",IF('Loan Table'!$D46+'Loan Table'!$E46&lt;='Loan Table'!$C46,'Loan Table'!$D46+'Loan Table'!$E46,'Loan Table'!$C46),"")</f>
        <v>18855.63951233</v>
      </c>
      <c r="G46" s="329" t="n">
        <f aca="false">IF('Loan Table'!$A46&lt;&gt;"",'Loan Table'!$F46-'Loan Table'!$H46,"")</f>
        <v>8679.00845100206</v>
      </c>
      <c r="H46" s="329" t="n">
        <f aca="false">IF('Loan Table'!$A46&lt;&gt;"",'Loan Table'!$C46*(InterestRate/PaymentsPerYear),"")</f>
        <v>10176.6310613279</v>
      </c>
      <c r="I46" s="329" t="n">
        <f aca="false">IF('Loan Table'!$A46&lt;&gt;"",IF('Loan Table'!$D46+'Loan Table'!$E46&lt;='Loan Table'!$C46,'Loan Table'!$C46-'Loan Table'!$G46,0),"")</f>
        <v>1127317.01699956</v>
      </c>
      <c r="J46" s="329" t="n">
        <f aca="false">IF('Loan Table'!$A46&lt;&gt;"",SUM(INDEX('Loan Table'!$H$13:$H$356,1,1):'Loan Table'!$H46),"")</f>
        <v>385408.760418777</v>
      </c>
    </row>
    <row r="47" customFormat="false" ht="10.5" hidden="false" customHeight="false" outlineLevel="0" collapsed="false">
      <c r="A47" s="326" t="n">
        <f aca="false">IF(LoanGood,IF(ROW()-ROW('Loan Table'!$A$12)&gt;ScheduledNumberOfPayments,"",ROW()-ROW('Loan Table'!$A$12)),"")</f>
        <v>35</v>
      </c>
      <c r="B47" s="327" t="n">
        <f aca="false">IF('Loan Table'!$A47&lt;&gt;"",EOMONTH(LoanStartDate,ROW('Loan Table'!$A47)-ROW('Loan Table'!$A$12)-2)+DAY(LoanStartDate),"")</f>
        <v>46357</v>
      </c>
      <c r="C47" s="329" t="n">
        <f aca="false">IF('Loan Table'!$A47&lt;&gt;"",IF(ROW()-ROW('Loan Table'!$C$12)=1,LoanAmount,INDEX('Loan Table'!$I$13:$I$356,ROW()-ROW('Loan Table'!$C$12)-1)),"")</f>
        <v>1127317.01699956</v>
      </c>
      <c r="D47" s="329" t="n">
        <f aca="false">IF('Loan Table'!$A47&lt;&gt;"",ScheduledPayment,"")</f>
        <v>18855.63951233</v>
      </c>
      <c r="E47" s="329" t="n">
        <f aca="false">IF('Loan Table'!$A47&lt;&gt;"",IF('Loan Table'!$D47+ExtraPayments&lt;'Loan Table'!$C47,ExtraPayments,IF('Loan Table'!$C47-'Loan Table'!$D47&gt;0,'Loan Table'!$C47-'Loan Table'!$D47,0)),"")</f>
        <v>0</v>
      </c>
      <c r="F47" s="329" t="n">
        <f aca="false">IF('Loan Table'!$A47&lt;&gt;"",IF('Loan Table'!$D47+'Loan Table'!$E47&lt;='Loan Table'!$C47,'Loan Table'!$D47+'Loan Table'!$E47,'Loan Table'!$C47),"")</f>
        <v>18855.63951233</v>
      </c>
      <c r="G47" s="329" t="n">
        <f aca="false">IF('Loan Table'!$A47&lt;&gt;"",'Loan Table'!$F47-'Loan Table'!$H47,"")</f>
        <v>8756.75790170895</v>
      </c>
      <c r="H47" s="329" t="n">
        <f aca="false">IF('Loan Table'!$A47&lt;&gt;"",'Loan Table'!$C47*(InterestRate/PaymentsPerYear),"")</f>
        <v>10098.881610621</v>
      </c>
      <c r="I47" s="329" t="n">
        <f aca="false">IF('Loan Table'!$A47&lt;&gt;"",IF('Loan Table'!$D47+'Loan Table'!$E47&lt;='Loan Table'!$C47,'Loan Table'!$C47-'Loan Table'!$G47,0),"")</f>
        <v>1118560.25909785</v>
      </c>
      <c r="J47" s="329" t="n">
        <f aca="false">IF('Loan Table'!$A47&lt;&gt;"",SUM(INDEX('Loan Table'!$H$13:$H$356,1,1):'Loan Table'!$H47),"")</f>
        <v>395507.642029398</v>
      </c>
    </row>
    <row r="48" customFormat="false" ht="10.5" hidden="false" customHeight="false" outlineLevel="0" collapsed="false">
      <c r="A48" s="326" t="n">
        <f aca="false">IF(LoanGood,IF(ROW()-ROW('Loan Table'!$A$12)&gt;ScheduledNumberOfPayments,"",ROW()-ROW('Loan Table'!$A$12)),"")</f>
        <v>36</v>
      </c>
      <c r="B48" s="327" t="n">
        <f aca="false">IF('Loan Table'!$A48&lt;&gt;"",EOMONTH(LoanStartDate,ROW('Loan Table'!$A48)-ROW('Loan Table'!$A$12)-2)+DAY(LoanStartDate),"")</f>
        <v>46388</v>
      </c>
      <c r="C48" s="329" t="n">
        <f aca="false">IF('Loan Table'!$A48&lt;&gt;"",IF(ROW()-ROW('Loan Table'!$C$12)=1,LoanAmount,INDEX('Loan Table'!$I$13:$I$356,ROW()-ROW('Loan Table'!$C$12)-1)),"")</f>
        <v>1118560.25909785</v>
      </c>
      <c r="D48" s="329" t="n">
        <f aca="false">IF('Loan Table'!$A48&lt;&gt;"",ScheduledPayment,"")</f>
        <v>18855.63951233</v>
      </c>
      <c r="E48" s="329" t="n">
        <f aca="false">IF('Loan Table'!$A48&lt;&gt;"",IF('Loan Table'!$D48+ExtraPayments&lt;'Loan Table'!$C48,ExtraPayments,IF('Loan Table'!$C48-'Loan Table'!$D48&gt;0,'Loan Table'!$C48-'Loan Table'!$D48,0)),"")</f>
        <v>0</v>
      </c>
      <c r="F48" s="329" t="n">
        <f aca="false">IF('Loan Table'!$A48&lt;&gt;"",IF('Loan Table'!$D48+'Loan Table'!$E48&lt;='Loan Table'!$C48,'Loan Table'!$D48+'Loan Table'!$E48,'Loan Table'!$C48),"")</f>
        <v>18855.63951233</v>
      </c>
      <c r="G48" s="329" t="n">
        <f aca="false">IF('Loan Table'!$A48&lt;&gt;"",'Loan Table'!$F48-'Loan Table'!$H48,"")</f>
        <v>8835.20385791176</v>
      </c>
      <c r="H48" s="329" t="n">
        <f aca="false">IF('Loan Table'!$A48&lt;&gt;"",'Loan Table'!$C48*(InterestRate/PaymentsPerYear),"")</f>
        <v>10020.4356544182</v>
      </c>
      <c r="I48" s="329" t="n">
        <f aca="false">IF('Loan Table'!$A48&lt;&gt;"",IF('Loan Table'!$D48+'Loan Table'!$E48&lt;='Loan Table'!$C48,'Loan Table'!$C48-'Loan Table'!$G48,0),"")</f>
        <v>1109725.05523994</v>
      </c>
      <c r="J48" s="329" t="n">
        <f aca="false">IF('Loan Table'!$A48&lt;&gt;"",SUM(INDEX('Loan Table'!$H$13:$H$356,1,1):'Loan Table'!$H48),"")</f>
        <v>405528.077683816</v>
      </c>
    </row>
    <row r="49" customFormat="false" ht="10.5" hidden="false" customHeight="false" outlineLevel="0" collapsed="false">
      <c r="A49" s="326" t="n">
        <f aca="false">IF(LoanGood,IF(ROW()-ROW('Loan Table'!$A$12)&gt;ScheduledNumberOfPayments,"",ROW()-ROW('Loan Table'!$A$12)),"")</f>
        <v>37</v>
      </c>
      <c r="B49" s="327" t="n">
        <f aca="false">IF('Loan Table'!$A49&lt;&gt;"",EOMONTH(LoanStartDate,ROW('Loan Table'!$A49)-ROW('Loan Table'!$A$12)-2)+DAY(LoanStartDate),"")</f>
        <v>46419</v>
      </c>
      <c r="C49" s="329" t="n">
        <f aca="false">IF('Loan Table'!$A49&lt;&gt;"",IF(ROW()-ROW('Loan Table'!$C$12)=1,LoanAmount,INDEX('Loan Table'!$I$13:$I$356,ROW()-ROW('Loan Table'!$C$12)-1)),"")</f>
        <v>1109725.05523994</v>
      </c>
      <c r="D49" s="329" t="n">
        <f aca="false">IF('Loan Table'!$A49&lt;&gt;"",ScheduledPayment,"")</f>
        <v>18855.63951233</v>
      </c>
      <c r="E49" s="329" t="n">
        <f aca="false">IF('Loan Table'!$A49&lt;&gt;"",IF('Loan Table'!$D49+ExtraPayments&lt;'Loan Table'!$C49,ExtraPayments,IF('Loan Table'!$C49-'Loan Table'!$D49&gt;0,'Loan Table'!$C49-'Loan Table'!$D49,0)),"")</f>
        <v>0</v>
      </c>
      <c r="F49" s="329" t="n">
        <f aca="false">IF('Loan Table'!$A49&lt;&gt;"",IF('Loan Table'!$D49+'Loan Table'!$E49&lt;='Loan Table'!$C49,'Loan Table'!$D49+'Loan Table'!$E49,'Loan Table'!$C49),"")</f>
        <v>18855.63951233</v>
      </c>
      <c r="G49" s="329" t="n">
        <f aca="false">IF('Loan Table'!$A49&lt;&gt;"",'Loan Table'!$F49-'Loan Table'!$H49,"")</f>
        <v>8914.35255913889</v>
      </c>
      <c r="H49" s="329" t="n">
        <f aca="false">IF('Loan Table'!$A49&lt;&gt;"",'Loan Table'!$C49*(InterestRate/PaymentsPerYear),"")</f>
        <v>9941.2869531911</v>
      </c>
      <c r="I49" s="329" t="n">
        <f aca="false">IF('Loan Table'!$A49&lt;&gt;"",IF('Loan Table'!$D49+'Loan Table'!$E49&lt;='Loan Table'!$C49,'Loan Table'!$C49-'Loan Table'!$G49,0),"")</f>
        <v>1100810.7026808</v>
      </c>
      <c r="J49" s="329" t="n">
        <f aca="false">IF('Loan Table'!$A49&lt;&gt;"",SUM(INDEX('Loan Table'!$H$13:$H$356,1,1):'Loan Table'!$H49),"")</f>
        <v>415469.364637007</v>
      </c>
    </row>
    <row r="50" customFormat="false" ht="10.5" hidden="false" customHeight="false" outlineLevel="0" collapsed="false">
      <c r="A50" s="326" t="n">
        <f aca="false">IF(LoanGood,IF(ROW()-ROW('Loan Table'!$A$12)&gt;ScheduledNumberOfPayments,"",ROW()-ROW('Loan Table'!$A$12)),"")</f>
        <v>38</v>
      </c>
      <c r="B50" s="327" t="n">
        <f aca="false">IF('Loan Table'!$A50&lt;&gt;"",EOMONTH(LoanStartDate,ROW('Loan Table'!$A50)-ROW('Loan Table'!$A$12)-2)+DAY(LoanStartDate),"")</f>
        <v>46447</v>
      </c>
      <c r="C50" s="329" t="n">
        <f aca="false">IF('Loan Table'!$A50&lt;&gt;"",IF(ROW()-ROW('Loan Table'!$C$12)=1,LoanAmount,INDEX('Loan Table'!$I$13:$I$356,ROW()-ROW('Loan Table'!$C$12)-1)),"")</f>
        <v>1100810.7026808</v>
      </c>
      <c r="D50" s="329" t="n">
        <f aca="false">IF('Loan Table'!$A50&lt;&gt;"",ScheduledPayment,"")</f>
        <v>18855.63951233</v>
      </c>
      <c r="E50" s="329" t="n">
        <f aca="false">IF('Loan Table'!$A50&lt;&gt;"",IF('Loan Table'!$D50+ExtraPayments&lt;'Loan Table'!$C50,ExtraPayments,IF('Loan Table'!$C50-'Loan Table'!$D50&gt;0,'Loan Table'!$C50-'Loan Table'!$D50,0)),"")</f>
        <v>0</v>
      </c>
      <c r="F50" s="329" t="n">
        <f aca="false">IF('Loan Table'!$A50&lt;&gt;"",IF('Loan Table'!$D50+'Loan Table'!$E50&lt;='Loan Table'!$C50,'Loan Table'!$D50+'Loan Table'!$E50,'Loan Table'!$C50),"")</f>
        <v>18855.63951233</v>
      </c>
      <c r="G50" s="329" t="n">
        <f aca="false">IF('Loan Table'!$A50&lt;&gt;"",'Loan Table'!$F50-'Loan Table'!$H50,"")</f>
        <v>8994.21030081451</v>
      </c>
      <c r="H50" s="329" t="n">
        <f aca="false">IF('Loan Table'!$A50&lt;&gt;"",'Loan Table'!$C50*(InterestRate/PaymentsPerYear),"")</f>
        <v>9861.42921151548</v>
      </c>
      <c r="I50" s="329" t="n">
        <f aca="false">IF('Loan Table'!$A50&lt;&gt;"",IF('Loan Table'!$D50+'Loan Table'!$E50&lt;='Loan Table'!$C50,'Loan Table'!$C50-'Loan Table'!$G50,0),"")</f>
        <v>1091816.49237998</v>
      </c>
      <c r="J50" s="329" t="n">
        <f aca="false">IF('Loan Table'!$A50&lt;&gt;"",SUM(INDEX('Loan Table'!$H$13:$H$356,1,1):'Loan Table'!$H50),"")</f>
        <v>425330.793848523</v>
      </c>
    </row>
    <row r="51" customFormat="false" ht="10.5" hidden="false" customHeight="false" outlineLevel="0" collapsed="false">
      <c r="A51" s="326" t="n">
        <f aca="false">IF(LoanGood,IF(ROW()-ROW('Loan Table'!$A$12)&gt;ScheduledNumberOfPayments,"",ROW()-ROW('Loan Table'!$A$12)),"")</f>
        <v>39</v>
      </c>
      <c r="B51" s="327" t="n">
        <f aca="false">IF('Loan Table'!$A51&lt;&gt;"",EOMONTH(LoanStartDate,ROW('Loan Table'!$A51)-ROW('Loan Table'!$A$12)-2)+DAY(LoanStartDate),"")</f>
        <v>46478</v>
      </c>
      <c r="C51" s="329" t="n">
        <f aca="false">IF('Loan Table'!$A51&lt;&gt;"",IF(ROW()-ROW('Loan Table'!$C$12)=1,LoanAmount,INDEX('Loan Table'!$I$13:$I$356,ROW()-ROW('Loan Table'!$C$12)-1)),"")</f>
        <v>1091816.49237998</v>
      </c>
      <c r="D51" s="329" t="n">
        <f aca="false">IF('Loan Table'!$A51&lt;&gt;"",ScheduledPayment,"")</f>
        <v>18855.63951233</v>
      </c>
      <c r="E51" s="329" t="n">
        <f aca="false">IF('Loan Table'!$A51&lt;&gt;"",IF('Loan Table'!$D51+ExtraPayments&lt;'Loan Table'!$C51,ExtraPayments,IF('Loan Table'!$C51-'Loan Table'!$D51&gt;0,'Loan Table'!$C51-'Loan Table'!$D51,0)),"")</f>
        <v>0</v>
      </c>
      <c r="F51" s="329" t="n">
        <f aca="false">IF('Loan Table'!$A51&lt;&gt;"",IF('Loan Table'!$D51+'Loan Table'!$E51&lt;='Loan Table'!$C51,'Loan Table'!$D51+'Loan Table'!$E51,'Loan Table'!$C51),"")</f>
        <v>18855.63951233</v>
      </c>
      <c r="G51" s="329" t="n">
        <f aca="false">IF('Loan Table'!$A51&lt;&gt;"",'Loan Table'!$F51-'Loan Table'!$H51,"")</f>
        <v>9074.7834347593</v>
      </c>
      <c r="H51" s="329" t="n">
        <f aca="false">IF('Loan Table'!$A51&lt;&gt;"",'Loan Table'!$C51*(InterestRate/PaymentsPerYear),"")</f>
        <v>9780.85607757069</v>
      </c>
      <c r="I51" s="329" t="n">
        <f aca="false">IF('Loan Table'!$A51&lt;&gt;"",IF('Loan Table'!$D51+'Loan Table'!$E51&lt;='Loan Table'!$C51,'Loan Table'!$C51-'Loan Table'!$G51,0),"")</f>
        <v>1082741.70894522</v>
      </c>
      <c r="J51" s="329" t="n">
        <f aca="false">IF('Loan Table'!$A51&lt;&gt;"",SUM(INDEX('Loan Table'!$H$13:$H$356,1,1):'Loan Table'!$H51),"")</f>
        <v>435111.649926093</v>
      </c>
    </row>
    <row r="52" customFormat="false" ht="10.5" hidden="false" customHeight="false" outlineLevel="0" collapsed="false">
      <c r="A52" s="326" t="n">
        <f aca="false">IF(LoanGood,IF(ROW()-ROW('Loan Table'!$A$12)&gt;ScheduledNumberOfPayments,"",ROW()-ROW('Loan Table'!$A$12)),"")</f>
        <v>40</v>
      </c>
      <c r="B52" s="327" t="n">
        <f aca="false">IF('Loan Table'!$A52&lt;&gt;"",EOMONTH(LoanStartDate,ROW('Loan Table'!$A52)-ROW('Loan Table'!$A$12)-2)+DAY(LoanStartDate),"")</f>
        <v>46508</v>
      </c>
      <c r="C52" s="329" t="n">
        <f aca="false">IF('Loan Table'!$A52&lt;&gt;"",IF(ROW()-ROW('Loan Table'!$C$12)=1,LoanAmount,INDEX('Loan Table'!$I$13:$I$356,ROW()-ROW('Loan Table'!$C$12)-1)),"")</f>
        <v>1082741.70894522</v>
      </c>
      <c r="D52" s="329" t="n">
        <f aca="false">IF('Loan Table'!$A52&lt;&gt;"",ScheduledPayment,"")</f>
        <v>18855.63951233</v>
      </c>
      <c r="E52" s="329" t="n">
        <f aca="false">IF('Loan Table'!$A52&lt;&gt;"",IF('Loan Table'!$D52+ExtraPayments&lt;'Loan Table'!$C52,ExtraPayments,IF('Loan Table'!$C52-'Loan Table'!$D52&gt;0,'Loan Table'!$C52-'Loan Table'!$D52,0)),"")</f>
        <v>0</v>
      </c>
      <c r="F52" s="329" t="n">
        <f aca="false">IF('Loan Table'!$A52&lt;&gt;"",IF('Loan Table'!$D52+'Loan Table'!$E52&lt;='Loan Table'!$C52,'Loan Table'!$D52+'Loan Table'!$E52,'Loan Table'!$C52),"")</f>
        <v>18855.63951233</v>
      </c>
      <c r="G52" s="329" t="n">
        <f aca="false">IF('Loan Table'!$A52&lt;&gt;"",'Loan Table'!$F52-'Loan Table'!$H52,"")</f>
        <v>9156.07836969569</v>
      </c>
      <c r="H52" s="329" t="n">
        <f aca="false">IF('Loan Table'!$A52&lt;&gt;"",'Loan Table'!$C52*(InterestRate/PaymentsPerYear),"")</f>
        <v>9699.5611426343</v>
      </c>
      <c r="I52" s="329" t="n">
        <f aca="false">IF('Loan Table'!$A52&lt;&gt;"",IF('Loan Table'!$D52+'Loan Table'!$E52&lt;='Loan Table'!$C52,'Loan Table'!$C52-'Loan Table'!$G52,0),"")</f>
        <v>1073585.63057553</v>
      </c>
      <c r="J52" s="329" t="n">
        <f aca="false">IF('Loan Table'!$A52&lt;&gt;"",SUM(INDEX('Loan Table'!$H$13:$H$356,1,1):'Loan Table'!$H52),"")</f>
        <v>444811.211068728</v>
      </c>
    </row>
    <row r="53" customFormat="false" ht="10.5" hidden="false" customHeight="false" outlineLevel="0" collapsed="false">
      <c r="A53" s="326" t="n">
        <f aca="false">IF(LoanGood,IF(ROW()-ROW('Loan Table'!$A$12)&gt;ScheduledNumberOfPayments,"",ROW()-ROW('Loan Table'!$A$12)),"")</f>
        <v>41</v>
      </c>
      <c r="B53" s="327" t="n">
        <f aca="false">IF('Loan Table'!$A53&lt;&gt;"",EOMONTH(LoanStartDate,ROW('Loan Table'!$A53)-ROW('Loan Table'!$A$12)-2)+DAY(LoanStartDate),"")</f>
        <v>46539</v>
      </c>
      <c r="C53" s="329" t="n">
        <f aca="false">IF('Loan Table'!$A53&lt;&gt;"",IF(ROW()-ROW('Loan Table'!$C$12)=1,LoanAmount,INDEX('Loan Table'!$I$13:$I$356,ROW()-ROW('Loan Table'!$C$12)-1)),"")</f>
        <v>1073585.63057553</v>
      </c>
      <c r="D53" s="329" t="n">
        <f aca="false">IF('Loan Table'!$A53&lt;&gt;"",ScheduledPayment,"")</f>
        <v>18855.63951233</v>
      </c>
      <c r="E53" s="329" t="n">
        <f aca="false">IF('Loan Table'!$A53&lt;&gt;"",IF('Loan Table'!$D53+ExtraPayments&lt;'Loan Table'!$C53,ExtraPayments,IF('Loan Table'!$C53-'Loan Table'!$D53&gt;0,'Loan Table'!$C53-'Loan Table'!$D53,0)),"")</f>
        <v>0</v>
      </c>
      <c r="F53" s="329" t="n">
        <f aca="false">IF('Loan Table'!$A53&lt;&gt;"",IF('Loan Table'!$D53+'Loan Table'!$E53&lt;='Loan Table'!$C53,'Loan Table'!$D53+'Loan Table'!$E53,'Loan Table'!$C53),"")</f>
        <v>18855.63951233</v>
      </c>
      <c r="G53" s="329" t="n">
        <f aca="false">IF('Loan Table'!$A53&lt;&gt;"",'Loan Table'!$F53-'Loan Table'!$H53,"")</f>
        <v>9238.10157175755</v>
      </c>
      <c r="H53" s="329" t="n">
        <f aca="false">IF('Loan Table'!$A53&lt;&gt;"",'Loan Table'!$C53*(InterestRate/PaymentsPerYear),"")</f>
        <v>9617.53794057244</v>
      </c>
      <c r="I53" s="329" t="n">
        <f aca="false">IF('Loan Table'!$A53&lt;&gt;"",IF('Loan Table'!$D53+'Loan Table'!$E53&lt;='Loan Table'!$C53,'Loan Table'!$C53-'Loan Table'!$G53,0),"")</f>
        <v>1064347.52900377</v>
      </c>
      <c r="J53" s="329" t="n">
        <f aca="false">IF('Loan Table'!$A53&lt;&gt;"",SUM(INDEX('Loan Table'!$H$13:$H$356,1,1):'Loan Table'!$H53),"")</f>
        <v>454428.7490093</v>
      </c>
    </row>
    <row r="54" customFormat="false" ht="10.5" hidden="false" customHeight="false" outlineLevel="0" collapsed="false">
      <c r="A54" s="326" t="n">
        <f aca="false">IF(LoanGood,IF(ROW()-ROW('Loan Table'!$A$12)&gt;ScheduledNumberOfPayments,"",ROW()-ROW('Loan Table'!$A$12)),"")</f>
        <v>42</v>
      </c>
      <c r="B54" s="327" t="n">
        <f aca="false">IF('Loan Table'!$A54&lt;&gt;"",EOMONTH(LoanStartDate,ROW('Loan Table'!$A54)-ROW('Loan Table'!$A$12)-2)+DAY(LoanStartDate),"")</f>
        <v>46569</v>
      </c>
      <c r="C54" s="329" t="n">
        <f aca="false">IF('Loan Table'!$A54&lt;&gt;"",IF(ROW()-ROW('Loan Table'!$C$12)=1,LoanAmount,INDEX('Loan Table'!$I$13:$I$356,ROW()-ROW('Loan Table'!$C$12)-1)),"")</f>
        <v>1064347.52900377</v>
      </c>
      <c r="D54" s="329" t="n">
        <f aca="false">IF('Loan Table'!$A54&lt;&gt;"",ScheduledPayment,"")</f>
        <v>18855.63951233</v>
      </c>
      <c r="E54" s="329" t="n">
        <f aca="false">IF('Loan Table'!$A54&lt;&gt;"",IF('Loan Table'!$D54+ExtraPayments&lt;'Loan Table'!$C54,ExtraPayments,IF('Loan Table'!$C54-'Loan Table'!$D54&gt;0,'Loan Table'!$C54-'Loan Table'!$D54,0)),"")</f>
        <v>0</v>
      </c>
      <c r="F54" s="329" t="n">
        <f aca="false">IF('Loan Table'!$A54&lt;&gt;"",IF('Loan Table'!$D54+'Loan Table'!$E54&lt;='Loan Table'!$C54,'Loan Table'!$D54+'Loan Table'!$E54,'Loan Table'!$C54),"")</f>
        <v>18855.63951233</v>
      </c>
      <c r="G54" s="329" t="n">
        <f aca="false">IF('Loan Table'!$A54&lt;&gt;"",'Loan Table'!$F54-'Loan Table'!$H54,"")</f>
        <v>9320.85956500454</v>
      </c>
      <c r="H54" s="329" t="n">
        <f aca="false">IF('Loan Table'!$A54&lt;&gt;"",'Loan Table'!$C54*(InterestRate/PaymentsPerYear),"")</f>
        <v>9534.77994732545</v>
      </c>
      <c r="I54" s="329" t="n">
        <f aca="false">IF('Loan Table'!$A54&lt;&gt;"",IF('Loan Table'!$D54+'Loan Table'!$E54&lt;='Loan Table'!$C54,'Loan Table'!$C54-'Loan Table'!$G54,0),"")</f>
        <v>1055026.66943877</v>
      </c>
      <c r="J54" s="329" t="n">
        <f aca="false">IF('Loan Table'!$A54&lt;&gt;"",SUM(INDEX('Loan Table'!$H$13:$H$356,1,1):'Loan Table'!$H54),"")</f>
        <v>463963.528956626</v>
      </c>
    </row>
    <row r="55" customFormat="false" ht="10.5" hidden="false" customHeight="false" outlineLevel="0" collapsed="false">
      <c r="A55" s="326" t="n">
        <f aca="false">IF(LoanGood,IF(ROW()-ROW('Loan Table'!$A$12)&gt;ScheduledNumberOfPayments,"",ROW()-ROW('Loan Table'!$A$12)),"")</f>
        <v>43</v>
      </c>
      <c r="B55" s="327" t="n">
        <f aca="false">IF('Loan Table'!$A55&lt;&gt;"",EOMONTH(LoanStartDate,ROW('Loan Table'!$A55)-ROW('Loan Table'!$A$12)-2)+DAY(LoanStartDate),"")</f>
        <v>46600</v>
      </c>
      <c r="C55" s="329" t="n">
        <f aca="false">IF('Loan Table'!$A55&lt;&gt;"",IF(ROW()-ROW('Loan Table'!$C$12)=1,LoanAmount,INDEX('Loan Table'!$I$13:$I$356,ROW()-ROW('Loan Table'!$C$12)-1)),"")</f>
        <v>1055026.66943877</v>
      </c>
      <c r="D55" s="329" t="n">
        <f aca="false">IF('Loan Table'!$A55&lt;&gt;"",ScheduledPayment,"")</f>
        <v>18855.63951233</v>
      </c>
      <c r="E55" s="329" t="n">
        <f aca="false">IF('Loan Table'!$A55&lt;&gt;"",IF('Loan Table'!$D55+ExtraPayments&lt;'Loan Table'!$C55,ExtraPayments,IF('Loan Table'!$C55-'Loan Table'!$D55&gt;0,'Loan Table'!$C55-'Loan Table'!$D55,0)),"")</f>
        <v>0</v>
      </c>
      <c r="F55" s="329" t="n">
        <f aca="false">IF('Loan Table'!$A55&lt;&gt;"",IF('Loan Table'!$D55+'Loan Table'!$E55&lt;='Loan Table'!$C55,'Loan Table'!$D55+'Loan Table'!$E55,'Loan Table'!$C55),"")</f>
        <v>18855.63951233</v>
      </c>
      <c r="G55" s="329" t="n">
        <f aca="false">IF('Loan Table'!$A55&lt;&gt;"",'Loan Table'!$F55-'Loan Table'!$H55,"")</f>
        <v>9404.35893194104</v>
      </c>
      <c r="H55" s="329" t="n">
        <f aca="false">IF('Loan Table'!$A55&lt;&gt;"",'Loan Table'!$C55*(InterestRate/PaymentsPerYear),"")</f>
        <v>9451.28058038895</v>
      </c>
      <c r="I55" s="329" t="n">
        <f aca="false">IF('Loan Table'!$A55&lt;&gt;"",IF('Loan Table'!$D55+'Loan Table'!$E55&lt;='Loan Table'!$C55,'Loan Table'!$C55-'Loan Table'!$G55,0),"")</f>
        <v>1045622.31050683</v>
      </c>
      <c r="J55" s="329" t="n">
        <f aca="false">IF('Loan Table'!$A55&lt;&gt;"",SUM(INDEX('Loan Table'!$H$13:$H$356,1,1):'Loan Table'!$H55),"")</f>
        <v>473414.809537014</v>
      </c>
    </row>
    <row r="56" customFormat="false" ht="10.5" hidden="false" customHeight="false" outlineLevel="0" collapsed="false">
      <c r="A56" s="326" t="n">
        <f aca="false">IF(LoanGood,IF(ROW()-ROW('Loan Table'!$A$12)&gt;ScheduledNumberOfPayments,"",ROW()-ROW('Loan Table'!$A$12)),"")</f>
        <v>44</v>
      </c>
      <c r="B56" s="327" t="n">
        <f aca="false">IF('Loan Table'!$A56&lt;&gt;"",EOMONTH(LoanStartDate,ROW('Loan Table'!$A56)-ROW('Loan Table'!$A$12)-2)+DAY(LoanStartDate),"")</f>
        <v>46631</v>
      </c>
      <c r="C56" s="329" t="n">
        <f aca="false">IF('Loan Table'!$A56&lt;&gt;"",IF(ROW()-ROW('Loan Table'!$C$12)=1,LoanAmount,INDEX('Loan Table'!$I$13:$I$356,ROW()-ROW('Loan Table'!$C$12)-1)),"")</f>
        <v>1045622.31050683</v>
      </c>
      <c r="D56" s="329" t="n">
        <f aca="false">IF('Loan Table'!$A56&lt;&gt;"",ScheduledPayment,"")</f>
        <v>18855.63951233</v>
      </c>
      <c r="E56" s="329" t="n">
        <f aca="false">IF('Loan Table'!$A56&lt;&gt;"",IF('Loan Table'!$D56+ExtraPayments&lt;'Loan Table'!$C56,ExtraPayments,IF('Loan Table'!$C56-'Loan Table'!$D56&gt;0,'Loan Table'!$C56-'Loan Table'!$D56,0)),"")</f>
        <v>0</v>
      </c>
      <c r="F56" s="329" t="n">
        <f aca="false">IF('Loan Table'!$A56&lt;&gt;"",IF('Loan Table'!$D56+'Loan Table'!$E56&lt;='Loan Table'!$C56,'Loan Table'!$D56+'Loan Table'!$E56,'Loan Table'!$C56),"")</f>
        <v>18855.63951233</v>
      </c>
      <c r="G56" s="329" t="n">
        <f aca="false">IF('Loan Table'!$A56&lt;&gt;"",'Loan Table'!$F56-'Loan Table'!$H56,"")</f>
        <v>9488.60631403968</v>
      </c>
      <c r="H56" s="329" t="n">
        <f aca="false">IF('Loan Table'!$A56&lt;&gt;"",'Loan Table'!$C56*(InterestRate/PaymentsPerYear),"")</f>
        <v>9367.03319829031</v>
      </c>
      <c r="I56" s="329" t="n">
        <f aca="false">IF('Loan Table'!$A56&lt;&gt;"",IF('Loan Table'!$D56+'Loan Table'!$E56&lt;='Loan Table'!$C56,'Loan Table'!$C56-'Loan Table'!$G56,0),"")</f>
        <v>1036133.70419279</v>
      </c>
      <c r="J56" s="329" t="n">
        <f aca="false">IF('Loan Table'!$A56&lt;&gt;"",SUM(INDEX('Loan Table'!$H$13:$H$356,1,1):'Loan Table'!$H56),"")</f>
        <v>482781.842735305</v>
      </c>
    </row>
    <row r="57" customFormat="false" ht="10.5" hidden="false" customHeight="false" outlineLevel="0" collapsed="false">
      <c r="A57" s="326" t="n">
        <f aca="false">IF(LoanGood,IF(ROW()-ROW('Loan Table'!$A$12)&gt;ScheduledNumberOfPayments,"",ROW()-ROW('Loan Table'!$A$12)),"")</f>
        <v>45</v>
      </c>
      <c r="B57" s="327" t="n">
        <f aca="false">IF('Loan Table'!$A57&lt;&gt;"",EOMONTH(LoanStartDate,ROW('Loan Table'!$A57)-ROW('Loan Table'!$A$12)-2)+DAY(LoanStartDate),"")</f>
        <v>46661</v>
      </c>
      <c r="C57" s="329" t="n">
        <f aca="false">IF('Loan Table'!$A57&lt;&gt;"",IF(ROW()-ROW('Loan Table'!$C$12)=1,LoanAmount,INDEX('Loan Table'!$I$13:$I$356,ROW()-ROW('Loan Table'!$C$12)-1)),"")</f>
        <v>1036133.70419279</v>
      </c>
      <c r="D57" s="329" t="n">
        <f aca="false">IF('Loan Table'!$A57&lt;&gt;"",ScheduledPayment,"")</f>
        <v>18855.63951233</v>
      </c>
      <c r="E57" s="329" t="n">
        <f aca="false">IF('Loan Table'!$A57&lt;&gt;"",IF('Loan Table'!$D57+ExtraPayments&lt;'Loan Table'!$C57,ExtraPayments,IF('Loan Table'!$C57-'Loan Table'!$D57&gt;0,'Loan Table'!$C57-'Loan Table'!$D57,0)),"")</f>
        <v>0</v>
      </c>
      <c r="F57" s="329" t="n">
        <f aca="false">IF('Loan Table'!$A57&lt;&gt;"",IF('Loan Table'!$D57+'Loan Table'!$E57&lt;='Loan Table'!$C57,'Loan Table'!$D57+'Loan Table'!$E57,'Loan Table'!$C57),"")</f>
        <v>18855.63951233</v>
      </c>
      <c r="G57" s="329" t="n">
        <f aca="false">IF('Loan Table'!$A57&lt;&gt;"",'Loan Table'!$F57-'Loan Table'!$H57,"")</f>
        <v>9573.60841226962</v>
      </c>
      <c r="H57" s="329" t="n">
        <f aca="false">IF('Loan Table'!$A57&lt;&gt;"",'Loan Table'!$C57*(InterestRate/PaymentsPerYear),"")</f>
        <v>9282.03110006037</v>
      </c>
      <c r="I57" s="329" t="n">
        <f aca="false">IF('Loan Table'!$A57&lt;&gt;"",IF('Loan Table'!$D57+'Loan Table'!$E57&lt;='Loan Table'!$C57,'Loan Table'!$C57-'Loan Table'!$G57,0),"")</f>
        <v>1026560.09578052</v>
      </c>
      <c r="J57" s="329" t="n">
        <f aca="false">IF('Loan Table'!$A57&lt;&gt;"",SUM(INDEX('Loan Table'!$H$13:$H$356,1,1):'Loan Table'!$H57),"")</f>
        <v>492063.873835365</v>
      </c>
    </row>
    <row r="58" customFormat="false" ht="10.5" hidden="false" customHeight="false" outlineLevel="0" collapsed="false">
      <c r="A58" s="326" t="n">
        <f aca="false">IF(LoanGood,IF(ROW()-ROW('Loan Table'!$A$12)&gt;ScheduledNumberOfPayments,"",ROW()-ROW('Loan Table'!$A$12)),"")</f>
        <v>46</v>
      </c>
      <c r="B58" s="327" t="n">
        <f aca="false">IF('Loan Table'!$A58&lt;&gt;"",EOMONTH(LoanStartDate,ROW('Loan Table'!$A58)-ROW('Loan Table'!$A$12)-2)+DAY(LoanStartDate),"")</f>
        <v>46692</v>
      </c>
      <c r="C58" s="329" t="n">
        <f aca="false">IF('Loan Table'!$A58&lt;&gt;"",IF(ROW()-ROW('Loan Table'!$C$12)=1,LoanAmount,INDEX('Loan Table'!$I$13:$I$356,ROW()-ROW('Loan Table'!$C$12)-1)),"")</f>
        <v>1026560.09578052</v>
      </c>
      <c r="D58" s="329" t="n">
        <f aca="false">IF('Loan Table'!$A58&lt;&gt;"",ScheduledPayment,"")</f>
        <v>18855.63951233</v>
      </c>
      <c r="E58" s="329" t="n">
        <f aca="false">IF('Loan Table'!$A58&lt;&gt;"",IF('Loan Table'!$D58+ExtraPayments&lt;'Loan Table'!$C58,ExtraPayments,IF('Loan Table'!$C58-'Loan Table'!$D58&gt;0,'Loan Table'!$C58-'Loan Table'!$D58,0)),"")</f>
        <v>0</v>
      </c>
      <c r="F58" s="329" t="n">
        <f aca="false">IF('Loan Table'!$A58&lt;&gt;"",IF('Loan Table'!$D58+'Loan Table'!$E58&lt;='Loan Table'!$C58,'Loan Table'!$D58+'Loan Table'!$E58,'Loan Table'!$C58),"")</f>
        <v>18855.63951233</v>
      </c>
      <c r="G58" s="329" t="n">
        <f aca="false">IF('Loan Table'!$A58&lt;&gt;"",'Loan Table'!$F58-'Loan Table'!$H58,"")</f>
        <v>9659.37198762953</v>
      </c>
      <c r="H58" s="329" t="n">
        <f aca="false">IF('Loan Table'!$A58&lt;&gt;"",'Loan Table'!$C58*(InterestRate/PaymentsPerYear),"")</f>
        <v>9196.26752470046</v>
      </c>
      <c r="I58" s="329" t="n">
        <f aca="false">IF('Loan Table'!$A58&lt;&gt;"",IF('Loan Table'!$D58+'Loan Table'!$E58&lt;='Loan Table'!$C58,'Loan Table'!$C58-'Loan Table'!$G58,0),"")</f>
        <v>1016900.72379289</v>
      </c>
      <c r="J58" s="329" t="n">
        <f aca="false">IF('Loan Table'!$A58&lt;&gt;"",SUM(INDEX('Loan Table'!$H$13:$H$356,1,1):'Loan Table'!$H58),"")</f>
        <v>501260.141360066</v>
      </c>
    </row>
    <row r="59" customFormat="false" ht="10.5" hidden="false" customHeight="false" outlineLevel="0" collapsed="false">
      <c r="A59" s="326" t="n">
        <f aca="false">IF(LoanGood,IF(ROW()-ROW('Loan Table'!$A$12)&gt;ScheduledNumberOfPayments,"",ROW()-ROW('Loan Table'!$A$12)),"")</f>
        <v>47</v>
      </c>
      <c r="B59" s="327" t="n">
        <f aca="false">IF('Loan Table'!$A59&lt;&gt;"",EOMONTH(LoanStartDate,ROW('Loan Table'!$A59)-ROW('Loan Table'!$A$12)-2)+DAY(LoanStartDate),"")</f>
        <v>46722</v>
      </c>
      <c r="C59" s="329" t="n">
        <f aca="false">IF('Loan Table'!$A59&lt;&gt;"",IF(ROW()-ROW('Loan Table'!$C$12)=1,LoanAmount,INDEX('Loan Table'!$I$13:$I$356,ROW()-ROW('Loan Table'!$C$12)-1)),"")</f>
        <v>1016900.72379289</v>
      </c>
      <c r="D59" s="329" t="n">
        <f aca="false">IF('Loan Table'!$A59&lt;&gt;"",ScheduledPayment,"")</f>
        <v>18855.63951233</v>
      </c>
      <c r="E59" s="329" t="n">
        <f aca="false">IF('Loan Table'!$A59&lt;&gt;"",IF('Loan Table'!$D59+ExtraPayments&lt;'Loan Table'!$C59,ExtraPayments,IF('Loan Table'!$C59-'Loan Table'!$D59&gt;0,'Loan Table'!$C59-'Loan Table'!$D59,0)),"")</f>
        <v>0</v>
      </c>
      <c r="F59" s="329" t="n">
        <f aca="false">IF('Loan Table'!$A59&lt;&gt;"",IF('Loan Table'!$D59+'Loan Table'!$E59&lt;='Loan Table'!$C59,'Loan Table'!$D59+'Loan Table'!$E59,'Loan Table'!$C59),"")</f>
        <v>18855.63951233</v>
      </c>
      <c r="G59" s="329" t="n">
        <f aca="false">IF('Loan Table'!$A59&lt;&gt;"",'Loan Table'!$F59-'Loan Table'!$H59,"")</f>
        <v>9745.90386168538</v>
      </c>
      <c r="H59" s="329" t="n">
        <f aca="false">IF('Loan Table'!$A59&lt;&gt;"",'Loan Table'!$C59*(InterestRate/PaymentsPerYear),"")</f>
        <v>9109.73565064461</v>
      </c>
      <c r="I59" s="329" t="n">
        <f aca="false">IF('Loan Table'!$A59&lt;&gt;"",IF('Loan Table'!$D59+'Loan Table'!$E59&lt;='Loan Table'!$C59,'Loan Table'!$C59-'Loan Table'!$G59,0),"")</f>
        <v>1007154.8199312</v>
      </c>
      <c r="J59" s="329" t="n">
        <f aca="false">IF('Loan Table'!$A59&lt;&gt;"",SUM(INDEX('Loan Table'!$H$13:$H$356,1,1):'Loan Table'!$H59),"")</f>
        <v>510369.87701071</v>
      </c>
    </row>
    <row r="60" customFormat="false" ht="10.5" hidden="false" customHeight="false" outlineLevel="0" collapsed="false">
      <c r="A60" s="326" t="n">
        <f aca="false">IF(LoanGood,IF(ROW()-ROW('Loan Table'!$A$12)&gt;ScheduledNumberOfPayments,"",ROW()-ROW('Loan Table'!$A$12)),"")</f>
        <v>48</v>
      </c>
      <c r="B60" s="327" t="n">
        <f aca="false">IF('Loan Table'!$A60&lt;&gt;"",EOMONTH(LoanStartDate,ROW('Loan Table'!$A60)-ROW('Loan Table'!$A$12)-2)+DAY(LoanStartDate),"")</f>
        <v>46753</v>
      </c>
      <c r="C60" s="329" t="n">
        <f aca="false">IF('Loan Table'!$A60&lt;&gt;"",IF(ROW()-ROW('Loan Table'!$C$12)=1,LoanAmount,INDEX('Loan Table'!$I$13:$I$356,ROW()-ROW('Loan Table'!$C$12)-1)),"")</f>
        <v>1007154.8199312</v>
      </c>
      <c r="D60" s="329" t="n">
        <f aca="false">IF('Loan Table'!$A60&lt;&gt;"",ScheduledPayment,"")</f>
        <v>18855.63951233</v>
      </c>
      <c r="E60" s="329" t="n">
        <f aca="false">IF('Loan Table'!$A60&lt;&gt;"",IF('Loan Table'!$D60+ExtraPayments&lt;'Loan Table'!$C60,ExtraPayments,IF('Loan Table'!$C60-'Loan Table'!$D60&gt;0,'Loan Table'!$C60-'Loan Table'!$D60,0)),"")</f>
        <v>0</v>
      </c>
      <c r="F60" s="329" t="n">
        <f aca="false">IF('Loan Table'!$A60&lt;&gt;"",IF('Loan Table'!$D60+'Loan Table'!$E60&lt;='Loan Table'!$C60,'Loan Table'!$D60+'Loan Table'!$E60,'Loan Table'!$C60),"")</f>
        <v>18855.63951233</v>
      </c>
      <c r="G60" s="329" t="n">
        <f aca="false">IF('Loan Table'!$A60&lt;&gt;"",'Loan Table'!$F60-'Loan Table'!$H60,"")</f>
        <v>9833.21091711298</v>
      </c>
      <c r="H60" s="329" t="n">
        <f aca="false">IF('Loan Table'!$A60&lt;&gt;"",'Loan Table'!$C60*(InterestRate/PaymentsPerYear),"")</f>
        <v>9022.42859521701</v>
      </c>
      <c r="I60" s="329" t="n">
        <f aca="false">IF('Loan Table'!$A60&lt;&gt;"",IF('Loan Table'!$D60+'Loan Table'!$E60&lt;='Loan Table'!$C60,'Loan Table'!$C60-'Loan Table'!$G60,0),"")</f>
        <v>997321.609014088</v>
      </c>
      <c r="J60" s="329" t="n">
        <f aca="false">IF('Loan Table'!$A60&lt;&gt;"",SUM(INDEX('Loan Table'!$H$13:$H$356,1,1):'Loan Table'!$H60),"")</f>
        <v>519392.305605927</v>
      </c>
    </row>
    <row r="61" customFormat="false" ht="10.5" hidden="false" customHeight="false" outlineLevel="0" collapsed="false">
      <c r="A61" s="326" t="n">
        <f aca="false">IF(LoanGood,IF(ROW()-ROW('Loan Table'!$A$12)&gt;ScheduledNumberOfPayments,"",ROW()-ROW('Loan Table'!$A$12)),"")</f>
        <v>49</v>
      </c>
      <c r="B61" s="327" t="n">
        <f aca="false">IF('Loan Table'!$A61&lt;&gt;"",EOMONTH(LoanStartDate,ROW('Loan Table'!$A61)-ROW('Loan Table'!$A$12)-2)+DAY(LoanStartDate),"")</f>
        <v>46784</v>
      </c>
      <c r="C61" s="329" t="n">
        <f aca="false">IF('Loan Table'!$A61&lt;&gt;"",IF(ROW()-ROW('Loan Table'!$C$12)=1,LoanAmount,INDEX('Loan Table'!$I$13:$I$356,ROW()-ROW('Loan Table'!$C$12)-1)),"")</f>
        <v>997321.609014088</v>
      </c>
      <c r="D61" s="329" t="n">
        <f aca="false">IF('Loan Table'!$A61&lt;&gt;"",ScheduledPayment,"")</f>
        <v>18855.63951233</v>
      </c>
      <c r="E61" s="329" t="n">
        <f aca="false">IF('Loan Table'!$A61&lt;&gt;"",IF('Loan Table'!$D61+ExtraPayments&lt;'Loan Table'!$C61,ExtraPayments,IF('Loan Table'!$C61-'Loan Table'!$D61&gt;0,'Loan Table'!$C61-'Loan Table'!$D61,0)),"")</f>
        <v>0</v>
      </c>
      <c r="F61" s="329" t="n">
        <f aca="false">IF('Loan Table'!$A61&lt;&gt;"",IF('Loan Table'!$D61+'Loan Table'!$E61&lt;='Loan Table'!$C61,'Loan Table'!$D61+'Loan Table'!$E61,'Loan Table'!$C61),"")</f>
        <v>18855.63951233</v>
      </c>
      <c r="G61" s="329" t="n">
        <f aca="false">IF('Loan Table'!$A61&lt;&gt;"",'Loan Table'!$F61-'Loan Table'!$H61,"")</f>
        <v>9921.30009824545</v>
      </c>
      <c r="H61" s="329" t="n">
        <f aca="false">IF('Loan Table'!$A61&lt;&gt;"",'Loan Table'!$C61*(InterestRate/PaymentsPerYear),"")</f>
        <v>8934.33941408454</v>
      </c>
      <c r="I61" s="329" t="n">
        <f aca="false">IF('Loan Table'!$A61&lt;&gt;"",IF('Loan Table'!$D61+'Loan Table'!$E61&lt;='Loan Table'!$C61,'Loan Table'!$C61-'Loan Table'!$G61,0),"")</f>
        <v>987400.308915843</v>
      </c>
      <c r="J61" s="329" t="n">
        <f aca="false">IF('Loan Table'!$A61&lt;&gt;"",SUM(INDEX('Loan Table'!$H$13:$H$356,1,1):'Loan Table'!$H61),"")</f>
        <v>528326.645020012</v>
      </c>
    </row>
    <row r="62" customFormat="false" ht="10.5" hidden="false" customHeight="false" outlineLevel="0" collapsed="false">
      <c r="A62" s="326" t="n">
        <f aca="false">IF(LoanGood,IF(ROW()-ROW('Loan Table'!$A$12)&gt;ScheduledNumberOfPayments,"",ROW()-ROW('Loan Table'!$A$12)),"")</f>
        <v>50</v>
      </c>
      <c r="B62" s="327" t="n">
        <f aca="false">IF('Loan Table'!$A62&lt;&gt;"",EOMONTH(LoanStartDate,ROW('Loan Table'!$A62)-ROW('Loan Table'!$A$12)-2)+DAY(LoanStartDate),"")</f>
        <v>46813</v>
      </c>
      <c r="C62" s="329" t="n">
        <f aca="false">IF('Loan Table'!$A62&lt;&gt;"",IF(ROW()-ROW('Loan Table'!$C$12)=1,LoanAmount,INDEX('Loan Table'!$I$13:$I$356,ROW()-ROW('Loan Table'!$C$12)-1)),"")</f>
        <v>987400.308915843</v>
      </c>
      <c r="D62" s="329" t="n">
        <f aca="false">IF('Loan Table'!$A62&lt;&gt;"",ScheduledPayment,"")</f>
        <v>18855.63951233</v>
      </c>
      <c r="E62" s="329" t="n">
        <f aca="false">IF('Loan Table'!$A62&lt;&gt;"",IF('Loan Table'!$D62+ExtraPayments&lt;'Loan Table'!$C62,ExtraPayments,IF('Loan Table'!$C62-'Loan Table'!$D62&gt;0,'Loan Table'!$C62-'Loan Table'!$D62,0)),"")</f>
        <v>0</v>
      </c>
      <c r="F62" s="329" t="n">
        <f aca="false">IF('Loan Table'!$A62&lt;&gt;"",IF('Loan Table'!$D62+'Loan Table'!$E62&lt;='Loan Table'!$C62,'Loan Table'!$D62+'Loan Table'!$E62,'Loan Table'!$C62),"")</f>
        <v>18855.63951233</v>
      </c>
      <c r="G62" s="329" t="n">
        <f aca="false">IF('Loan Table'!$A62&lt;&gt;"",'Loan Table'!$F62-'Loan Table'!$H62,"")</f>
        <v>10010.1784116256</v>
      </c>
      <c r="H62" s="329" t="n">
        <f aca="false">IF('Loan Table'!$A62&lt;&gt;"",'Loan Table'!$C62*(InterestRate/PaymentsPerYear),"")</f>
        <v>8845.46110070442</v>
      </c>
      <c r="I62" s="329" t="n">
        <f aca="false">IF('Loan Table'!$A62&lt;&gt;"",IF('Loan Table'!$D62+'Loan Table'!$E62&lt;='Loan Table'!$C62,'Loan Table'!$C62-'Loan Table'!$G62,0),"")</f>
        <v>977390.130504217</v>
      </c>
      <c r="J62" s="329" t="n">
        <f aca="false">IF('Loan Table'!$A62&lt;&gt;"",SUM(INDEX('Loan Table'!$H$13:$H$356,1,1):'Loan Table'!$H62),"")</f>
        <v>537172.106120716</v>
      </c>
    </row>
    <row r="63" customFormat="false" ht="10.5" hidden="false" customHeight="false" outlineLevel="0" collapsed="false">
      <c r="A63" s="326" t="n">
        <f aca="false">IF(LoanGood,IF(ROW()-ROW('Loan Table'!$A$12)&gt;ScheduledNumberOfPayments,"",ROW()-ROW('Loan Table'!$A$12)),"")</f>
        <v>51</v>
      </c>
      <c r="B63" s="327" t="n">
        <f aca="false">IF('Loan Table'!$A63&lt;&gt;"",EOMONTH(LoanStartDate,ROW('Loan Table'!$A63)-ROW('Loan Table'!$A$12)-2)+DAY(LoanStartDate),"")</f>
        <v>46844</v>
      </c>
      <c r="C63" s="329" t="n">
        <f aca="false">IF('Loan Table'!$A63&lt;&gt;"",IF(ROW()-ROW('Loan Table'!$C$12)=1,LoanAmount,INDEX('Loan Table'!$I$13:$I$356,ROW()-ROW('Loan Table'!$C$12)-1)),"")</f>
        <v>977390.130504217</v>
      </c>
      <c r="D63" s="329" t="n">
        <f aca="false">IF('Loan Table'!$A63&lt;&gt;"",ScheduledPayment,"")</f>
        <v>18855.63951233</v>
      </c>
      <c r="E63" s="329" t="n">
        <f aca="false">IF('Loan Table'!$A63&lt;&gt;"",IF('Loan Table'!$D63+ExtraPayments&lt;'Loan Table'!$C63,ExtraPayments,IF('Loan Table'!$C63-'Loan Table'!$D63&gt;0,'Loan Table'!$C63-'Loan Table'!$D63,0)),"")</f>
        <v>0</v>
      </c>
      <c r="F63" s="329" t="n">
        <f aca="false">IF('Loan Table'!$A63&lt;&gt;"",IF('Loan Table'!$D63+'Loan Table'!$E63&lt;='Loan Table'!$C63,'Loan Table'!$D63+'Loan Table'!$E63,'Loan Table'!$C63),"")</f>
        <v>18855.63951233</v>
      </c>
      <c r="G63" s="329" t="n">
        <f aca="false">IF('Loan Table'!$A63&lt;&gt;"",'Loan Table'!$F63-'Loan Table'!$H63,"")</f>
        <v>10099.852926563</v>
      </c>
      <c r="H63" s="329" t="n">
        <f aca="false">IF('Loan Table'!$A63&lt;&gt;"",'Loan Table'!$C63*(InterestRate/PaymentsPerYear),"")</f>
        <v>8755.78658576694</v>
      </c>
      <c r="I63" s="329" t="n">
        <f aca="false">IF('Loan Table'!$A63&lt;&gt;"",IF('Loan Table'!$D63+'Loan Table'!$E63&lt;='Loan Table'!$C63,'Loan Table'!$C63-'Loan Table'!$G63,0),"")</f>
        <v>967290.277577654</v>
      </c>
      <c r="J63" s="329" t="n">
        <f aca="false">IF('Loan Table'!$A63&lt;&gt;"",SUM(INDEX('Loan Table'!$H$13:$H$356,1,1):'Loan Table'!$H63),"")</f>
        <v>545927.892706483</v>
      </c>
    </row>
    <row r="64" customFormat="false" ht="10.5" hidden="false" customHeight="false" outlineLevel="0" collapsed="false">
      <c r="A64" s="326" t="n">
        <f aca="false">IF(LoanGood,IF(ROW()-ROW('Loan Table'!$A$12)&gt;ScheduledNumberOfPayments,"",ROW()-ROW('Loan Table'!$A$12)),"")</f>
        <v>52</v>
      </c>
      <c r="B64" s="327" t="n">
        <f aca="false">IF('Loan Table'!$A64&lt;&gt;"",EOMONTH(LoanStartDate,ROW('Loan Table'!$A64)-ROW('Loan Table'!$A$12)-2)+DAY(LoanStartDate),"")</f>
        <v>46874</v>
      </c>
      <c r="C64" s="329" t="n">
        <f aca="false">IF('Loan Table'!$A64&lt;&gt;"",IF(ROW()-ROW('Loan Table'!$C$12)=1,LoanAmount,INDEX('Loan Table'!$I$13:$I$356,ROW()-ROW('Loan Table'!$C$12)-1)),"")</f>
        <v>967290.277577654</v>
      </c>
      <c r="D64" s="329" t="n">
        <f aca="false">IF('Loan Table'!$A64&lt;&gt;"",ScheduledPayment,"")</f>
        <v>18855.63951233</v>
      </c>
      <c r="E64" s="329" t="n">
        <f aca="false">IF('Loan Table'!$A64&lt;&gt;"",IF('Loan Table'!$D64+ExtraPayments&lt;'Loan Table'!$C64,ExtraPayments,IF('Loan Table'!$C64-'Loan Table'!$D64&gt;0,'Loan Table'!$C64-'Loan Table'!$D64,0)),"")</f>
        <v>0</v>
      </c>
      <c r="F64" s="329" t="n">
        <f aca="false">IF('Loan Table'!$A64&lt;&gt;"",IF('Loan Table'!$D64+'Loan Table'!$E64&lt;='Loan Table'!$C64,'Loan Table'!$D64+'Loan Table'!$E64,'Loan Table'!$C64),"")</f>
        <v>18855.63951233</v>
      </c>
      <c r="G64" s="329" t="n">
        <f aca="false">IF('Loan Table'!$A64&lt;&gt;"",'Loan Table'!$F64-'Loan Table'!$H64,"")</f>
        <v>10190.3307756968</v>
      </c>
      <c r="H64" s="329" t="n">
        <f aca="false">IF('Loan Table'!$A64&lt;&gt;"",'Loan Table'!$C64*(InterestRate/PaymentsPerYear),"")</f>
        <v>8665.30873663315</v>
      </c>
      <c r="I64" s="329" t="n">
        <f aca="false">IF('Loan Table'!$A64&lt;&gt;"",IF('Loan Table'!$D64+'Loan Table'!$E64&lt;='Loan Table'!$C64,'Loan Table'!$C64-'Loan Table'!$G64,0),"")</f>
        <v>957099.946801957</v>
      </c>
      <c r="J64" s="329" t="n">
        <f aca="false">IF('Loan Table'!$A64&lt;&gt;"",SUM(INDEX('Loan Table'!$H$13:$H$356,1,1):'Loan Table'!$H64),"")</f>
        <v>554593.201443116</v>
      </c>
    </row>
    <row r="65" customFormat="false" ht="10.5" hidden="false" customHeight="false" outlineLevel="0" collapsed="false">
      <c r="A65" s="326" t="n">
        <f aca="false">IF(LoanGood,IF(ROW()-ROW('Loan Table'!$A$12)&gt;ScheduledNumberOfPayments,"",ROW()-ROW('Loan Table'!$A$12)),"")</f>
        <v>53</v>
      </c>
      <c r="B65" s="327" t="n">
        <f aca="false">IF('Loan Table'!$A65&lt;&gt;"",EOMONTH(LoanStartDate,ROW('Loan Table'!$A65)-ROW('Loan Table'!$A$12)-2)+DAY(LoanStartDate),"")</f>
        <v>46905</v>
      </c>
      <c r="C65" s="329" t="n">
        <f aca="false">IF('Loan Table'!$A65&lt;&gt;"",IF(ROW()-ROW('Loan Table'!$C$12)=1,LoanAmount,INDEX('Loan Table'!$I$13:$I$356,ROW()-ROW('Loan Table'!$C$12)-1)),"")</f>
        <v>957099.946801957</v>
      </c>
      <c r="D65" s="329" t="n">
        <f aca="false">IF('Loan Table'!$A65&lt;&gt;"",ScheduledPayment,"")</f>
        <v>18855.63951233</v>
      </c>
      <c r="E65" s="329" t="n">
        <f aca="false">IF('Loan Table'!$A65&lt;&gt;"",IF('Loan Table'!$D65+ExtraPayments&lt;'Loan Table'!$C65,ExtraPayments,IF('Loan Table'!$C65-'Loan Table'!$D65&gt;0,'Loan Table'!$C65-'Loan Table'!$D65,0)),"")</f>
        <v>0</v>
      </c>
      <c r="F65" s="329" t="n">
        <f aca="false">IF('Loan Table'!$A65&lt;&gt;"",IF('Loan Table'!$D65+'Loan Table'!$E65&lt;='Loan Table'!$C65,'Loan Table'!$D65+'Loan Table'!$E65,'Loan Table'!$C65),"")</f>
        <v>18855.63951233</v>
      </c>
      <c r="G65" s="329" t="n">
        <f aca="false">IF('Loan Table'!$A65&lt;&gt;"",'Loan Table'!$F65-'Loan Table'!$H65,"")</f>
        <v>10281.6191555625</v>
      </c>
      <c r="H65" s="329" t="n">
        <f aca="false">IF('Loan Table'!$A65&lt;&gt;"",'Loan Table'!$C65*(InterestRate/PaymentsPerYear),"")</f>
        <v>8574.02035676753</v>
      </c>
      <c r="I65" s="329" t="n">
        <f aca="false">IF('Loan Table'!$A65&lt;&gt;"",IF('Loan Table'!$D65+'Loan Table'!$E65&lt;='Loan Table'!$C65,'Loan Table'!$C65-'Loan Table'!$G65,0),"")</f>
        <v>946818.327646395</v>
      </c>
      <c r="J65" s="329" t="n">
        <f aca="false">IF('Loan Table'!$A65&lt;&gt;"",SUM(INDEX('Loan Table'!$H$13:$H$356,1,1):'Loan Table'!$H65),"")</f>
        <v>563167.221799884</v>
      </c>
    </row>
    <row r="66" customFormat="false" ht="10.5" hidden="false" customHeight="false" outlineLevel="0" collapsed="false">
      <c r="A66" s="326" t="n">
        <f aca="false">IF(LoanGood,IF(ROW()-ROW('Loan Table'!$A$12)&gt;ScheduledNumberOfPayments,"",ROW()-ROW('Loan Table'!$A$12)),"")</f>
        <v>54</v>
      </c>
      <c r="B66" s="327" t="n">
        <f aca="false">IF('Loan Table'!$A66&lt;&gt;"",EOMONTH(LoanStartDate,ROW('Loan Table'!$A66)-ROW('Loan Table'!$A$12)-2)+DAY(LoanStartDate),"")</f>
        <v>46935</v>
      </c>
      <c r="C66" s="329" t="n">
        <f aca="false">IF('Loan Table'!$A66&lt;&gt;"",IF(ROW()-ROW('Loan Table'!$C$12)=1,LoanAmount,INDEX('Loan Table'!$I$13:$I$356,ROW()-ROW('Loan Table'!$C$12)-1)),"")</f>
        <v>946818.327646395</v>
      </c>
      <c r="D66" s="329" t="n">
        <f aca="false">IF('Loan Table'!$A66&lt;&gt;"",ScheduledPayment,"")</f>
        <v>18855.63951233</v>
      </c>
      <c r="E66" s="329" t="n">
        <f aca="false">IF('Loan Table'!$A66&lt;&gt;"",IF('Loan Table'!$D66+ExtraPayments&lt;'Loan Table'!$C66,ExtraPayments,IF('Loan Table'!$C66-'Loan Table'!$D66&gt;0,'Loan Table'!$C66-'Loan Table'!$D66,0)),"")</f>
        <v>0</v>
      </c>
      <c r="F66" s="329" t="n">
        <f aca="false">IF('Loan Table'!$A66&lt;&gt;"",IF('Loan Table'!$D66+'Loan Table'!$E66&lt;='Loan Table'!$C66,'Loan Table'!$D66+'Loan Table'!$E66,'Loan Table'!$C66),"")</f>
        <v>18855.63951233</v>
      </c>
      <c r="G66" s="329" t="n">
        <f aca="false">IF('Loan Table'!$A66&lt;&gt;"",'Loan Table'!$F66-'Loan Table'!$H66,"")</f>
        <v>10373.7253271644</v>
      </c>
      <c r="H66" s="329" t="n">
        <f aca="false">IF('Loan Table'!$A66&lt;&gt;"",'Loan Table'!$C66*(InterestRate/PaymentsPerYear),"")</f>
        <v>8481.91418516562</v>
      </c>
      <c r="I66" s="329" t="n">
        <f aca="false">IF('Loan Table'!$A66&lt;&gt;"",IF('Loan Table'!$D66+'Loan Table'!$E66&lt;='Loan Table'!$C66,'Loan Table'!$C66-'Loan Table'!$G66,0),"")</f>
        <v>936444.60231923</v>
      </c>
      <c r="J66" s="329" t="n">
        <f aca="false">IF('Loan Table'!$A66&lt;&gt;"",SUM(INDEX('Loan Table'!$H$13:$H$356,1,1):'Loan Table'!$H66),"")</f>
        <v>571649.135985049</v>
      </c>
    </row>
    <row r="67" customFormat="false" ht="10.5" hidden="false" customHeight="false" outlineLevel="0" collapsed="false">
      <c r="A67" s="326" t="n">
        <f aca="false">IF(LoanGood,IF(ROW()-ROW('Loan Table'!$A$12)&gt;ScheduledNumberOfPayments,"",ROW()-ROW('Loan Table'!$A$12)),"")</f>
        <v>55</v>
      </c>
      <c r="B67" s="327" t="n">
        <f aca="false">IF('Loan Table'!$A67&lt;&gt;"",EOMONTH(LoanStartDate,ROW('Loan Table'!$A67)-ROW('Loan Table'!$A$12)-2)+DAY(LoanStartDate),"")</f>
        <v>46966</v>
      </c>
      <c r="C67" s="329" t="n">
        <f aca="false">IF('Loan Table'!$A67&lt;&gt;"",IF(ROW()-ROW('Loan Table'!$C$12)=1,LoanAmount,INDEX('Loan Table'!$I$13:$I$356,ROW()-ROW('Loan Table'!$C$12)-1)),"")</f>
        <v>936444.60231923</v>
      </c>
      <c r="D67" s="329" t="n">
        <f aca="false">IF('Loan Table'!$A67&lt;&gt;"",ScheduledPayment,"")</f>
        <v>18855.63951233</v>
      </c>
      <c r="E67" s="329" t="n">
        <f aca="false">IF('Loan Table'!$A67&lt;&gt;"",IF('Loan Table'!$D67+ExtraPayments&lt;'Loan Table'!$C67,ExtraPayments,IF('Loan Table'!$C67-'Loan Table'!$D67&gt;0,'Loan Table'!$C67-'Loan Table'!$D67,0)),"")</f>
        <v>0</v>
      </c>
      <c r="F67" s="329" t="n">
        <f aca="false">IF('Loan Table'!$A67&lt;&gt;"",IF('Loan Table'!$D67+'Loan Table'!$E67&lt;='Loan Table'!$C67,'Loan Table'!$D67+'Loan Table'!$E67,'Loan Table'!$C67),"")</f>
        <v>18855.63951233</v>
      </c>
      <c r="G67" s="329" t="n">
        <f aca="false">IF('Loan Table'!$A67&lt;&gt;"",'Loan Table'!$F67-'Loan Table'!$H67,"")</f>
        <v>10466.6566165536</v>
      </c>
      <c r="H67" s="329" t="n">
        <f aca="false">IF('Loan Table'!$A67&lt;&gt;"",'Loan Table'!$C67*(InterestRate/PaymentsPerYear),"")</f>
        <v>8388.98289577644</v>
      </c>
      <c r="I67" s="329" t="n">
        <f aca="false">IF('Loan Table'!$A67&lt;&gt;"",IF('Loan Table'!$D67+'Loan Table'!$E67&lt;='Loan Table'!$C67,'Loan Table'!$C67-'Loan Table'!$G67,0),"")</f>
        <v>925977.945702677</v>
      </c>
      <c r="J67" s="329" t="n">
        <f aca="false">IF('Loan Table'!$A67&lt;&gt;"",SUM(INDEX('Loan Table'!$H$13:$H$356,1,1):'Loan Table'!$H67),"")</f>
        <v>580038.118880826</v>
      </c>
    </row>
    <row r="68" customFormat="false" ht="10.5" hidden="false" customHeight="false" outlineLevel="0" collapsed="false">
      <c r="A68" s="326" t="n">
        <f aca="false">IF(LoanGood,IF(ROW()-ROW('Loan Table'!$A$12)&gt;ScheduledNumberOfPayments,"",ROW()-ROW('Loan Table'!$A$12)),"")</f>
        <v>56</v>
      </c>
      <c r="B68" s="327" t="n">
        <f aca="false">IF('Loan Table'!$A68&lt;&gt;"",EOMONTH(LoanStartDate,ROW('Loan Table'!$A68)-ROW('Loan Table'!$A$12)-2)+DAY(LoanStartDate),"")</f>
        <v>46997</v>
      </c>
      <c r="C68" s="329" t="n">
        <f aca="false">IF('Loan Table'!$A68&lt;&gt;"",IF(ROW()-ROW('Loan Table'!$C$12)=1,LoanAmount,INDEX('Loan Table'!$I$13:$I$356,ROW()-ROW('Loan Table'!$C$12)-1)),"")</f>
        <v>925977.945702677</v>
      </c>
      <c r="D68" s="329" t="n">
        <f aca="false">IF('Loan Table'!$A68&lt;&gt;"",ScheduledPayment,"")</f>
        <v>18855.63951233</v>
      </c>
      <c r="E68" s="329" t="n">
        <f aca="false">IF('Loan Table'!$A68&lt;&gt;"",IF('Loan Table'!$D68+ExtraPayments&lt;'Loan Table'!$C68,ExtraPayments,IF('Loan Table'!$C68-'Loan Table'!$D68&gt;0,'Loan Table'!$C68-'Loan Table'!$D68,0)),"")</f>
        <v>0</v>
      </c>
      <c r="F68" s="329" t="n">
        <f aca="false">IF('Loan Table'!$A68&lt;&gt;"",IF('Loan Table'!$D68+'Loan Table'!$E68&lt;='Loan Table'!$C68,'Loan Table'!$D68+'Loan Table'!$E68,'Loan Table'!$C68),"")</f>
        <v>18855.63951233</v>
      </c>
      <c r="G68" s="329" t="n">
        <f aca="false">IF('Loan Table'!$A68&lt;&gt;"",'Loan Table'!$F68-'Loan Table'!$H68,"")</f>
        <v>10560.4204154102</v>
      </c>
      <c r="H68" s="329" t="n">
        <f aca="false">IF('Loan Table'!$A68&lt;&gt;"",'Loan Table'!$C68*(InterestRate/PaymentsPerYear),"")</f>
        <v>8295.21909691981</v>
      </c>
      <c r="I68" s="329" t="n">
        <f aca="false">IF('Loan Table'!$A68&lt;&gt;"",IF('Loan Table'!$D68+'Loan Table'!$E68&lt;='Loan Table'!$C68,'Loan Table'!$C68-'Loan Table'!$G68,0),"")</f>
        <v>915417.525287267</v>
      </c>
      <c r="J68" s="329" t="n">
        <f aca="false">IF('Loan Table'!$A68&lt;&gt;"",SUM(INDEX('Loan Table'!$H$13:$H$356,1,1):'Loan Table'!$H68),"")</f>
        <v>588333.337977746</v>
      </c>
    </row>
    <row r="69" customFormat="false" ht="10.5" hidden="false" customHeight="false" outlineLevel="0" collapsed="false">
      <c r="A69" s="326" t="n">
        <f aca="false">IF(LoanGood,IF(ROW()-ROW('Loan Table'!$A$12)&gt;ScheduledNumberOfPayments,"",ROW()-ROW('Loan Table'!$A$12)),"")</f>
        <v>57</v>
      </c>
      <c r="B69" s="327" t="n">
        <f aca="false">IF('Loan Table'!$A69&lt;&gt;"",EOMONTH(LoanStartDate,ROW('Loan Table'!$A69)-ROW('Loan Table'!$A$12)-2)+DAY(LoanStartDate),"")</f>
        <v>47027</v>
      </c>
      <c r="C69" s="329" t="n">
        <f aca="false">IF('Loan Table'!$A69&lt;&gt;"",IF(ROW()-ROW('Loan Table'!$C$12)=1,LoanAmount,INDEX('Loan Table'!$I$13:$I$356,ROW()-ROW('Loan Table'!$C$12)-1)),"")</f>
        <v>915417.525287267</v>
      </c>
      <c r="D69" s="329" t="n">
        <f aca="false">IF('Loan Table'!$A69&lt;&gt;"",ScheduledPayment,"")</f>
        <v>18855.63951233</v>
      </c>
      <c r="E69" s="329" t="n">
        <f aca="false">IF('Loan Table'!$A69&lt;&gt;"",IF('Loan Table'!$D69+ExtraPayments&lt;'Loan Table'!$C69,ExtraPayments,IF('Loan Table'!$C69-'Loan Table'!$D69&gt;0,'Loan Table'!$C69-'Loan Table'!$D69,0)),"")</f>
        <v>0</v>
      </c>
      <c r="F69" s="329" t="n">
        <f aca="false">IF('Loan Table'!$A69&lt;&gt;"",IF('Loan Table'!$D69+'Loan Table'!$E69&lt;='Loan Table'!$C69,'Loan Table'!$D69+'Loan Table'!$E69,'Loan Table'!$C69),"")</f>
        <v>18855.63951233</v>
      </c>
      <c r="G69" s="329" t="n">
        <f aca="false">IF('Loan Table'!$A69&lt;&gt;"",'Loan Table'!$F69-'Loan Table'!$H69,"")</f>
        <v>10655.0241816316</v>
      </c>
      <c r="H69" s="329" t="n">
        <f aca="false">IF('Loan Table'!$A69&lt;&gt;"",'Loan Table'!$C69*(InterestRate/PaymentsPerYear),"")</f>
        <v>8200.61533069843</v>
      </c>
      <c r="I69" s="329" t="n">
        <f aca="false">IF('Loan Table'!$A69&lt;&gt;"",IF('Loan Table'!$D69+'Loan Table'!$E69&lt;='Loan Table'!$C69,'Loan Table'!$C69-'Loan Table'!$G69,0),"")</f>
        <v>904762.501105635</v>
      </c>
      <c r="J69" s="329" t="n">
        <f aca="false">IF('Loan Table'!$A69&lt;&gt;"",SUM(INDEX('Loan Table'!$H$13:$H$356,1,1):'Loan Table'!$H69),"")</f>
        <v>596533.953308444</v>
      </c>
    </row>
    <row r="70" customFormat="false" ht="10.5" hidden="false" customHeight="false" outlineLevel="0" collapsed="false">
      <c r="A70" s="326" t="n">
        <f aca="false">IF(LoanGood,IF(ROW()-ROW('Loan Table'!$A$12)&gt;ScheduledNumberOfPayments,"",ROW()-ROW('Loan Table'!$A$12)),"")</f>
        <v>58</v>
      </c>
      <c r="B70" s="327" t="n">
        <f aca="false">IF('Loan Table'!$A70&lt;&gt;"",EOMONTH(LoanStartDate,ROW('Loan Table'!$A70)-ROW('Loan Table'!$A$12)-2)+DAY(LoanStartDate),"")</f>
        <v>47058</v>
      </c>
      <c r="C70" s="329" t="n">
        <f aca="false">IF('Loan Table'!$A70&lt;&gt;"",IF(ROW()-ROW('Loan Table'!$C$12)=1,LoanAmount,INDEX('Loan Table'!$I$13:$I$356,ROW()-ROW('Loan Table'!$C$12)-1)),"")</f>
        <v>904762.501105635</v>
      </c>
      <c r="D70" s="329" t="n">
        <f aca="false">IF('Loan Table'!$A70&lt;&gt;"",ScheduledPayment,"")</f>
        <v>18855.63951233</v>
      </c>
      <c r="E70" s="329" t="n">
        <f aca="false">IF('Loan Table'!$A70&lt;&gt;"",IF('Loan Table'!$D70+ExtraPayments&lt;'Loan Table'!$C70,ExtraPayments,IF('Loan Table'!$C70-'Loan Table'!$D70&gt;0,'Loan Table'!$C70-'Loan Table'!$D70,0)),"")</f>
        <v>0</v>
      </c>
      <c r="F70" s="329" t="n">
        <f aca="false">IF('Loan Table'!$A70&lt;&gt;"",IF('Loan Table'!$D70+'Loan Table'!$E70&lt;='Loan Table'!$C70,'Loan Table'!$D70+'Loan Table'!$E70,'Loan Table'!$C70),"")</f>
        <v>18855.63951233</v>
      </c>
      <c r="G70" s="329" t="n">
        <f aca="false">IF('Loan Table'!$A70&lt;&gt;"",'Loan Table'!$F70-'Loan Table'!$H70,"")</f>
        <v>10750.4754399253</v>
      </c>
      <c r="H70" s="329" t="n">
        <f aca="false">IF('Loan Table'!$A70&lt;&gt;"",'Loan Table'!$C70*(InterestRate/PaymentsPerYear),"")</f>
        <v>8105.16407240465</v>
      </c>
      <c r="I70" s="329" t="n">
        <f aca="false">IF('Loan Table'!$A70&lt;&gt;"",IF('Loan Table'!$D70+'Loan Table'!$E70&lt;='Loan Table'!$C70,'Loan Table'!$C70-'Loan Table'!$G70,0),"")</f>
        <v>894012.02566571</v>
      </c>
      <c r="J70" s="329" t="n">
        <f aca="false">IF('Loan Table'!$A70&lt;&gt;"",SUM(INDEX('Loan Table'!$H$13:$H$356,1,1):'Loan Table'!$H70),"")</f>
        <v>604639.117380849</v>
      </c>
    </row>
    <row r="71" customFormat="false" ht="10.5" hidden="false" customHeight="false" outlineLevel="0" collapsed="false">
      <c r="A71" s="326" t="n">
        <f aca="false">IF(LoanGood,IF(ROW()-ROW('Loan Table'!$A$12)&gt;ScheduledNumberOfPayments,"",ROW()-ROW('Loan Table'!$A$12)),"")</f>
        <v>59</v>
      </c>
      <c r="B71" s="327" t="n">
        <f aca="false">IF('Loan Table'!$A71&lt;&gt;"",EOMONTH(LoanStartDate,ROW('Loan Table'!$A71)-ROW('Loan Table'!$A$12)-2)+DAY(LoanStartDate),"")</f>
        <v>47088</v>
      </c>
      <c r="C71" s="329" t="n">
        <f aca="false">IF('Loan Table'!$A71&lt;&gt;"",IF(ROW()-ROW('Loan Table'!$C$12)=1,LoanAmount,INDEX('Loan Table'!$I$13:$I$356,ROW()-ROW('Loan Table'!$C$12)-1)),"")</f>
        <v>894012.02566571</v>
      </c>
      <c r="D71" s="329" t="n">
        <f aca="false">IF('Loan Table'!$A71&lt;&gt;"",ScheduledPayment,"")</f>
        <v>18855.63951233</v>
      </c>
      <c r="E71" s="329" t="n">
        <f aca="false">IF('Loan Table'!$A71&lt;&gt;"",IF('Loan Table'!$D71+ExtraPayments&lt;'Loan Table'!$C71,ExtraPayments,IF('Loan Table'!$C71-'Loan Table'!$D71&gt;0,'Loan Table'!$C71-'Loan Table'!$D71,0)),"")</f>
        <v>0</v>
      </c>
      <c r="F71" s="329" t="n">
        <f aca="false">IF('Loan Table'!$A71&lt;&gt;"",IF('Loan Table'!$D71+'Loan Table'!$E71&lt;='Loan Table'!$C71,'Loan Table'!$D71+'Loan Table'!$E71,'Loan Table'!$C71),"")</f>
        <v>18855.63951233</v>
      </c>
      <c r="G71" s="329" t="n">
        <f aca="false">IF('Loan Table'!$A71&lt;&gt;"",'Loan Table'!$F71-'Loan Table'!$H71,"")</f>
        <v>10846.781782408</v>
      </c>
      <c r="H71" s="329" t="n">
        <f aca="false">IF('Loan Table'!$A71&lt;&gt;"",'Loan Table'!$C71*(InterestRate/PaymentsPerYear),"")</f>
        <v>8008.85772992198</v>
      </c>
      <c r="I71" s="329" t="n">
        <f aca="false">IF('Loan Table'!$A71&lt;&gt;"",IF('Loan Table'!$D71+'Loan Table'!$E71&lt;='Loan Table'!$C71,'Loan Table'!$C71-'Loan Table'!$G71,0),"")</f>
        <v>883165.243883302</v>
      </c>
      <c r="J71" s="329" t="n">
        <f aca="false">IF('Loan Table'!$A71&lt;&gt;"",SUM(INDEX('Loan Table'!$H$13:$H$356,1,1):'Loan Table'!$H71),"")</f>
        <v>612647.975110771</v>
      </c>
    </row>
    <row r="72" customFormat="false" ht="10.5" hidden="false" customHeight="false" outlineLevel="0" collapsed="false">
      <c r="A72" s="326" t="n">
        <f aca="false">IF(LoanGood,IF(ROW()-ROW('Loan Table'!$A$12)&gt;ScheduledNumberOfPayments,"",ROW()-ROW('Loan Table'!$A$12)),"")</f>
        <v>60</v>
      </c>
      <c r="B72" s="327" t="n">
        <f aca="false">IF('Loan Table'!$A72&lt;&gt;"",EOMONTH(LoanStartDate,ROW('Loan Table'!$A72)-ROW('Loan Table'!$A$12)-2)+DAY(LoanStartDate),"")</f>
        <v>47119</v>
      </c>
      <c r="C72" s="329" t="n">
        <f aca="false">IF('Loan Table'!$A72&lt;&gt;"",IF(ROW()-ROW('Loan Table'!$C$12)=1,LoanAmount,INDEX('Loan Table'!$I$13:$I$356,ROW()-ROW('Loan Table'!$C$12)-1)),"")</f>
        <v>883165.243883302</v>
      </c>
      <c r="D72" s="329" t="n">
        <f aca="false">IF('Loan Table'!$A72&lt;&gt;"",ScheduledPayment,"")</f>
        <v>18855.63951233</v>
      </c>
      <c r="E72" s="329" t="n">
        <f aca="false">IF('Loan Table'!$A72&lt;&gt;"",IF('Loan Table'!$D72+ExtraPayments&lt;'Loan Table'!$C72,ExtraPayments,IF('Loan Table'!$C72-'Loan Table'!$D72&gt;0,'Loan Table'!$C72-'Loan Table'!$D72,0)),"")</f>
        <v>0</v>
      </c>
      <c r="F72" s="329" t="n">
        <f aca="false">IF('Loan Table'!$A72&lt;&gt;"",IF('Loan Table'!$D72+'Loan Table'!$E72&lt;='Loan Table'!$C72,'Loan Table'!$D72+'Loan Table'!$E72,'Loan Table'!$C72),"")</f>
        <v>18855.63951233</v>
      </c>
      <c r="G72" s="329" t="n">
        <f aca="false">IF('Loan Table'!$A72&lt;&gt;"",'Loan Table'!$F72-'Loan Table'!$H72,"")</f>
        <v>10943.9508692087</v>
      </c>
      <c r="H72" s="329" t="n">
        <f aca="false">IF('Loan Table'!$A72&lt;&gt;"",'Loan Table'!$C72*(InterestRate/PaymentsPerYear),"")</f>
        <v>7911.68864312125</v>
      </c>
      <c r="I72" s="329" t="n">
        <f aca="false">IF('Loan Table'!$A72&lt;&gt;"",IF('Loan Table'!$D72+'Loan Table'!$E72&lt;='Loan Table'!$C72,'Loan Table'!$C72-'Loan Table'!$G72,0),"")</f>
        <v>872221.293014093</v>
      </c>
      <c r="J72" s="329" t="n">
        <f aca="false">IF('Loan Table'!$A72&lt;&gt;"",SUM(INDEX('Loan Table'!$H$13:$H$356,1,1):'Loan Table'!$H72),"")</f>
        <v>620559.663753892</v>
      </c>
    </row>
    <row r="73" customFormat="false" ht="10.5" hidden="false" customHeight="false" outlineLevel="0" collapsed="false">
      <c r="A73" s="326" t="n">
        <f aca="false">IF(LoanGood,IF(ROW()-ROW('Loan Table'!$A$12)&gt;ScheduledNumberOfPayments,"",ROW()-ROW('Loan Table'!$A$12)),"")</f>
        <v>61</v>
      </c>
      <c r="B73" s="327" t="n">
        <f aca="false">IF('Loan Table'!$A73&lt;&gt;"",EOMONTH(LoanStartDate,ROW('Loan Table'!$A73)-ROW('Loan Table'!$A$12)-2)+DAY(LoanStartDate),"")</f>
        <v>47150</v>
      </c>
      <c r="C73" s="329" t="n">
        <f aca="false">IF('Loan Table'!$A73&lt;&gt;"",IF(ROW()-ROW('Loan Table'!$C$12)=1,LoanAmount,INDEX('Loan Table'!$I$13:$I$356,ROW()-ROW('Loan Table'!$C$12)-1)),"")</f>
        <v>872221.293014093</v>
      </c>
      <c r="D73" s="329" t="n">
        <f aca="false">IF('Loan Table'!$A73&lt;&gt;"",ScheduledPayment,"")</f>
        <v>18855.63951233</v>
      </c>
      <c r="E73" s="329" t="n">
        <f aca="false">IF('Loan Table'!$A73&lt;&gt;"",IF('Loan Table'!$D73+ExtraPayments&lt;'Loan Table'!$C73,ExtraPayments,IF('Loan Table'!$C73-'Loan Table'!$D73&gt;0,'Loan Table'!$C73-'Loan Table'!$D73,0)),"")</f>
        <v>0</v>
      </c>
      <c r="F73" s="329" t="n">
        <f aca="false">IF('Loan Table'!$A73&lt;&gt;"",IF('Loan Table'!$D73+'Loan Table'!$E73&lt;='Loan Table'!$C73,'Loan Table'!$D73+'Loan Table'!$E73,'Loan Table'!$C73),"")</f>
        <v>18855.63951233</v>
      </c>
      <c r="G73" s="329" t="n">
        <f aca="false">IF('Loan Table'!$A73&lt;&gt;"",'Loan Table'!$F73-'Loan Table'!$H73,"")</f>
        <v>11041.9904290787</v>
      </c>
      <c r="H73" s="329" t="n">
        <f aca="false">IF('Loan Table'!$A73&lt;&gt;"",'Loan Table'!$C73*(InterestRate/PaymentsPerYear),"")</f>
        <v>7813.64908325125</v>
      </c>
      <c r="I73" s="329" t="n">
        <f aca="false">IF('Loan Table'!$A73&lt;&gt;"",IF('Loan Table'!$D73+'Loan Table'!$E73&lt;='Loan Table'!$C73,'Loan Table'!$C73-'Loan Table'!$G73,0),"")</f>
        <v>861179.302585014</v>
      </c>
      <c r="J73" s="329" t="n">
        <f aca="false">IF('Loan Table'!$A73&lt;&gt;"",SUM(INDEX('Loan Table'!$H$13:$H$356,1,1):'Loan Table'!$H73),"")</f>
        <v>628373.312837143</v>
      </c>
    </row>
    <row r="74" customFormat="false" ht="10.5" hidden="false" customHeight="false" outlineLevel="0" collapsed="false">
      <c r="A74" s="326" t="n">
        <f aca="false">IF(LoanGood,IF(ROW()-ROW('Loan Table'!$A$12)&gt;ScheduledNumberOfPayments,"",ROW()-ROW('Loan Table'!$A$12)),"")</f>
        <v>62</v>
      </c>
      <c r="B74" s="327" t="n">
        <f aca="false">IF('Loan Table'!$A74&lt;&gt;"",EOMONTH(LoanStartDate,ROW('Loan Table'!$A74)-ROW('Loan Table'!$A$12)-2)+DAY(LoanStartDate),"")</f>
        <v>47178</v>
      </c>
      <c r="C74" s="329" t="n">
        <f aca="false">IF('Loan Table'!$A74&lt;&gt;"",IF(ROW()-ROW('Loan Table'!$C$12)=1,LoanAmount,INDEX('Loan Table'!$I$13:$I$356,ROW()-ROW('Loan Table'!$C$12)-1)),"")</f>
        <v>861179.302585014</v>
      </c>
      <c r="D74" s="329" t="n">
        <f aca="false">IF('Loan Table'!$A74&lt;&gt;"",ScheduledPayment,"")</f>
        <v>18855.63951233</v>
      </c>
      <c r="E74" s="329" t="n">
        <f aca="false">IF('Loan Table'!$A74&lt;&gt;"",IF('Loan Table'!$D74+ExtraPayments&lt;'Loan Table'!$C74,ExtraPayments,IF('Loan Table'!$C74-'Loan Table'!$D74&gt;0,'Loan Table'!$C74-'Loan Table'!$D74,0)),"")</f>
        <v>0</v>
      </c>
      <c r="F74" s="329" t="n">
        <f aca="false">IF('Loan Table'!$A74&lt;&gt;"",IF('Loan Table'!$D74+'Loan Table'!$E74&lt;='Loan Table'!$C74,'Loan Table'!$D74+'Loan Table'!$E74,'Loan Table'!$C74),"")</f>
        <v>18855.63951233</v>
      </c>
      <c r="G74" s="329" t="n">
        <f aca="false">IF('Loan Table'!$A74&lt;&gt;"",'Loan Table'!$F74-'Loan Table'!$H74,"")</f>
        <v>11140.9082600059</v>
      </c>
      <c r="H74" s="329" t="n">
        <f aca="false">IF('Loan Table'!$A74&lt;&gt;"",'Loan Table'!$C74*(InterestRate/PaymentsPerYear),"")</f>
        <v>7714.73125232409</v>
      </c>
      <c r="I74" s="329" t="n">
        <f aca="false">IF('Loan Table'!$A74&lt;&gt;"",IF('Loan Table'!$D74+'Loan Table'!$E74&lt;='Loan Table'!$C74,'Loan Table'!$C74-'Loan Table'!$G74,0),"")</f>
        <v>850038.394325008</v>
      </c>
      <c r="J74" s="329" t="n">
        <f aca="false">IF('Loan Table'!$A74&lt;&gt;"",SUM(INDEX('Loan Table'!$H$13:$H$356,1,1):'Loan Table'!$H74),"")</f>
        <v>636088.044089467</v>
      </c>
    </row>
    <row r="75" customFormat="false" ht="10.5" hidden="false" customHeight="false" outlineLevel="0" collapsed="false">
      <c r="A75" s="326" t="n">
        <f aca="false">IF(LoanGood,IF(ROW()-ROW('Loan Table'!$A$12)&gt;ScheduledNumberOfPayments,"",ROW()-ROW('Loan Table'!$A$12)),"")</f>
        <v>63</v>
      </c>
      <c r="B75" s="327" t="n">
        <f aca="false">IF('Loan Table'!$A75&lt;&gt;"",EOMONTH(LoanStartDate,ROW('Loan Table'!$A75)-ROW('Loan Table'!$A$12)-2)+DAY(LoanStartDate),"")</f>
        <v>47209</v>
      </c>
      <c r="C75" s="329" t="n">
        <f aca="false">IF('Loan Table'!$A75&lt;&gt;"",IF(ROW()-ROW('Loan Table'!$C$12)=1,LoanAmount,INDEX('Loan Table'!$I$13:$I$356,ROW()-ROW('Loan Table'!$C$12)-1)),"")</f>
        <v>850038.394325008</v>
      </c>
      <c r="D75" s="329" t="n">
        <f aca="false">IF('Loan Table'!$A75&lt;&gt;"",ScheduledPayment,"")</f>
        <v>18855.63951233</v>
      </c>
      <c r="E75" s="329" t="n">
        <f aca="false">IF('Loan Table'!$A75&lt;&gt;"",IF('Loan Table'!$D75+ExtraPayments&lt;'Loan Table'!$C75,ExtraPayments,IF('Loan Table'!$C75-'Loan Table'!$D75&gt;0,'Loan Table'!$C75-'Loan Table'!$D75,0)),"")</f>
        <v>0</v>
      </c>
      <c r="F75" s="329" t="n">
        <f aca="false">IF('Loan Table'!$A75&lt;&gt;"",IF('Loan Table'!$D75+'Loan Table'!$E75&lt;='Loan Table'!$C75,'Loan Table'!$D75+'Loan Table'!$E75,'Loan Table'!$C75),"")</f>
        <v>18855.63951233</v>
      </c>
      <c r="G75" s="329" t="n">
        <f aca="false">IF('Loan Table'!$A75&lt;&gt;"",'Loan Table'!$F75-'Loan Table'!$H75,"")</f>
        <v>11240.7122298351</v>
      </c>
      <c r="H75" s="329" t="n">
        <f aca="false">IF('Loan Table'!$A75&lt;&gt;"",'Loan Table'!$C75*(InterestRate/PaymentsPerYear),"")</f>
        <v>7614.92728249487</v>
      </c>
      <c r="I75" s="329" t="n">
        <f aca="false">IF('Loan Table'!$A75&lt;&gt;"",IF('Loan Table'!$D75+'Loan Table'!$E75&lt;='Loan Table'!$C75,'Loan Table'!$C75-'Loan Table'!$G75,0),"")</f>
        <v>838797.682095173</v>
      </c>
      <c r="J75" s="329" t="n">
        <f aca="false">IF('Loan Table'!$A75&lt;&gt;"",SUM(INDEX('Loan Table'!$H$13:$H$356,1,1):'Loan Table'!$H75),"")</f>
        <v>643702.971371962</v>
      </c>
    </row>
    <row r="76" customFormat="false" ht="10.5" hidden="false" customHeight="false" outlineLevel="0" collapsed="false">
      <c r="A76" s="326" t="n">
        <f aca="false">IF(LoanGood,IF(ROW()-ROW('Loan Table'!$A$12)&gt;ScheduledNumberOfPayments,"",ROW()-ROW('Loan Table'!$A$12)),"")</f>
        <v>64</v>
      </c>
      <c r="B76" s="327" t="n">
        <f aca="false">IF('Loan Table'!$A76&lt;&gt;"",EOMONTH(LoanStartDate,ROW('Loan Table'!$A76)-ROW('Loan Table'!$A$12)-2)+DAY(LoanStartDate),"")</f>
        <v>47239</v>
      </c>
      <c r="C76" s="329" t="n">
        <f aca="false">IF('Loan Table'!$A76&lt;&gt;"",IF(ROW()-ROW('Loan Table'!$C$12)=1,LoanAmount,INDEX('Loan Table'!$I$13:$I$356,ROW()-ROW('Loan Table'!$C$12)-1)),"")</f>
        <v>838797.682095173</v>
      </c>
      <c r="D76" s="329" t="n">
        <f aca="false">IF('Loan Table'!$A76&lt;&gt;"",ScheduledPayment,"")</f>
        <v>18855.63951233</v>
      </c>
      <c r="E76" s="329" t="n">
        <f aca="false">IF('Loan Table'!$A76&lt;&gt;"",IF('Loan Table'!$D76+ExtraPayments&lt;'Loan Table'!$C76,ExtraPayments,IF('Loan Table'!$C76-'Loan Table'!$D76&gt;0,'Loan Table'!$C76-'Loan Table'!$D76,0)),"")</f>
        <v>0</v>
      </c>
      <c r="F76" s="329" t="n">
        <f aca="false">IF('Loan Table'!$A76&lt;&gt;"",IF('Loan Table'!$D76+'Loan Table'!$E76&lt;='Loan Table'!$C76,'Loan Table'!$D76+'Loan Table'!$E76,'Loan Table'!$C76),"")</f>
        <v>18855.63951233</v>
      </c>
      <c r="G76" s="329" t="n">
        <f aca="false">IF('Loan Table'!$A76&lt;&gt;"",'Loan Table'!$F76-'Loan Table'!$H76,"")</f>
        <v>11341.4102768941</v>
      </c>
      <c r="H76" s="329" t="n">
        <f aca="false">IF('Loan Table'!$A76&lt;&gt;"",'Loan Table'!$C76*(InterestRate/PaymentsPerYear),"")</f>
        <v>7514.22923543593</v>
      </c>
      <c r="I76" s="329" t="n">
        <f aca="false">IF('Loan Table'!$A76&lt;&gt;"",IF('Loan Table'!$D76+'Loan Table'!$E76&lt;='Loan Table'!$C76,'Loan Table'!$C76-'Loan Table'!$G76,0),"")</f>
        <v>827456.271818279</v>
      </c>
      <c r="J76" s="329" t="n">
        <f aca="false">IF('Loan Table'!$A76&lt;&gt;"",SUM(INDEX('Loan Table'!$H$13:$H$356,1,1):'Loan Table'!$H76),"")</f>
        <v>651217.200607398</v>
      </c>
    </row>
    <row r="77" customFormat="false" ht="10.5" hidden="false" customHeight="false" outlineLevel="0" collapsed="false">
      <c r="A77" s="326" t="n">
        <f aca="false">IF(LoanGood,IF(ROW()-ROW('Loan Table'!$A$12)&gt;ScheduledNumberOfPayments,"",ROW()-ROW('Loan Table'!$A$12)),"")</f>
        <v>65</v>
      </c>
      <c r="B77" s="327" t="n">
        <f aca="false">IF('Loan Table'!$A77&lt;&gt;"",EOMONTH(LoanStartDate,ROW('Loan Table'!$A77)-ROW('Loan Table'!$A$12)-2)+DAY(LoanStartDate),"")</f>
        <v>47270</v>
      </c>
      <c r="C77" s="329" t="n">
        <f aca="false">IF('Loan Table'!$A77&lt;&gt;"",IF(ROW()-ROW('Loan Table'!$C$12)=1,LoanAmount,INDEX('Loan Table'!$I$13:$I$356,ROW()-ROW('Loan Table'!$C$12)-1)),"")</f>
        <v>827456.271818279</v>
      </c>
      <c r="D77" s="329" t="n">
        <f aca="false">IF('Loan Table'!$A77&lt;&gt;"",ScheduledPayment,"")</f>
        <v>18855.63951233</v>
      </c>
      <c r="E77" s="329" t="n">
        <f aca="false">IF('Loan Table'!$A77&lt;&gt;"",IF('Loan Table'!$D77+ExtraPayments&lt;'Loan Table'!$C77,ExtraPayments,IF('Loan Table'!$C77-'Loan Table'!$D77&gt;0,'Loan Table'!$C77-'Loan Table'!$D77,0)),"")</f>
        <v>0</v>
      </c>
      <c r="F77" s="329" t="n">
        <f aca="false">IF('Loan Table'!$A77&lt;&gt;"",IF('Loan Table'!$D77+'Loan Table'!$E77&lt;='Loan Table'!$C77,'Loan Table'!$D77+'Loan Table'!$E77,'Loan Table'!$C77),"")</f>
        <v>18855.63951233</v>
      </c>
      <c r="G77" s="329" t="n">
        <f aca="false">IF('Loan Table'!$A77&lt;&gt;"",'Loan Table'!$F77-'Loan Table'!$H77,"")</f>
        <v>11443.0104106246</v>
      </c>
      <c r="H77" s="329" t="n">
        <f aca="false">IF('Loan Table'!$A77&lt;&gt;"",'Loan Table'!$C77*(InterestRate/PaymentsPerYear),"")</f>
        <v>7412.62910170542</v>
      </c>
      <c r="I77" s="329" t="n">
        <f aca="false">IF('Loan Table'!$A77&lt;&gt;"",IF('Loan Table'!$D77+'Loan Table'!$E77&lt;='Loan Table'!$C77,'Loan Table'!$C77-'Loan Table'!$G77,0),"")</f>
        <v>816013.261407655</v>
      </c>
      <c r="J77" s="329" t="n">
        <f aca="false">IF('Loan Table'!$A77&lt;&gt;"",SUM(INDEX('Loan Table'!$H$13:$H$356,1,1):'Loan Table'!$H77),"")</f>
        <v>658629.829709104</v>
      </c>
    </row>
    <row r="78" customFormat="false" ht="10.5" hidden="false" customHeight="false" outlineLevel="0" collapsed="false">
      <c r="A78" s="326" t="n">
        <f aca="false">IF(LoanGood,IF(ROW()-ROW('Loan Table'!$A$12)&gt;ScheduledNumberOfPayments,"",ROW()-ROW('Loan Table'!$A$12)),"")</f>
        <v>66</v>
      </c>
      <c r="B78" s="327" t="n">
        <f aca="false">IF('Loan Table'!$A78&lt;&gt;"",EOMONTH(LoanStartDate,ROW('Loan Table'!$A78)-ROW('Loan Table'!$A$12)-2)+DAY(LoanStartDate),"")</f>
        <v>47300</v>
      </c>
      <c r="C78" s="329" t="n">
        <f aca="false">IF('Loan Table'!$A78&lt;&gt;"",IF(ROW()-ROW('Loan Table'!$C$12)=1,LoanAmount,INDEX('Loan Table'!$I$13:$I$356,ROW()-ROW('Loan Table'!$C$12)-1)),"")</f>
        <v>816013.261407655</v>
      </c>
      <c r="D78" s="329" t="n">
        <f aca="false">IF('Loan Table'!$A78&lt;&gt;"",ScheduledPayment,"")</f>
        <v>18855.63951233</v>
      </c>
      <c r="E78" s="329" t="n">
        <f aca="false">IF('Loan Table'!$A78&lt;&gt;"",IF('Loan Table'!$D78+ExtraPayments&lt;'Loan Table'!$C78,ExtraPayments,IF('Loan Table'!$C78-'Loan Table'!$D78&gt;0,'Loan Table'!$C78-'Loan Table'!$D78,0)),"")</f>
        <v>0</v>
      </c>
      <c r="F78" s="329" t="n">
        <f aca="false">IF('Loan Table'!$A78&lt;&gt;"",IF('Loan Table'!$D78+'Loan Table'!$E78&lt;='Loan Table'!$C78,'Loan Table'!$D78+'Loan Table'!$E78,'Loan Table'!$C78),"")</f>
        <v>18855.63951233</v>
      </c>
      <c r="G78" s="329" t="n">
        <f aca="false">IF('Loan Table'!$A78&lt;&gt;"",'Loan Table'!$F78-'Loan Table'!$H78,"")</f>
        <v>11545.5207122197</v>
      </c>
      <c r="H78" s="329" t="n">
        <f aca="false">IF('Loan Table'!$A78&lt;&gt;"",'Loan Table'!$C78*(InterestRate/PaymentsPerYear),"")</f>
        <v>7310.11880011024</v>
      </c>
      <c r="I78" s="329" t="n">
        <f aca="false">IF('Loan Table'!$A78&lt;&gt;"",IF('Loan Table'!$D78+'Loan Table'!$E78&lt;='Loan Table'!$C78,'Loan Table'!$C78-'Loan Table'!$G78,0),"")</f>
        <v>804467.740695435</v>
      </c>
      <c r="J78" s="329" t="n">
        <f aca="false">IF('Loan Table'!$A78&lt;&gt;"",SUM(INDEX('Loan Table'!$H$13:$H$356,1,1):'Loan Table'!$H78),"")</f>
        <v>665939.948509214</v>
      </c>
    </row>
    <row r="79" customFormat="false" ht="10.5" hidden="false" customHeight="false" outlineLevel="0" collapsed="false">
      <c r="A79" s="326" t="n">
        <f aca="false">IF(LoanGood,IF(ROW()-ROW('Loan Table'!$A$12)&gt;ScheduledNumberOfPayments,"",ROW()-ROW('Loan Table'!$A$12)),"")</f>
        <v>67</v>
      </c>
      <c r="B79" s="327" t="n">
        <f aca="false">IF('Loan Table'!$A79&lt;&gt;"",EOMONTH(LoanStartDate,ROW('Loan Table'!$A79)-ROW('Loan Table'!$A$12)-2)+DAY(LoanStartDate),"")</f>
        <v>47331</v>
      </c>
      <c r="C79" s="329" t="n">
        <f aca="false">IF('Loan Table'!$A79&lt;&gt;"",IF(ROW()-ROW('Loan Table'!$C$12)=1,LoanAmount,INDEX('Loan Table'!$I$13:$I$356,ROW()-ROW('Loan Table'!$C$12)-1)),"")</f>
        <v>804467.740695435</v>
      </c>
      <c r="D79" s="329" t="n">
        <f aca="false">IF('Loan Table'!$A79&lt;&gt;"",ScheduledPayment,"")</f>
        <v>18855.63951233</v>
      </c>
      <c r="E79" s="329" t="n">
        <f aca="false">IF('Loan Table'!$A79&lt;&gt;"",IF('Loan Table'!$D79+ExtraPayments&lt;'Loan Table'!$C79,ExtraPayments,IF('Loan Table'!$C79-'Loan Table'!$D79&gt;0,'Loan Table'!$C79-'Loan Table'!$D79,0)),"")</f>
        <v>0</v>
      </c>
      <c r="F79" s="329" t="n">
        <f aca="false">IF('Loan Table'!$A79&lt;&gt;"",IF('Loan Table'!$D79+'Loan Table'!$E79&lt;='Loan Table'!$C79,'Loan Table'!$D79+'Loan Table'!$E79,'Loan Table'!$C79),"")</f>
        <v>18855.63951233</v>
      </c>
      <c r="G79" s="329" t="n">
        <f aca="false">IF('Loan Table'!$A79&lt;&gt;"",'Loan Table'!$F79-'Loan Table'!$H79,"")</f>
        <v>11648.9493352667</v>
      </c>
      <c r="H79" s="329" t="n">
        <f aca="false">IF('Loan Table'!$A79&lt;&gt;"",'Loan Table'!$C79*(InterestRate/PaymentsPerYear),"")</f>
        <v>7206.69017706327</v>
      </c>
      <c r="I79" s="329" t="n">
        <f aca="false">IF('Loan Table'!$A79&lt;&gt;"",IF('Loan Table'!$D79+'Loan Table'!$E79&lt;='Loan Table'!$C79,'Loan Table'!$C79-'Loan Table'!$G79,0),"")</f>
        <v>792818.791360168</v>
      </c>
      <c r="J79" s="329" t="n">
        <f aca="false">IF('Loan Table'!$A79&lt;&gt;"",SUM(INDEX('Loan Table'!$H$13:$H$356,1,1):'Loan Table'!$H79),"")</f>
        <v>673146.638686277</v>
      </c>
    </row>
    <row r="80" customFormat="false" ht="10.5" hidden="false" customHeight="false" outlineLevel="0" collapsed="false">
      <c r="A80" s="326" t="n">
        <f aca="false">IF(LoanGood,IF(ROW()-ROW('Loan Table'!$A$12)&gt;ScheduledNumberOfPayments,"",ROW()-ROW('Loan Table'!$A$12)),"")</f>
        <v>68</v>
      </c>
      <c r="B80" s="327" t="n">
        <f aca="false">IF('Loan Table'!$A80&lt;&gt;"",EOMONTH(LoanStartDate,ROW('Loan Table'!$A80)-ROW('Loan Table'!$A$12)-2)+DAY(LoanStartDate),"")</f>
        <v>47362</v>
      </c>
      <c r="C80" s="329" t="n">
        <f aca="false">IF('Loan Table'!$A80&lt;&gt;"",IF(ROW()-ROW('Loan Table'!$C$12)=1,LoanAmount,INDEX('Loan Table'!$I$13:$I$356,ROW()-ROW('Loan Table'!$C$12)-1)),"")</f>
        <v>792818.791360168</v>
      </c>
      <c r="D80" s="329" t="n">
        <f aca="false">IF('Loan Table'!$A80&lt;&gt;"",ScheduledPayment,"")</f>
        <v>18855.63951233</v>
      </c>
      <c r="E80" s="329" t="n">
        <f aca="false">IF('Loan Table'!$A80&lt;&gt;"",IF('Loan Table'!$D80+ExtraPayments&lt;'Loan Table'!$C80,ExtraPayments,IF('Loan Table'!$C80-'Loan Table'!$D80&gt;0,'Loan Table'!$C80-'Loan Table'!$D80,0)),"")</f>
        <v>0</v>
      </c>
      <c r="F80" s="329" t="n">
        <f aca="false">IF('Loan Table'!$A80&lt;&gt;"",IF('Loan Table'!$D80+'Loan Table'!$E80&lt;='Loan Table'!$C80,'Loan Table'!$D80+'Loan Table'!$E80,'Loan Table'!$C80),"")</f>
        <v>18855.63951233</v>
      </c>
      <c r="G80" s="329" t="n">
        <f aca="false">IF('Loan Table'!$A80&lt;&gt;"",'Loan Table'!$F80-'Loan Table'!$H80,"")</f>
        <v>11753.3045063951</v>
      </c>
      <c r="H80" s="329" t="n">
        <f aca="false">IF('Loan Table'!$A80&lt;&gt;"",'Loan Table'!$C80*(InterestRate/PaymentsPerYear),"")</f>
        <v>7102.33500593484</v>
      </c>
      <c r="I80" s="329" t="n">
        <f aca="false">IF('Loan Table'!$A80&lt;&gt;"",IF('Loan Table'!$D80+'Loan Table'!$E80&lt;='Loan Table'!$C80,'Loan Table'!$C80-'Loan Table'!$G80,0),"")</f>
        <v>781065.486853773</v>
      </c>
      <c r="J80" s="329" t="n">
        <f aca="false">IF('Loan Table'!$A80&lt;&gt;"",SUM(INDEX('Loan Table'!$H$13:$H$356,1,1):'Loan Table'!$H80),"")</f>
        <v>680248.973692212</v>
      </c>
    </row>
    <row r="81" customFormat="false" ht="10.5" hidden="false" customHeight="false" outlineLevel="0" collapsed="false">
      <c r="A81" s="326" t="n">
        <f aca="false">IF(LoanGood,IF(ROW()-ROW('Loan Table'!$A$12)&gt;ScheduledNumberOfPayments,"",ROW()-ROW('Loan Table'!$A$12)),"")</f>
        <v>69</v>
      </c>
      <c r="B81" s="327" t="n">
        <f aca="false">IF('Loan Table'!$A81&lt;&gt;"",EOMONTH(LoanStartDate,ROW('Loan Table'!$A81)-ROW('Loan Table'!$A$12)-2)+DAY(LoanStartDate),"")</f>
        <v>47392</v>
      </c>
      <c r="C81" s="329" t="n">
        <f aca="false">IF('Loan Table'!$A81&lt;&gt;"",IF(ROW()-ROW('Loan Table'!$C$12)=1,LoanAmount,INDEX('Loan Table'!$I$13:$I$356,ROW()-ROW('Loan Table'!$C$12)-1)),"")</f>
        <v>781065.486853773</v>
      </c>
      <c r="D81" s="329" t="n">
        <f aca="false">IF('Loan Table'!$A81&lt;&gt;"",ScheduledPayment,"")</f>
        <v>18855.63951233</v>
      </c>
      <c r="E81" s="329" t="n">
        <f aca="false">IF('Loan Table'!$A81&lt;&gt;"",IF('Loan Table'!$D81+ExtraPayments&lt;'Loan Table'!$C81,ExtraPayments,IF('Loan Table'!$C81-'Loan Table'!$D81&gt;0,'Loan Table'!$C81-'Loan Table'!$D81,0)),"")</f>
        <v>0</v>
      </c>
      <c r="F81" s="329" t="n">
        <f aca="false">IF('Loan Table'!$A81&lt;&gt;"",IF('Loan Table'!$D81+'Loan Table'!$E81&lt;='Loan Table'!$C81,'Loan Table'!$D81+'Loan Table'!$E81,'Loan Table'!$C81),"")</f>
        <v>18855.63951233</v>
      </c>
      <c r="G81" s="329" t="n">
        <f aca="false">IF('Loan Table'!$A81&lt;&gt;"",'Loan Table'!$F81-'Loan Table'!$H81,"")</f>
        <v>11858.5945259316</v>
      </c>
      <c r="H81" s="329" t="n">
        <f aca="false">IF('Loan Table'!$A81&lt;&gt;"",'Loan Table'!$C81*(InterestRate/PaymentsPerYear),"")</f>
        <v>6997.04498639838</v>
      </c>
      <c r="I81" s="329" t="n">
        <f aca="false">IF('Loan Table'!$A81&lt;&gt;"",IF('Loan Table'!$D81+'Loan Table'!$E81&lt;='Loan Table'!$C81,'Loan Table'!$C81-'Loan Table'!$G81,0),"")</f>
        <v>769206.892327841</v>
      </c>
      <c r="J81" s="329" t="n">
        <f aca="false">IF('Loan Table'!$A81&lt;&gt;"",SUM(INDEX('Loan Table'!$H$13:$H$356,1,1):'Loan Table'!$H81),"")</f>
        <v>687246.01867861</v>
      </c>
    </row>
    <row r="82" customFormat="false" ht="10.5" hidden="false" customHeight="false" outlineLevel="0" collapsed="false">
      <c r="A82" s="326" t="n">
        <f aca="false">IF(LoanGood,IF(ROW()-ROW('Loan Table'!$A$12)&gt;ScheduledNumberOfPayments,"",ROW()-ROW('Loan Table'!$A$12)),"")</f>
        <v>70</v>
      </c>
      <c r="B82" s="327" t="n">
        <f aca="false">IF('Loan Table'!$A82&lt;&gt;"",EOMONTH(LoanStartDate,ROW('Loan Table'!$A82)-ROW('Loan Table'!$A$12)-2)+DAY(LoanStartDate),"")</f>
        <v>47423</v>
      </c>
      <c r="C82" s="329" t="n">
        <f aca="false">IF('Loan Table'!$A82&lt;&gt;"",IF(ROW()-ROW('Loan Table'!$C$12)=1,LoanAmount,INDEX('Loan Table'!$I$13:$I$356,ROW()-ROW('Loan Table'!$C$12)-1)),"")</f>
        <v>769206.892327841</v>
      </c>
      <c r="D82" s="329" t="n">
        <f aca="false">IF('Loan Table'!$A82&lt;&gt;"",ScheduledPayment,"")</f>
        <v>18855.63951233</v>
      </c>
      <c r="E82" s="329" t="n">
        <f aca="false">IF('Loan Table'!$A82&lt;&gt;"",IF('Loan Table'!$D82+ExtraPayments&lt;'Loan Table'!$C82,ExtraPayments,IF('Loan Table'!$C82-'Loan Table'!$D82&gt;0,'Loan Table'!$C82-'Loan Table'!$D82,0)),"")</f>
        <v>0</v>
      </c>
      <c r="F82" s="329" t="n">
        <f aca="false">IF('Loan Table'!$A82&lt;&gt;"",IF('Loan Table'!$D82+'Loan Table'!$E82&lt;='Loan Table'!$C82,'Loan Table'!$D82+'Loan Table'!$E82,'Loan Table'!$C82),"")</f>
        <v>18855.63951233</v>
      </c>
      <c r="G82" s="329" t="n">
        <f aca="false">IF('Loan Table'!$A82&lt;&gt;"",'Loan Table'!$F82-'Loan Table'!$H82,"")</f>
        <v>11964.8277685597</v>
      </c>
      <c r="H82" s="329" t="n">
        <f aca="false">IF('Loan Table'!$A82&lt;&gt;"",'Loan Table'!$C82*(InterestRate/PaymentsPerYear),"")</f>
        <v>6890.81174377025</v>
      </c>
      <c r="I82" s="329" t="n">
        <f aca="false">IF('Loan Table'!$A82&lt;&gt;"",IF('Loan Table'!$D82+'Loan Table'!$E82&lt;='Loan Table'!$C82,'Loan Table'!$C82-'Loan Table'!$G82,0),"")</f>
        <v>757242.064559282</v>
      </c>
      <c r="J82" s="329" t="n">
        <f aca="false">IF('Loan Table'!$A82&lt;&gt;"",SUM(INDEX('Loan Table'!$H$13:$H$356,1,1):'Loan Table'!$H82),"")</f>
        <v>694136.830422381</v>
      </c>
    </row>
    <row r="83" customFormat="false" ht="10.5" hidden="false" customHeight="false" outlineLevel="0" collapsed="false">
      <c r="A83" s="326" t="n">
        <f aca="false">IF(LoanGood,IF(ROW()-ROW('Loan Table'!$A$12)&gt;ScheduledNumberOfPayments,"",ROW()-ROW('Loan Table'!$A$12)),"")</f>
        <v>71</v>
      </c>
      <c r="B83" s="327" t="n">
        <f aca="false">IF('Loan Table'!$A83&lt;&gt;"",EOMONTH(LoanStartDate,ROW('Loan Table'!$A83)-ROW('Loan Table'!$A$12)-2)+DAY(LoanStartDate),"")</f>
        <v>47453</v>
      </c>
      <c r="C83" s="329" t="n">
        <f aca="false">IF('Loan Table'!$A83&lt;&gt;"",IF(ROW()-ROW('Loan Table'!$C$12)=1,LoanAmount,INDEX('Loan Table'!$I$13:$I$356,ROW()-ROW('Loan Table'!$C$12)-1)),"")</f>
        <v>757242.064559282</v>
      </c>
      <c r="D83" s="329" t="n">
        <f aca="false">IF('Loan Table'!$A83&lt;&gt;"",ScheduledPayment,"")</f>
        <v>18855.63951233</v>
      </c>
      <c r="E83" s="329" t="n">
        <f aca="false">IF('Loan Table'!$A83&lt;&gt;"",IF('Loan Table'!$D83+ExtraPayments&lt;'Loan Table'!$C83,ExtraPayments,IF('Loan Table'!$C83-'Loan Table'!$D83&gt;0,'Loan Table'!$C83-'Loan Table'!$D83,0)),"")</f>
        <v>0</v>
      </c>
      <c r="F83" s="329" t="n">
        <f aca="false">IF('Loan Table'!$A83&lt;&gt;"",IF('Loan Table'!$D83+'Loan Table'!$E83&lt;='Loan Table'!$C83,'Loan Table'!$D83+'Loan Table'!$E83,'Loan Table'!$C83),"")</f>
        <v>18855.63951233</v>
      </c>
      <c r="G83" s="329" t="n">
        <f aca="false">IF('Loan Table'!$A83&lt;&gt;"",'Loan Table'!$F83-'Loan Table'!$H83,"")</f>
        <v>12072.0126839864</v>
      </c>
      <c r="H83" s="329" t="n">
        <f aca="false">IF('Loan Table'!$A83&lt;&gt;"",'Loan Table'!$C83*(InterestRate/PaymentsPerYear),"")</f>
        <v>6783.62682834357</v>
      </c>
      <c r="I83" s="329" t="n">
        <f aca="false">IF('Loan Table'!$A83&lt;&gt;"",IF('Loan Table'!$D83+'Loan Table'!$E83&lt;='Loan Table'!$C83,'Loan Table'!$C83-'Loan Table'!$G83,0),"")</f>
        <v>745170.051875295</v>
      </c>
      <c r="J83" s="329" t="n">
        <f aca="false">IF('Loan Table'!$A83&lt;&gt;"",SUM(INDEX('Loan Table'!$H$13:$H$356,1,1):'Loan Table'!$H83),"")</f>
        <v>700920.457250724</v>
      </c>
    </row>
    <row r="84" customFormat="false" ht="10.5" hidden="false" customHeight="false" outlineLevel="0" collapsed="false">
      <c r="A84" s="326" t="n">
        <f aca="false">IF(LoanGood,IF(ROW()-ROW('Loan Table'!$A$12)&gt;ScheduledNumberOfPayments,"",ROW()-ROW('Loan Table'!$A$12)),"")</f>
        <v>72</v>
      </c>
      <c r="B84" s="327" t="n">
        <f aca="false">IF('Loan Table'!$A84&lt;&gt;"",EOMONTH(LoanStartDate,ROW('Loan Table'!$A84)-ROW('Loan Table'!$A$12)-2)+DAY(LoanStartDate),"")</f>
        <v>47484</v>
      </c>
      <c r="C84" s="329" t="n">
        <f aca="false">IF('Loan Table'!$A84&lt;&gt;"",IF(ROW()-ROW('Loan Table'!$C$12)=1,LoanAmount,INDEX('Loan Table'!$I$13:$I$356,ROW()-ROW('Loan Table'!$C$12)-1)),"")</f>
        <v>745170.051875295</v>
      </c>
      <c r="D84" s="329" t="n">
        <f aca="false">IF('Loan Table'!$A84&lt;&gt;"",ScheduledPayment,"")</f>
        <v>18855.63951233</v>
      </c>
      <c r="E84" s="329" t="n">
        <f aca="false">IF('Loan Table'!$A84&lt;&gt;"",IF('Loan Table'!$D84+ExtraPayments&lt;'Loan Table'!$C84,ExtraPayments,IF('Loan Table'!$C84-'Loan Table'!$D84&gt;0,'Loan Table'!$C84-'Loan Table'!$D84,0)),"")</f>
        <v>0</v>
      </c>
      <c r="F84" s="329" t="n">
        <f aca="false">IF('Loan Table'!$A84&lt;&gt;"",IF('Loan Table'!$D84+'Loan Table'!$E84&lt;='Loan Table'!$C84,'Loan Table'!$D84+'Loan Table'!$E84,'Loan Table'!$C84),"")</f>
        <v>18855.63951233</v>
      </c>
      <c r="G84" s="329" t="n">
        <f aca="false">IF('Loan Table'!$A84&lt;&gt;"",'Loan Table'!$F84-'Loan Table'!$H84,"")</f>
        <v>12180.1577976138</v>
      </c>
      <c r="H84" s="329" t="n">
        <f aca="false">IF('Loan Table'!$A84&lt;&gt;"",'Loan Table'!$C84*(InterestRate/PaymentsPerYear),"")</f>
        <v>6675.48171471619</v>
      </c>
      <c r="I84" s="329" t="n">
        <f aca="false">IF('Loan Table'!$A84&lt;&gt;"",IF('Loan Table'!$D84+'Loan Table'!$E84&lt;='Loan Table'!$C84,'Loan Table'!$C84-'Loan Table'!$G84,0),"")</f>
        <v>732989.894077681</v>
      </c>
      <c r="J84" s="329" t="n">
        <f aca="false">IF('Loan Table'!$A84&lt;&gt;"",SUM(INDEX('Loan Table'!$H$13:$H$356,1,1):'Loan Table'!$H84),"")</f>
        <v>707595.93896544</v>
      </c>
    </row>
    <row r="85" customFormat="false" ht="10.5" hidden="false" customHeight="false" outlineLevel="0" collapsed="false">
      <c r="A85" s="326" t="n">
        <f aca="false">IF(LoanGood,IF(ROW()-ROW('Loan Table'!$A$12)&gt;ScheduledNumberOfPayments,"",ROW()-ROW('Loan Table'!$A$12)),"")</f>
        <v>73</v>
      </c>
      <c r="B85" s="327" t="n">
        <f aca="false">IF('Loan Table'!$A85&lt;&gt;"",EOMONTH(LoanStartDate,ROW('Loan Table'!$A85)-ROW('Loan Table'!$A$12)-2)+DAY(LoanStartDate),"")</f>
        <v>47515</v>
      </c>
      <c r="C85" s="329" t="n">
        <f aca="false">IF('Loan Table'!$A85&lt;&gt;"",IF(ROW()-ROW('Loan Table'!$C$12)=1,LoanAmount,INDEX('Loan Table'!$I$13:$I$356,ROW()-ROW('Loan Table'!$C$12)-1)),"")</f>
        <v>732989.894077681</v>
      </c>
      <c r="D85" s="329" t="n">
        <f aca="false">IF('Loan Table'!$A85&lt;&gt;"",ScheduledPayment,"")</f>
        <v>18855.63951233</v>
      </c>
      <c r="E85" s="329" t="n">
        <f aca="false">IF('Loan Table'!$A85&lt;&gt;"",IF('Loan Table'!$D85+ExtraPayments&lt;'Loan Table'!$C85,ExtraPayments,IF('Loan Table'!$C85-'Loan Table'!$D85&gt;0,'Loan Table'!$C85-'Loan Table'!$D85,0)),"")</f>
        <v>0</v>
      </c>
      <c r="F85" s="329" t="n">
        <f aca="false">IF('Loan Table'!$A85&lt;&gt;"",IF('Loan Table'!$D85+'Loan Table'!$E85&lt;='Loan Table'!$C85,'Loan Table'!$D85+'Loan Table'!$E85,'Loan Table'!$C85),"")</f>
        <v>18855.63951233</v>
      </c>
      <c r="G85" s="329" t="n">
        <f aca="false">IF('Loan Table'!$A85&lt;&gt;"",'Loan Table'!$F85-'Loan Table'!$H85,"")</f>
        <v>12289.2717112174</v>
      </c>
      <c r="H85" s="329" t="n">
        <f aca="false">IF('Loan Table'!$A85&lt;&gt;"",'Loan Table'!$C85*(InterestRate/PaymentsPerYear),"")</f>
        <v>6566.36780111256</v>
      </c>
      <c r="I85" s="329" t="n">
        <f aca="false">IF('Loan Table'!$A85&lt;&gt;"",IF('Loan Table'!$D85+'Loan Table'!$E85&lt;='Loan Table'!$C85,'Loan Table'!$C85-'Loan Table'!$G85,0),"")</f>
        <v>720700.622366464</v>
      </c>
      <c r="J85" s="329" t="n">
        <f aca="false">IF('Loan Table'!$A85&lt;&gt;"",SUM(INDEX('Loan Table'!$H$13:$H$356,1,1):'Loan Table'!$H85),"")</f>
        <v>714162.306766553</v>
      </c>
    </row>
    <row r="86" customFormat="false" ht="10.5" hidden="false" customHeight="false" outlineLevel="0" collapsed="false">
      <c r="A86" s="326" t="n">
        <f aca="false">IF(LoanGood,IF(ROW()-ROW('Loan Table'!$A$12)&gt;ScheduledNumberOfPayments,"",ROW()-ROW('Loan Table'!$A$12)),"")</f>
        <v>74</v>
      </c>
      <c r="B86" s="327" t="n">
        <f aca="false">IF('Loan Table'!$A86&lt;&gt;"",EOMONTH(LoanStartDate,ROW('Loan Table'!$A86)-ROW('Loan Table'!$A$12)-2)+DAY(LoanStartDate),"")</f>
        <v>47543</v>
      </c>
      <c r="C86" s="329" t="n">
        <f aca="false">IF('Loan Table'!$A86&lt;&gt;"",IF(ROW()-ROW('Loan Table'!$C$12)=1,LoanAmount,INDEX('Loan Table'!$I$13:$I$356,ROW()-ROW('Loan Table'!$C$12)-1)),"")</f>
        <v>720700.622366464</v>
      </c>
      <c r="D86" s="329" t="n">
        <f aca="false">IF('Loan Table'!$A86&lt;&gt;"",ScheduledPayment,"")</f>
        <v>18855.63951233</v>
      </c>
      <c r="E86" s="329" t="n">
        <f aca="false">IF('Loan Table'!$A86&lt;&gt;"",IF('Loan Table'!$D86+ExtraPayments&lt;'Loan Table'!$C86,ExtraPayments,IF('Loan Table'!$C86-'Loan Table'!$D86&gt;0,'Loan Table'!$C86-'Loan Table'!$D86,0)),"")</f>
        <v>0</v>
      </c>
      <c r="F86" s="329" t="n">
        <f aca="false">IF('Loan Table'!$A86&lt;&gt;"",IF('Loan Table'!$D86+'Loan Table'!$E86&lt;='Loan Table'!$C86,'Loan Table'!$D86+'Loan Table'!$E86,'Loan Table'!$C86),"")</f>
        <v>18855.63951233</v>
      </c>
      <c r="G86" s="329" t="n">
        <f aca="false">IF('Loan Table'!$A86&lt;&gt;"",'Loan Table'!$F86-'Loan Table'!$H86,"")</f>
        <v>12399.3631036304</v>
      </c>
      <c r="H86" s="329" t="n">
        <f aca="false">IF('Loan Table'!$A86&lt;&gt;"",'Loan Table'!$C86*(InterestRate/PaymentsPerYear),"")</f>
        <v>6456.27640869957</v>
      </c>
      <c r="I86" s="329" t="n">
        <f aca="false">IF('Loan Table'!$A86&lt;&gt;"",IF('Loan Table'!$D86+'Loan Table'!$E86&lt;='Loan Table'!$C86,'Loan Table'!$C86-'Loan Table'!$G86,0),"")</f>
        <v>708301.259262834</v>
      </c>
      <c r="J86" s="329" t="n">
        <f aca="false">IF('Loan Table'!$A86&lt;&gt;"",SUM(INDEX('Loan Table'!$H$13:$H$356,1,1):'Loan Table'!$H86),"")</f>
        <v>720618.583175252</v>
      </c>
    </row>
    <row r="87" customFormat="false" ht="10.5" hidden="false" customHeight="false" outlineLevel="0" collapsed="false">
      <c r="A87" s="326" t="n">
        <f aca="false">IF(LoanGood,IF(ROW()-ROW('Loan Table'!$A$12)&gt;ScheduledNumberOfPayments,"",ROW()-ROW('Loan Table'!$A$12)),"")</f>
        <v>75</v>
      </c>
      <c r="B87" s="327" t="n">
        <f aca="false">IF('Loan Table'!$A87&lt;&gt;"",EOMONTH(LoanStartDate,ROW('Loan Table'!$A87)-ROW('Loan Table'!$A$12)-2)+DAY(LoanStartDate),"")</f>
        <v>47574</v>
      </c>
      <c r="C87" s="329" t="n">
        <f aca="false">IF('Loan Table'!$A87&lt;&gt;"",IF(ROW()-ROW('Loan Table'!$C$12)=1,LoanAmount,INDEX('Loan Table'!$I$13:$I$356,ROW()-ROW('Loan Table'!$C$12)-1)),"")</f>
        <v>708301.259262834</v>
      </c>
      <c r="D87" s="329" t="n">
        <f aca="false">IF('Loan Table'!$A87&lt;&gt;"",ScheduledPayment,"")</f>
        <v>18855.63951233</v>
      </c>
      <c r="E87" s="329" t="n">
        <f aca="false">IF('Loan Table'!$A87&lt;&gt;"",IF('Loan Table'!$D87+ExtraPayments&lt;'Loan Table'!$C87,ExtraPayments,IF('Loan Table'!$C87-'Loan Table'!$D87&gt;0,'Loan Table'!$C87-'Loan Table'!$D87,0)),"")</f>
        <v>0</v>
      </c>
      <c r="F87" s="329" t="n">
        <f aca="false">IF('Loan Table'!$A87&lt;&gt;"",IF('Loan Table'!$D87+'Loan Table'!$E87&lt;='Loan Table'!$C87,'Loan Table'!$D87+'Loan Table'!$E87,'Loan Table'!$C87),"")</f>
        <v>18855.63951233</v>
      </c>
      <c r="G87" s="329" t="n">
        <f aca="false">IF('Loan Table'!$A87&lt;&gt;"",'Loan Table'!$F87-'Loan Table'!$H87,"")</f>
        <v>12510.4407314338</v>
      </c>
      <c r="H87" s="329" t="n">
        <f aca="false">IF('Loan Table'!$A87&lt;&gt;"",'Loan Table'!$C87*(InterestRate/PaymentsPerYear),"")</f>
        <v>6345.19878089622</v>
      </c>
      <c r="I87" s="329" t="n">
        <f aca="false">IF('Loan Table'!$A87&lt;&gt;"",IF('Loan Table'!$D87+'Loan Table'!$E87&lt;='Loan Table'!$C87,'Loan Table'!$C87-'Loan Table'!$G87,0),"")</f>
        <v>695790.8185314</v>
      </c>
      <c r="J87" s="329" t="n">
        <f aca="false">IF('Loan Table'!$A87&lt;&gt;"",SUM(INDEX('Loan Table'!$H$13:$H$356,1,1):'Loan Table'!$H87),"")</f>
        <v>726963.781956149</v>
      </c>
    </row>
    <row r="88" customFormat="false" ht="10.5" hidden="false" customHeight="false" outlineLevel="0" collapsed="false">
      <c r="A88" s="326" t="n">
        <f aca="false">IF(LoanGood,IF(ROW()-ROW('Loan Table'!$A$12)&gt;ScheduledNumberOfPayments,"",ROW()-ROW('Loan Table'!$A$12)),"")</f>
        <v>76</v>
      </c>
      <c r="B88" s="327" t="n">
        <f aca="false">IF('Loan Table'!$A88&lt;&gt;"",EOMONTH(LoanStartDate,ROW('Loan Table'!$A88)-ROW('Loan Table'!$A$12)-2)+DAY(LoanStartDate),"")</f>
        <v>47604</v>
      </c>
      <c r="C88" s="329" t="n">
        <f aca="false">IF('Loan Table'!$A88&lt;&gt;"",IF(ROW()-ROW('Loan Table'!$C$12)=1,LoanAmount,INDEX('Loan Table'!$I$13:$I$356,ROW()-ROW('Loan Table'!$C$12)-1)),"")</f>
        <v>695790.8185314</v>
      </c>
      <c r="D88" s="329" t="n">
        <f aca="false">IF('Loan Table'!$A88&lt;&gt;"",ScheduledPayment,"")</f>
        <v>18855.63951233</v>
      </c>
      <c r="E88" s="329" t="n">
        <f aca="false">IF('Loan Table'!$A88&lt;&gt;"",IF('Loan Table'!$D88+ExtraPayments&lt;'Loan Table'!$C88,ExtraPayments,IF('Loan Table'!$C88-'Loan Table'!$D88&gt;0,'Loan Table'!$C88-'Loan Table'!$D88,0)),"")</f>
        <v>0</v>
      </c>
      <c r="F88" s="329" t="n">
        <f aca="false">IF('Loan Table'!$A88&lt;&gt;"",IF('Loan Table'!$D88+'Loan Table'!$E88&lt;='Loan Table'!$C88,'Loan Table'!$D88+'Loan Table'!$E88,'Loan Table'!$C88),"")</f>
        <v>18855.63951233</v>
      </c>
      <c r="G88" s="329" t="n">
        <f aca="false">IF('Loan Table'!$A88&lt;&gt;"",'Loan Table'!$F88-'Loan Table'!$H88,"")</f>
        <v>12622.5134296529</v>
      </c>
      <c r="H88" s="329" t="n">
        <f aca="false">IF('Loan Table'!$A88&lt;&gt;"",'Loan Table'!$C88*(InterestRate/PaymentsPerYear),"")</f>
        <v>6233.12608267712</v>
      </c>
      <c r="I88" s="329" t="n">
        <f aca="false">IF('Loan Table'!$A88&lt;&gt;"",IF('Loan Table'!$D88+'Loan Table'!$E88&lt;='Loan Table'!$C88,'Loan Table'!$C88-'Loan Table'!$G88,0),"")</f>
        <v>683168.305101747</v>
      </c>
      <c r="J88" s="329" t="n">
        <f aca="false">IF('Loan Table'!$A88&lt;&gt;"",SUM(INDEX('Loan Table'!$H$13:$H$356,1,1):'Loan Table'!$H88),"")</f>
        <v>733196.908038826</v>
      </c>
    </row>
    <row r="89" customFormat="false" ht="10.5" hidden="false" customHeight="false" outlineLevel="0" collapsed="false">
      <c r="A89" s="326" t="n">
        <f aca="false">IF(LoanGood,IF(ROW()-ROW('Loan Table'!$A$12)&gt;ScheduledNumberOfPayments,"",ROW()-ROW('Loan Table'!$A$12)),"")</f>
        <v>77</v>
      </c>
      <c r="B89" s="327" t="n">
        <f aca="false">IF('Loan Table'!$A89&lt;&gt;"",EOMONTH(LoanStartDate,ROW('Loan Table'!$A89)-ROW('Loan Table'!$A$12)-2)+DAY(LoanStartDate),"")</f>
        <v>47635</v>
      </c>
      <c r="C89" s="329" t="n">
        <f aca="false">IF('Loan Table'!$A89&lt;&gt;"",IF(ROW()-ROW('Loan Table'!$C$12)=1,LoanAmount,INDEX('Loan Table'!$I$13:$I$356,ROW()-ROW('Loan Table'!$C$12)-1)),"")</f>
        <v>683168.305101747</v>
      </c>
      <c r="D89" s="329" t="n">
        <f aca="false">IF('Loan Table'!$A89&lt;&gt;"",ScheduledPayment,"")</f>
        <v>18855.63951233</v>
      </c>
      <c r="E89" s="329" t="n">
        <f aca="false">IF('Loan Table'!$A89&lt;&gt;"",IF('Loan Table'!$D89+ExtraPayments&lt;'Loan Table'!$C89,ExtraPayments,IF('Loan Table'!$C89-'Loan Table'!$D89&gt;0,'Loan Table'!$C89-'Loan Table'!$D89,0)),"")</f>
        <v>0</v>
      </c>
      <c r="F89" s="329" t="n">
        <f aca="false">IF('Loan Table'!$A89&lt;&gt;"",IF('Loan Table'!$D89+'Loan Table'!$E89&lt;='Loan Table'!$C89,'Loan Table'!$D89+'Loan Table'!$E89,'Loan Table'!$C89),"")</f>
        <v>18855.63951233</v>
      </c>
      <c r="G89" s="329" t="n">
        <f aca="false">IF('Loan Table'!$A89&lt;&gt;"",'Loan Table'!$F89-'Loan Table'!$H89,"")</f>
        <v>12735.5901124602</v>
      </c>
      <c r="H89" s="329" t="n">
        <f aca="false">IF('Loan Table'!$A89&lt;&gt;"",'Loan Table'!$C89*(InterestRate/PaymentsPerYear),"")</f>
        <v>6120.04939986982</v>
      </c>
      <c r="I89" s="329" t="n">
        <f aca="false">IF('Loan Table'!$A89&lt;&gt;"",IF('Loan Table'!$D89+'Loan Table'!$E89&lt;='Loan Table'!$C89,'Loan Table'!$C89-'Loan Table'!$G89,0),"")</f>
        <v>670432.714989287</v>
      </c>
      <c r="J89" s="329" t="n">
        <f aca="false">IF('Loan Table'!$A89&lt;&gt;"",SUM(INDEX('Loan Table'!$H$13:$H$356,1,1):'Loan Table'!$H89),"")</f>
        <v>739316.957438696</v>
      </c>
    </row>
    <row r="90" customFormat="false" ht="10.5" hidden="false" customHeight="false" outlineLevel="0" collapsed="false">
      <c r="A90" s="326" t="n">
        <f aca="false">IF(LoanGood,IF(ROW()-ROW('Loan Table'!$A$12)&gt;ScheduledNumberOfPayments,"",ROW()-ROW('Loan Table'!$A$12)),"")</f>
        <v>78</v>
      </c>
      <c r="B90" s="327" t="n">
        <f aca="false">IF('Loan Table'!$A90&lt;&gt;"",EOMONTH(LoanStartDate,ROW('Loan Table'!$A90)-ROW('Loan Table'!$A$12)-2)+DAY(LoanStartDate),"")</f>
        <v>47665</v>
      </c>
      <c r="C90" s="329" t="n">
        <f aca="false">IF('Loan Table'!$A90&lt;&gt;"",IF(ROW()-ROW('Loan Table'!$C$12)=1,LoanAmount,INDEX('Loan Table'!$I$13:$I$356,ROW()-ROW('Loan Table'!$C$12)-1)),"")</f>
        <v>670432.714989287</v>
      </c>
      <c r="D90" s="329" t="n">
        <f aca="false">IF('Loan Table'!$A90&lt;&gt;"",ScheduledPayment,"")</f>
        <v>18855.63951233</v>
      </c>
      <c r="E90" s="329" t="n">
        <f aca="false">IF('Loan Table'!$A90&lt;&gt;"",IF('Loan Table'!$D90+ExtraPayments&lt;'Loan Table'!$C90,ExtraPayments,IF('Loan Table'!$C90-'Loan Table'!$D90&gt;0,'Loan Table'!$C90-'Loan Table'!$D90,0)),"")</f>
        <v>0</v>
      </c>
      <c r="F90" s="329" t="n">
        <f aca="false">IF('Loan Table'!$A90&lt;&gt;"",IF('Loan Table'!$D90+'Loan Table'!$E90&lt;='Loan Table'!$C90,'Loan Table'!$D90+'Loan Table'!$E90,'Loan Table'!$C90),"")</f>
        <v>18855.63951233</v>
      </c>
      <c r="G90" s="329" t="n">
        <f aca="false">IF('Loan Table'!$A90&lt;&gt;"",'Loan Table'!$F90-'Loan Table'!$H90,"")</f>
        <v>12849.6797738843</v>
      </c>
      <c r="H90" s="329" t="n">
        <f aca="false">IF('Loan Table'!$A90&lt;&gt;"",'Loan Table'!$C90*(InterestRate/PaymentsPerYear),"")</f>
        <v>6005.95973844569</v>
      </c>
      <c r="I90" s="329" t="n">
        <f aca="false">IF('Loan Table'!$A90&lt;&gt;"",IF('Loan Table'!$D90+'Loan Table'!$E90&lt;='Loan Table'!$C90,'Loan Table'!$C90-'Loan Table'!$G90,0),"")</f>
        <v>657583.035215402</v>
      </c>
      <c r="J90" s="329" t="n">
        <f aca="false">IF('Loan Table'!$A90&lt;&gt;"",SUM(INDEX('Loan Table'!$H$13:$H$356,1,1):'Loan Table'!$H90),"")</f>
        <v>745322.917177141</v>
      </c>
    </row>
    <row r="91" customFormat="false" ht="10.5" hidden="false" customHeight="false" outlineLevel="0" collapsed="false">
      <c r="A91" s="326" t="n">
        <f aca="false">IF(LoanGood,IF(ROW()-ROW('Loan Table'!$A$12)&gt;ScheduledNumberOfPayments,"",ROW()-ROW('Loan Table'!$A$12)),"")</f>
        <v>79</v>
      </c>
      <c r="B91" s="327" t="n">
        <f aca="false">IF('Loan Table'!$A91&lt;&gt;"",EOMONTH(LoanStartDate,ROW('Loan Table'!$A91)-ROW('Loan Table'!$A$12)-2)+DAY(LoanStartDate),"")</f>
        <v>47696</v>
      </c>
      <c r="C91" s="329" t="n">
        <f aca="false">IF('Loan Table'!$A91&lt;&gt;"",IF(ROW()-ROW('Loan Table'!$C$12)=1,LoanAmount,INDEX('Loan Table'!$I$13:$I$356,ROW()-ROW('Loan Table'!$C$12)-1)),"")</f>
        <v>657583.035215402</v>
      </c>
      <c r="D91" s="329" t="n">
        <f aca="false">IF('Loan Table'!$A91&lt;&gt;"",ScheduledPayment,"")</f>
        <v>18855.63951233</v>
      </c>
      <c r="E91" s="329" t="n">
        <f aca="false">IF('Loan Table'!$A91&lt;&gt;"",IF('Loan Table'!$D91+ExtraPayments&lt;'Loan Table'!$C91,ExtraPayments,IF('Loan Table'!$C91-'Loan Table'!$D91&gt;0,'Loan Table'!$C91-'Loan Table'!$D91,0)),"")</f>
        <v>0</v>
      </c>
      <c r="F91" s="329" t="n">
        <f aca="false">IF('Loan Table'!$A91&lt;&gt;"",IF('Loan Table'!$D91+'Loan Table'!$E91&lt;='Loan Table'!$C91,'Loan Table'!$D91+'Loan Table'!$E91,'Loan Table'!$C91),"")</f>
        <v>18855.63951233</v>
      </c>
      <c r="G91" s="329" t="n">
        <f aca="false">IF('Loan Table'!$A91&lt;&gt;"",'Loan Table'!$F91-'Loan Table'!$H91,"")</f>
        <v>12964.7914885253</v>
      </c>
      <c r="H91" s="329" t="n">
        <f aca="false">IF('Loan Table'!$A91&lt;&gt;"",'Loan Table'!$C91*(InterestRate/PaymentsPerYear),"")</f>
        <v>5890.84802380465</v>
      </c>
      <c r="I91" s="329" t="n">
        <f aca="false">IF('Loan Table'!$A91&lt;&gt;"",IF('Loan Table'!$D91+'Loan Table'!$E91&lt;='Loan Table'!$C91,'Loan Table'!$C91-'Loan Table'!$G91,0),"")</f>
        <v>644618.243726877</v>
      </c>
      <c r="J91" s="329" t="n">
        <f aca="false">IF('Loan Table'!$A91&lt;&gt;"",SUM(INDEX('Loan Table'!$H$13:$H$356,1,1):'Loan Table'!$H91),"")</f>
        <v>751213.765200946</v>
      </c>
    </row>
    <row r="92" customFormat="false" ht="10.5" hidden="false" customHeight="false" outlineLevel="0" collapsed="false">
      <c r="A92" s="326" t="n">
        <f aca="false">IF(LoanGood,IF(ROW()-ROW('Loan Table'!$A$12)&gt;ScheduledNumberOfPayments,"",ROW()-ROW('Loan Table'!$A$12)),"")</f>
        <v>80</v>
      </c>
      <c r="B92" s="327" t="n">
        <f aca="false">IF('Loan Table'!$A92&lt;&gt;"",EOMONTH(LoanStartDate,ROW('Loan Table'!$A92)-ROW('Loan Table'!$A$12)-2)+DAY(LoanStartDate),"")</f>
        <v>47727</v>
      </c>
      <c r="C92" s="329" t="n">
        <f aca="false">IF('Loan Table'!$A92&lt;&gt;"",IF(ROW()-ROW('Loan Table'!$C$12)=1,LoanAmount,INDEX('Loan Table'!$I$13:$I$356,ROW()-ROW('Loan Table'!$C$12)-1)),"")</f>
        <v>644618.243726877</v>
      </c>
      <c r="D92" s="329" t="n">
        <f aca="false">IF('Loan Table'!$A92&lt;&gt;"",ScheduledPayment,"")</f>
        <v>18855.63951233</v>
      </c>
      <c r="E92" s="329" t="n">
        <f aca="false">IF('Loan Table'!$A92&lt;&gt;"",IF('Loan Table'!$D92+ExtraPayments&lt;'Loan Table'!$C92,ExtraPayments,IF('Loan Table'!$C92-'Loan Table'!$D92&gt;0,'Loan Table'!$C92-'Loan Table'!$D92,0)),"")</f>
        <v>0</v>
      </c>
      <c r="F92" s="329" t="n">
        <f aca="false">IF('Loan Table'!$A92&lt;&gt;"",IF('Loan Table'!$D92+'Loan Table'!$E92&lt;='Loan Table'!$C92,'Loan Table'!$D92+'Loan Table'!$E92,'Loan Table'!$C92),"")</f>
        <v>18855.63951233</v>
      </c>
      <c r="G92" s="329" t="n">
        <f aca="false">IF('Loan Table'!$A92&lt;&gt;"",'Loan Table'!$F92-'Loan Table'!$H92,"")</f>
        <v>13080.9344122767</v>
      </c>
      <c r="H92" s="329" t="n">
        <f aca="false">IF('Loan Table'!$A92&lt;&gt;"",'Loan Table'!$C92*(InterestRate/PaymentsPerYear),"")</f>
        <v>5774.70510005327</v>
      </c>
      <c r="I92" s="329" t="n">
        <f aca="false">IF('Loan Table'!$A92&lt;&gt;"",IF('Loan Table'!$D92+'Loan Table'!$E92&lt;='Loan Table'!$C92,'Loan Table'!$C92-'Loan Table'!$G92,0),"")</f>
        <v>631537.3093146</v>
      </c>
      <c r="J92" s="329" t="n">
        <f aca="false">IF('Loan Table'!$A92&lt;&gt;"",SUM(INDEX('Loan Table'!$H$13:$H$356,1,1):'Loan Table'!$H92),"")</f>
        <v>756988.470300999</v>
      </c>
    </row>
    <row r="93" customFormat="false" ht="10.5" hidden="false" customHeight="false" outlineLevel="0" collapsed="false">
      <c r="A93" s="326" t="n">
        <f aca="false">IF(LoanGood,IF(ROW()-ROW('Loan Table'!$A$12)&gt;ScheduledNumberOfPayments,"",ROW()-ROW('Loan Table'!$A$12)),"")</f>
        <v>81</v>
      </c>
      <c r="B93" s="327" t="n">
        <f aca="false">IF('Loan Table'!$A93&lt;&gt;"",EOMONTH(LoanStartDate,ROW('Loan Table'!$A93)-ROW('Loan Table'!$A$12)-2)+DAY(LoanStartDate),"")</f>
        <v>47757</v>
      </c>
      <c r="C93" s="329" t="n">
        <f aca="false">IF('Loan Table'!$A93&lt;&gt;"",IF(ROW()-ROW('Loan Table'!$C$12)=1,LoanAmount,INDEX('Loan Table'!$I$13:$I$356,ROW()-ROW('Loan Table'!$C$12)-1)),"")</f>
        <v>631537.3093146</v>
      </c>
      <c r="D93" s="329" t="n">
        <f aca="false">IF('Loan Table'!$A93&lt;&gt;"",ScheduledPayment,"")</f>
        <v>18855.63951233</v>
      </c>
      <c r="E93" s="329" t="n">
        <f aca="false">IF('Loan Table'!$A93&lt;&gt;"",IF('Loan Table'!$D93+ExtraPayments&lt;'Loan Table'!$C93,ExtraPayments,IF('Loan Table'!$C93-'Loan Table'!$D93&gt;0,'Loan Table'!$C93-'Loan Table'!$D93,0)),"")</f>
        <v>0</v>
      </c>
      <c r="F93" s="329" t="n">
        <f aca="false">IF('Loan Table'!$A93&lt;&gt;"",IF('Loan Table'!$D93+'Loan Table'!$E93&lt;='Loan Table'!$C93,'Loan Table'!$D93+'Loan Table'!$E93,'Loan Table'!$C93),"")</f>
        <v>18855.63951233</v>
      </c>
      <c r="G93" s="329" t="n">
        <f aca="false">IF('Loan Table'!$A93&lt;&gt;"",'Loan Table'!$F93-'Loan Table'!$H93,"")</f>
        <v>13198.1177830534</v>
      </c>
      <c r="H93" s="329" t="n">
        <f aca="false">IF('Loan Table'!$A93&lt;&gt;"",'Loan Table'!$C93*(InterestRate/PaymentsPerYear),"")</f>
        <v>5657.52172927663</v>
      </c>
      <c r="I93" s="329" t="n">
        <f aca="false">IF('Loan Table'!$A93&lt;&gt;"",IF('Loan Table'!$D93+'Loan Table'!$E93&lt;='Loan Table'!$C93,'Loan Table'!$C93-'Loan Table'!$G93,0),"")</f>
        <v>618339.191531547</v>
      </c>
      <c r="J93" s="329" t="n">
        <f aca="false">IF('Loan Table'!$A93&lt;&gt;"",SUM(INDEX('Loan Table'!$H$13:$H$356,1,1):'Loan Table'!$H93),"")</f>
        <v>762645.992030276</v>
      </c>
    </row>
    <row r="94" customFormat="false" ht="10.5" hidden="false" customHeight="false" outlineLevel="0" collapsed="false">
      <c r="A94" s="326" t="n">
        <f aca="false">IF(LoanGood,IF(ROW()-ROW('Loan Table'!$A$12)&gt;ScheduledNumberOfPayments,"",ROW()-ROW('Loan Table'!$A$12)),"")</f>
        <v>82</v>
      </c>
      <c r="B94" s="327" t="n">
        <f aca="false">IF('Loan Table'!$A94&lt;&gt;"",EOMONTH(LoanStartDate,ROW('Loan Table'!$A94)-ROW('Loan Table'!$A$12)-2)+DAY(LoanStartDate),"")</f>
        <v>47788</v>
      </c>
      <c r="C94" s="329" t="n">
        <f aca="false">IF('Loan Table'!$A94&lt;&gt;"",IF(ROW()-ROW('Loan Table'!$C$12)=1,LoanAmount,INDEX('Loan Table'!$I$13:$I$356,ROW()-ROW('Loan Table'!$C$12)-1)),"")</f>
        <v>618339.191531547</v>
      </c>
      <c r="D94" s="329" t="n">
        <f aca="false">IF('Loan Table'!$A94&lt;&gt;"",ScheduledPayment,"")</f>
        <v>18855.63951233</v>
      </c>
      <c r="E94" s="329" t="n">
        <f aca="false">IF('Loan Table'!$A94&lt;&gt;"",IF('Loan Table'!$D94+ExtraPayments&lt;'Loan Table'!$C94,ExtraPayments,IF('Loan Table'!$C94-'Loan Table'!$D94&gt;0,'Loan Table'!$C94-'Loan Table'!$D94,0)),"")</f>
        <v>0</v>
      </c>
      <c r="F94" s="329" t="n">
        <f aca="false">IF('Loan Table'!$A94&lt;&gt;"",IF('Loan Table'!$D94+'Loan Table'!$E94&lt;='Loan Table'!$C94,'Loan Table'!$D94+'Loan Table'!$E94,'Loan Table'!$C94),"")</f>
        <v>18855.63951233</v>
      </c>
      <c r="G94" s="329" t="n">
        <f aca="false">IF('Loan Table'!$A94&lt;&gt;"",'Loan Table'!$F94-'Loan Table'!$H94,"")</f>
        <v>13316.3509215265</v>
      </c>
      <c r="H94" s="329" t="n">
        <f aca="false">IF('Loan Table'!$A94&lt;&gt;"",'Loan Table'!$C94*(InterestRate/PaymentsPerYear),"")</f>
        <v>5539.28859080344</v>
      </c>
      <c r="I94" s="329" t="n">
        <f aca="false">IF('Loan Table'!$A94&lt;&gt;"",IF('Loan Table'!$D94+'Loan Table'!$E94&lt;='Loan Table'!$C94,'Loan Table'!$C94-'Loan Table'!$G94,0),"")</f>
        <v>605022.84061002</v>
      </c>
      <c r="J94" s="329" t="n">
        <f aca="false">IF('Loan Table'!$A94&lt;&gt;"",SUM(INDEX('Loan Table'!$H$13:$H$356,1,1):'Loan Table'!$H94),"")</f>
        <v>768185.280621079</v>
      </c>
    </row>
    <row r="95" customFormat="false" ht="10.5" hidden="false" customHeight="false" outlineLevel="0" collapsed="false">
      <c r="A95" s="326" t="n">
        <f aca="false">IF(LoanGood,IF(ROW()-ROW('Loan Table'!$A$12)&gt;ScheduledNumberOfPayments,"",ROW()-ROW('Loan Table'!$A$12)),"")</f>
        <v>83</v>
      </c>
      <c r="B95" s="327" t="n">
        <f aca="false">IF('Loan Table'!$A95&lt;&gt;"",EOMONTH(LoanStartDate,ROW('Loan Table'!$A95)-ROW('Loan Table'!$A$12)-2)+DAY(LoanStartDate),"")</f>
        <v>47818</v>
      </c>
      <c r="C95" s="329" t="n">
        <f aca="false">IF('Loan Table'!$A95&lt;&gt;"",IF(ROW()-ROW('Loan Table'!$C$12)=1,LoanAmount,INDEX('Loan Table'!$I$13:$I$356,ROW()-ROW('Loan Table'!$C$12)-1)),"")</f>
        <v>605022.84061002</v>
      </c>
      <c r="D95" s="329" t="n">
        <f aca="false">IF('Loan Table'!$A95&lt;&gt;"",ScheduledPayment,"")</f>
        <v>18855.63951233</v>
      </c>
      <c r="E95" s="329" t="n">
        <f aca="false">IF('Loan Table'!$A95&lt;&gt;"",IF('Loan Table'!$D95+ExtraPayments&lt;'Loan Table'!$C95,ExtraPayments,IF('Loan Table'!$C95-'Loan Table'!$D95&gt;0,'Loan Table'!$C95-'Loan Table'!$D95,0)),"")</f>
        <v>0</v>
      </c>
      <c r="F95" s="329" t="n">
        <f aca="false">IF('Loan Table'!$A95&lt;&gt;"",IF('Loan Table'!$D95+'Loan Table'!$E95&lt;='Loan Table'!$C95,'Loan Table'!$D95+'Loan Table'!$E95,'Loan Table'!$C95),"")</f>
        <v>18855.63951233</v>
      </c>
      <c r="G95" s="329" t="n">
        <f aca="false">IF('Loan Table'!$A95&lt;&gt;"",'Loan Table'!$F95-'Loan Table'!$H95,"")</f>
        <v>13435.6432318652</v>
      </c>
      <c r="H95" s="329" t="n">
        <f aca="false">IF('Loan Table'!$A95&lt;&gt;"",'Loan Table'!$C95*(InterestRate/PaymentsPerYear),"")</f>
        <v>5419.99628046477</v>
      </c>
      <c r="I95" s="329" t="n">
        <f aca="false">IF('Loan Table'!$A95&lt;&gt;"",IF('Loan Table'!$D95+'Loan Table'!$E95&lt;='Loan Table'!$C95,'Loan Table'!$C95-'Loan Table'!$G95,0),"")</f>
        <v>591587.197378155</v>
      </c>
      <c r="J95" s="329" t="n">
        <f aca="false">IF('Loan Table'!$A95&lt;&gt;"",SUM(INDEX('Loan Table'!$H$13:$H$356,1,1):'Loan Table'!$H95),"")</f>
        <v>773605.276901544</v>
      </c>
    </row>
    <row r="96" customFormat="false" ht="10.5" hidden="false" customHeight="false" outlineLevel="0" collapsed="false">
      <c r="A96" s="326" t="n">
        <f aca="false">IF(LoanGood,IF(ROW()-ROW('Loan Table'!$A$12)&gt;ScheduledNumberOfPayments,"",ROW()-ROW('Loan Table'!$A$12)),"")</f>
        <v>84</v>
      </c>
      <c r="B96" s="327" t="n">
        <f aca="false">IF('Loan Table'!$A96&lt;&gt;"",EOMONTH(LoanStartDate,ROW('Loan Table'!$A96)-ROW('Loan Table'!$A$12)-2)+DAY(LoanStartDate),"")</f>
        <v>47849</v>
      </c>
      <c r="C96" s="329" t="n">
        <f aca="false">IF('Loan Table'!$A96&lt;&gt;"",IF(ROW()-ROW('Loan Table'!$C$12)=1,LoanAmount,INDEX('Loan Table'!$I$13:$I$356,ROW()-ROW('Loan Table'!$C$12)-1)),"")</f>
        <v>591587.197378155</v>
      </c>
      <c r="D96" s="329" t="n">
        <f aca="false">IF('Loan Table'!$A96&lt;&gt;"",ScheduledPayment,"")</f>
        <v>18855.63951233</v>
      </c>
      <c r="E96" s="329" t="n">
        <f aca="false">IF('Loan Table'!$A96&lt;&gt;"",IF('Loan Table'!$D96+ExtraPayments&lt;'Loan Table'!$C96,ExtraPayments,IF('Loan Table'!$C96-'Loan Table'!$D96&gt;0,'Loan Table'!$C96-'Loan Table'!$D96,0)),"")</f>
        <v>0</v>
      </c>
      <c r="F96" s="329" t="n">
        <f aca="false">IF('Loan Table'!$A96&lt;&gt;"",IF('Loan Table'!$D96+'Loan Table'!$E96&lt;='Loan Table'!$C96,'Loan Table'!$D96+'Loan Table'!$E96,'Loan Table'!$C96),"")</f>
        <v>18855.63951233</v>
      </c>
      <c r="G96" s="329" t="n">
        <f aca="false">IF('Loan Table'!$A96&lt;&gt;"",'Loan Table'!$F96-'Loan Table'!$H96,"")</f>
        <v>13556.004202484</v>
      </c>
      <c r="H96" s="329" t="n">
        <f aca="false">IF('Loan Table'!$A96&lt;&gt;"",'Loan Table'!$C96*(InterestRate/PaymentsPerYear),"")</f>
        <v>5299.63530984597</v>
      </c>
      <c r="I96" s="329" t="n">
        <f aca="false">IF('Loan Table'!$A96&lt;&gt;"",IF('Loan Table'!$D96+'Loan Table'!$E96&lt;='Loan Table'!$C96,'Loan Table'!$C96-'Loan Table'!$G96,0),"")</f>
        <v>578031.193175671</v>
      </c>
      <c r="J96" s="329" t="n">
        <f aca="false">IF('Loan Table'!$A96&lt;&gt;"",SUM(INDEX('Loan Table'!$H$13:$H$356,1,1):'Loan Table'!$H96),"")</f>
        <v>778904.91221139</v>
      </c>
    </row>
    <row r="97" customFormat="false" ht="10.5" hidden="false" customHeight="false" outlineLevel="0" collapsed="false">
      <c r="A97" s="326" t="n">
        <f aca="false">IF(LoanGood,IF(ROW()-ROW('Loan Table'!$A$12)&gt;ScheduledNumberOfPayments,"",ROW()-ROW('Loan Table'!$A$12)),"")</f>
        <v>85</v>
      </c>
      <c r="B97" s="327" t="n">
        <f aca="false">IF('Loan Table'!$A97&lt;&gt;"",EOMONTH(LoanStartDate,ROW('Loan Table'!$A97)-ROW('Loan Table'!$A$12)-2)+DAY(LoanStartDate),"")</f>
        <v>47880</v>
      </c>
      <c r="C97" s="329" t="n">
        <f aca="false">IF('Loan Table'!$A97&lt;&gt;"",IF(ROW()-ROW('Loan Table'!$C$12)=1,LoanAmount,INDEX('Loan Table'!$I$13:$I$356,ROW()-ROW('Loan Table'!$C$12)-1)),"")</f>
        <v>578031.193175671</v>
      </c>
      <c r="D97" s="329" t="n">
        <f aca="false">IF('Loan Table'!$A97&lt;&gt;"",ScheduledPayment,"")</f>
        <v>18855.63951233</v>
      </c>
      <c r="E97" s="329" t="n">
        <f aca="false">IF('Loan Table'!$A97&lt;&gt;"",IF('Loan Table'!$D97+ExtraPayments&lt;'Loan Table'!$C97,ExtraPayments,IF('Loan Table'!$C97-'Loan Table'!$D97&gt;0,'Loan Table'!$C97-'Loan Table'!$D97,0)),"")</f>
        <v>0</v>
      </c>
      <c r="F97" s="329" t="n">
        <f aca="false">IF('Loan Table'!$A97&lt;&gt;"",IF('Loan Table'!$D97+'Loan Table'!$E97&lt;='Loan Table'!$C97,'Loan Table'!$D97+'Loan Table'!$E97,'Loan Table'!$C97),"")</f>
        <v>18855.63951233</v>
      </c>
      <c r="G97" s="329" t="n">
        <f aca="false">IF('Loan Table'!$A97&lt;&gt;"",'Loan Table'!$F97-'Loan Table'!$H97,"")</f>
        <v>13677.4434067979</v>
      </c>
      <c r="H97" s="329" t="n">
        <f aca="false">IF('Loan Table'!$A97&lt;&gt;"",'Loan Table'!$C97*(InterestRate/PaymentsPerYear),"")</f>
        <v>5178.19610553205</v>
      </c>
      <c r="I97" s="329" t="n">
        <f aca="false">IF('Loan Table'!$A97&lt;&gt;"",IF('Loan Table'!$D97+'Loan Table'!$E97&lt;='Loan Table'!$C97,'Loan Table'!$C97-'Loan Table'!$G97,0),"")</f>
        <v>564353.749768873</v>
      </c>
      <c r="J97" s="329" t="n">
        <f aca="false">IF('Loan Table'!$A97&lt;&gt;"",SUM(INDEX('Loan Table'!$H$13:$H$356,1,1):'Loan Table'!$H97),"")</f>
        <v>784083.108316922</v>
      </c>
    </row>
    <row r="98" customFormat="false" ht="10.5" hidden="false" customHeight="false" outlineLevel="0" collapsed="false">
      <c r="A98" s="326" t="n">
        <f aca="false">IF(LoanGood,IF(ROW()-ROW('Loan Table'!$A$12)&gt;ScheduledNumberOfPayments,"",ROW()-ROW('Loan Table'!$A$12)),"")</f>
        <v>86</v>
      </c>
      <c r="B98" s="327" t="n">
        <f aca="false">IF('Loan Table'!$A98&lt;&gt;"",EOMONTH(LoanStartDate,ROW('Loan Table'!$A98)-ROW('Loan Table'!$A$12)-2)+DAY(LoanStartDate),"")</f>
        <v>47908</v>
      </c>
      <c r="C98" s="329" t="n">
        <f aca="false">IF('Loan Table'!$A98&lt;&gt;"",IF(ROW()-ROW('Loan Table'!$C$12)=1,LoanAmount,INDEX('Loan Table'!$I$13:$I$356,ROW()-ROW('Loan Table'!$C$12)-1)),"")</f>
        <v>564353.749768873</v>
      </c>
      <c r="D98" s="329" t="n">
        <f aca="false">IF('Loan Table'!$A98&lt;&gt;"",ScheduledPayment,"")</f>
        <v>18855.63951233</v>
      </c>
      <c r="E98" s="329" t="n">
        <f aca="false">IF('Loan Table'!$A98&lt;&gt;"",IF('Loan Table'!$D98+ExtraPayments&lt;'Loan Table'!$C98,ExtraPayments,IF('Loan Table'!$C98-'Loan Table'!$D98&gt;0,'Loan Table'!$C98-'Loan Table'!$D98,0)),"")</f>
        <v>0</v>
      </c>
      <c r="F98" s="329" t="n">
        <f aca="false">IF('Loan Table'!$A98&lt;&gt;"",IF('Loan Table'!$D98+'Loan Table'!$E98&lt;='Loan Table'!$C98,'Loan Table'!$D98+'Loan Table'!$E98,'Loan Table'!$C98),"")</f>
        <v>18855.63951233</v>
      </c>
      <c r="G98" s="329" t="n">
        <f aca="false">IF('Loan Table'!$A98&lt;&gt;"",'Loan Table'!$F98-'Loan Table'!$H98,"")</f>
        <v>13799.9705039838</v>
      </c>
      <c r="H98" s="329" t="n">
        <f aca="false">IF('Loan Table'!$A98&lt;&gt;"",'Loan Table'!$C98*(InterestRate/PaymentsPerYear),"")</f>
        <v>5055.66900834616</v>
      </c>
      <c r="I98" s="329" t="n">
        <f aca="false">IF('Loan Table'!$A98&lt;&gt;"",IF('Loan Table'!$D98+'Loan Table'!$E98&lt;='Loan Table'!$C98,'Loan Table'!$C98-'Loan Table'!$G98,0),"")</f>
        <v>550553.779264889</v>
      </c>
      <c r="J98" s="329" t="n">
        <f aca="false">IF('Loan Table'!$A98&lt;&gt;"",SUM(INDEX('Loan Table'!$H$13:$H$356,1,1):'Loan Table'!$H98),"")</f>
        <v>789138.777325268</v>
      </c>
    </row>
    <row r="99" customFormat="false" ht="10.5" hidden="false" customHeight="false" outlineLevel="0" collapsed="false">
      <c r="A99" s="326" t="n">
        <f aca="false">IF(LoanGood,IF(ROW()-ROW('Loan Table'!$A$12)&gt;ScheduledNumberOfPayments,"",ROW()-ROW('Loan Table'!$A$12)),"")</f>
        <v>87</v>
      </c>
      <c r="B99" s="327" t="n">
        <f aca="false">IF('Loan Table'!$A99&lt;&gt;"",EOMONTH(LoanStartDate,ROW('Loan Table'!$A99)-ROW('Loan Table'!$A$12)-2)+DAY(LoanStartDate),"")</f>
        <v>47939</v>
      </c>
      <c r="C99" s="329" t="n">
        <f aca="false">IF('Loan Table'!$A99&lt;&gt;"",IF(ROW()-ROW('Loan Table'!$C$12)=1,LoanAmount,INDEX('Loan Table'!$I$13:$I$356,ROW()-ROW('Loan Table'!$C$12)-1)),"")</f>
        <v>550553.779264889</v>
      </c>
      <c r="D99" s="329" t="n">
        <f aca="false">IF('Loan Table'!$A99&lt;&gt;"",ScheduledPayment,"")</f>
        <v>18855.63951233</v>
      </c>
      <c r="E99" s="329" t="n">
        <f aca="false">IF('Loan Table'!$A99&lt;&gt;"",IF('Loan Table'!$D99+ExtraPayments&lt;'Loan Table'!$C99,ExtraPayments,IF('Loan Table'!$C99-'Loan Table'!$D99&gt;0,'Loan Table'!$C99-'Loan Table'!$D99,0)),"")</f>
        <v>0</v>
      </c>
      <c r="F99" s="329" t="n">
        <f aca="false">IF('Loan Table'!$A99&lt;&gt;"",IF('Loan Table'!$D99+'Loan Table'!$E99&lt;='Loan Table'!$C99,'Loan Table'!$D99+'Loan Table'!$E99,'Loan Table'!$C99),"")</f>
        <v>18855.63951233</v>
      </c>
      <c r="G99" s="329" t="n">
        <f aca="false">IF('Loan Table'!$A99&lt;&gt;"",'Loan Table'!$F99-'Loan Table'!$H99,"")</f>
        <v>13923.5952397487</v>
      </c>
      <c r="H99" s="329" t="n">
        <f aca="false">IF('Loan Table'!$A99&lt;&gt;"",'Loan Table'!$C99*(InterestRate/PaymentsPerYear),"")</f>
        <v>4932.0442725813</v>
      </c>
      <c r="I99" s="329" t="n">
        <f aca="false">IF('Loan Table'!$A99&lt;&gt;"",IF('Loan Table'!$D99+'Loan Table'!$E99&lt;='Loan Table'!$C99,'Loan Table'!$C99-'Loan Table'!$G99,0),"")</f>
        <v>536630.184025141</v>
      </c>
      <c r="J99" s="329" t="n">
        <f aca="false">IF('Loan Table'!$A99&lt;&gt;"",SUM(INDEX('Loan Table'!$H$13:$H$356,1,1):'Loan Table'!$H99),"")</f>
        <v>794070.82159785</v>
      </c>
    </row>
    <row r="100" customFormat="false" ht="10.5" hidden="false" customHeight="false" outlineLevel="0" collapsed="false">
      <c r="A100" s="326" t="n">
        <f aca="false">IF(LoanGood,IF(ROW()-ROW('Loan Table'!$A$12)&gt;ScheduledNumberOfPayments,"",ROW()-ROW('Loan Table'!$A$12)),"")</f>
        <v>88</v>
      </c>
      <c r="B100" s="327" t="n">
        <f aca="false">IF('Loan Table'!$A100&lt;&gt;"",EOMONTH(LoanStartDate,ROW('Loan Table'!$A100)-ROW('Loan Table'!$A$12)-2)+DAY(LoanStartDate),"")</f>
        <v>47969</v>
      </c>
      <c r="C100" s="329" t="n">
        <f aca="false">IF('Loan Table'!$A100&lt;&gt;"",IF(ROW()-ROW('Loan Table'!$C$12)=1,LoanAmount,INDEX('Loan Table'!$I$13:$I$356,ROW()-ROW('Loan Table'!$C$12)-1)),"")</f>
        <v>536630.184025141</v>
      </c>
      <c r="D100" s="329" t="n">
        <f aca="false">IF('Loan Table'!$A100&lt;&gt;"",ScheduledPayment,"")</f>
        <v>18855.63951233</v>
      </c>
      <c r="E100" s="329" t="n">
        <f aca="false">IF('Loan Table'!$A100&lt;&gt;"",IF('Loan Table'!$D100+ExtraPayments&lt;'Loan Table'!$C100,ExtraPayments,IF('Loan Table'!$C100-'Loan Table'!$D100&gt;0,'Loan Table'!$C100-'Loan Table'!$D100,0)),"")</f>
        <v>0</v>
      </c>
      <c r="F100" s="329" t="n">
        <f aca="false">IF('Loan Table'!$A100&lt;&gt;"",IF('Loan Table'!$D100+'Loan Table'!$E100&lt;='Loan Table'!$C100,'Loan Table'!$D100+'Loan Table'!$E100,'Loan Table'!$C100),"")</f>
        <v>18855.63951233</v>
      </c>
      <c r="G100" s="329" t="n">
        <f aca="false">IF('Loan Table'!$A100&lt;&gt;"",'Loan Table'!$F100-'Loan Table'!$H100,"")</f>
        <v>14048.3274471048</v>
      </c>
      <c r="H100" s="329" t="n">
        <f aca="false">IF('Loan Table'!$A100&lt;&gt;"",'Loan Table'!$C100*(InterestRate/PaymentsPerYear),"")</f>
        <v>4807.31206522522</v>
      </c>
      <c r="I100" s="329" t="n">
        <f aca="false">IF('Loan Table'!$A100&lt;&gt;"",IF('Loan Table'!$D100+'Loan Table'!$E100&lt;='Loan Table'!$C100,'Loan Table'!$C100-'Loan Table'!$G100,0),"")</f>
        <v>522581.856578036</v>
      </c>
      <c r="J100" s="329" t="n">
        <f aca="false">IF('Loan Table'!$A100&lt;&gt;"",SUM(INDEX('Loan Table'!$H$13:$H$356,1,1):'Loan Table'!$H100),"")</f>
        <v>798878.133663075</v>
      </c>
    </row>
    <row r="101" customFormat="false" ht="10.5" hidden="false" customHeight="false" outlineLevel="0" collapsed="false">
      <c r="A101" s="326" t="n">
        <f aca="false">IF(LoanGood,IF(ROW()-ROW('Loan Table'!$A$12)&gt;ScheduledNumberOfPayments,"",ROW()-ROW('Loan Table'!$A$12)),"")</f>
        <v>89</v>
      </c>
      <c r="B101" s="327" t="n">
        <f aca="false">IF('Loan Table'!$A101&lt;&gt;"",EOMONTH(LoanStartDate,ROW('Loan Table'!$A101)-ROW('Loan Table'!$A$12)-2)+DAY(LoanStartDate),"")</f>
        <v>48000</v>
      </c>
      <c r="C101" s="329" t="n">
        <f aca="false">IF('Loan Table'!$A101&lt;&gt;"",IF(ROW()-ROW('Loan Table'!$C$12)=1,LoanAmount,INDEX('Loan Table'!$I$13:$I$356,ROW()-ROW('Loan Table'!$C$12)-1)),"")</f>
        <v>522581.856578036</v>
      </c>
      <c r="D101" s="329" t="n">
        <f aca="false">IF('Loan Table'!$A101&lt;&gt;"",ScheduledPayment,"")</f>
        <v>18855.63951233</v>
      </c>
      <c r="E101" s="329" t="n">
        <f aca="false">IF('Loan Table'!$A101&lt;&gt;"",IF('Loan Table'!$D101+ExtraPayments&lt;'Loan Table'!$C101,ExtraPayments,IF('Loan Table'!$C101-'Loan Table'!$D101&gt;0,'Loan Table'!$C101-'Loan Table'!$D101,0)),"")</f>
        <v>0</v>
      </c>
      <c r="F101" s="329" t="n">
        <f aca="false">IF('Loan Table'!$A101&lt;&gt;"",IF('Loan Table'!$D101+'Loan Table'!$E101&lt;='Loan Table'!$C101,'Loan Table'!$D101+'Loan Table'!$E101,'Loan Table'!$C101),"")</f>
        <v>18855.63951233</v>
      </c>
      <c r="G101" s="329" t="n">
        <f aca="false">IF('Loan Table'!$A101&lt;&gt;"",'Loan Table'!$F101-'Loan Table'!$H101,"")</f>
        <v>14174.1770471517</v>
      </c>
      <c r="H101" s="329" t="n">
        <f aca="false">IF('Loan Table'!$A101&lt;&gt;"",'Loan Table'!$C101*(InterestRate/PaymentsPerYear),"")</f>
        <v>4681.46246517824</v>
      </c>
      <c r="I101" s="329" t="n">
        <f aca="false">IF('Loan Table'!$A101&lt;&gt;"",IF('Loan Table'!$D101+'Loan Table'!$E101&lt;='Loan Table'!$C101,'Loan Table'!$C101-'Loan Table'!$G101,0),"")</f>
        <v>508407.679530884</v>
      </c>
      <c r="J101" s="329" t="n">
        <f aca="false">IF('Loan Table'!$A101&lt;&gt;"",SUM(INDEX('Loan Table'!$H$13:$H$356,1,1):'Loan Table'!$H101),"")</f>
        <v>803559.596128253</v>
      </c>
    </row>
    <row r="102" customFormat="false" ht="10.5" hidden="false" customHeight="false" outlineLevel="0" collapsed="false">
      <c r="A102" s="326" t="n">
        <f aca="false">IF(LoanGood,IF(ROW()-ROW('Loan Table'!$A$12)&gt;ScheduledNumberOfPayments,"",ROW()-ROW('Loan Table'!$A$12)),"")</f>
        <v>90</v>
      </c>
      <c r="B102" s="327" t="n">
        <f aca="false">IF('Loan Table'!$A102&lt;&gt;"",EOMONTH(LoanStartDate,ROW('Loan Table'!$A102)-ROW('Loan Table'!$A$12)-2)+DAY(LoanStartDate),"")</f>
        <v>48030</v>
      </c>
      <c r="C102" s="329" t="n">
        <f aca="false">IF('Loan Table'!$A102&lt;&gt;"",IF(ROW()-ROW('Loan Table'!$C$12)=1,LoanAmount,INDEX('Loan Table'!$I$13:$I$356,ROW()-ROW('Loan Table'!$C$12)-1)),"")</f>
        <v>508407.679530884</v>
      </c>
      <c r="D102" s="329" t="n">
        <f aca="false">IF('Loan Table'!$A102&lt;&gt;"",ScheduledPayment,"")</f>
        <v>18855.63951233</v>
      </c>
      <c r="E102" s="329" t="n">
        <f aca="false">IF('Loan Table'!$A102&lt;&gt;"",IF('Loan Table'!$D102+ExtraPayments&lt;'Loan Table'!$C102,ExtraPayments,IF('Loan Table'!$C102-'Loan Table'!$D102&gt;0,'Loan Table'!$C102-'Loan Table'!$D102,0)),"")</f>
        <v>0</v>
      </c>
      <c r="F102" s="329" t="n">
        <f aca="false">IF('Loan Table'!$A102&lt;&gt;"",IF('Loan Table'!$D102+'Loan Table'!$E102&lt;='Loan Table'!$C102,'Loan Table'!$D102+'Loan Table'!$E102,'Loan Table'!$C102),"")</f>
        <v>18855.63951233</v>
      </c>
      <c r="G102" s="329" t="n">
        <f aca="false">IF('Loan Table'!$A102&lt;&gt;"",'Loan Table'!$F102-'Loan Table'!$H102,"")</f>
        <v>14301.1540498658</v>
      </c>
      <c r="H102" s="329" t="n">
        <f aca="false">IF('Loan Table'!$A102&lt;&gt;"",'Loan Table'!$C102*(InterestRate/PaymentsPerYear),"")</f>
        <v>4554.48546246417</v>
      </c>
      <c r="I102" s="329" t="n">
        <f aca="false">IF('Loan Table'!$A102&lt;&gt;"",IF('Loan Table'!$D102+'Loan Table'!$E102&lt;='Loan Table'!$C102,'Loan Table'!$C102-'Loan Table'!$G102,0),"")</f>
        <v>494106.525481018</v>
      </c>
      <c r="J102" s="329" t="n">
        <f aca="false">IF('Loan Table'!$A102&lt;&gt;"",SUM(INDEX('Loan Table'!$H$13:$H$356,1,1):'Loan Table'!$H102),"")</f>
        <v>808114.081590717</v>
      </c>
    </row>
    <row r="103" customFormat="false" ht="10.5" hidden="false" customHeight="false" outlineLevel="0" collapsed="false">
      <c r="A103" s="326" t="n">
        <f aca="false">IF(LoanGood,IF(ROW()-ROW('Loan Table'!$A$12)&gt;ScheduledNumberOfPayments,"",ROW()-ROW('Loan Table'!$A$12)),"")</f>
        <v>91</v>
      </c>
      <c r="B103" s="327" t="n">
        <f aca="false">IF('Loan Table'!$A103&lt;&gt;"",EOMONTH(LoanStartDate,ROW('Loan Table'!$A103)-ROW('Loan Table'!$A$12)-2)+DAY(LoanStartDate),"")</f>
        <v>48061</v>
      </c>
      <c r="C103" s="329" t="n">
        <f aca="false">IF('Loan Table'!$A103&lt;&gt;"",IF(ROW()-ROW('Loan Table'!$C$12)=1,LoanAmount,INDEX('Loan Table'!$I$13:$I$356,ROW()-ROW('Loan Table'!$C$12)-1)),"")</f>
        <v>494106.525481018</v>
      </c>
      <c r="D103" s="329" t="n">
        <f aca="false">IF('Loan Table'!$A103&lt;&gt;"",ScheduledPayment,"")</f>
        <v>18855.63951233</v>
      </c>
      <c r="E103" s="329" t="n">
        <f aca="false">IF('Loan Table'!$A103&lt;&gt;"",IF('Loan Table'!$D103+ExtraPayments&lt;'Loan Table'!$C103,ExtraPayments,IF('Loan Table'!$C103-'Loan Table'!$D103&gt;0,'Loan Table'!$C103-'Loan Table'!$D103,0)),"")</f>
        <v>0</v>
      </c>
      <c r="F103" s="329" t="n">
        <f aca="false">IF('Loan Table'!$A103&lt;&gt;"",IF('Loan Table'!$D103+'Loan Table'!$E103&lt;='Loan Table'!$C103,'Loan Table'!$D103+'Loan Table'!$E103,'Loan Table'!$C103),"")</f>
        <v>18855.63951233</v>
      </c>
      <c r="G103" s="329" t="n">
        <f aca="false">IF('Loan Table'!$A103&lt;&gt;"",'Loan Table'!$F103-'Loan Table'!$H103,"")</f>
        <v>14429.2685548959</v>
      </c>
      <c r="H103" s="329" t="n">
        <f aca="false">IF('Loan Table'!$A103&lt;&gt;"",'Loan Table'!$C103*(InterestRate/PaymentsPerYear),"")</f>
        <v>4426.37095743412</v>
      </c>
      <c r="I103" s="329" t="n">
        <f aca="false">IF('Loan Table'!$A103&lt;&gt;"",IF('Loan Table'!$D103+'Loan Table'!$E103&lt;='Loan Table'!$C103,'Loan Table'!$C103-'Loan Table'!$G103,0),"")</f>
        <v>479677.256926122</v>
      </c>
      <c r="J103" s="329" t="n">
        <f aca="false">IF('Loan Table'!$A103&lt;&gt;"",SUM(INDEX('Loan Table'!$H$13:$H$356,1,1):'Loan Table'!$H103),"")</f>
        <v>812540.452548151</v>
      </c>
    </row>
    <row r="104" customFormat="false" ht="10.5" hidden="false" customHeight="false" outlineLevel="0" collapsed="false">
      <c r="A104" s="326" t="n">
        <f aca="false">IF(LoanGood,IF(ROW()-ROW('Loan Table'!$A$12)&gt;ScheduledNumberOfPayments,"",ROW()-ROW('Loan Table'!$A$12)),"")</f>
        <v>92</v>
      </c>
      <c r="B104" s="327" t="n">
        <f aca="false">IF('Loan Table'!$A104&lt;&gt;"",EOMONTH(LoanStartDate,ROW('Loan Table'!$A104)-ROW('Loan Table'!$A$12)-2)+DAY(LoanStartDate),"")</f>
        <v>48092</v>
      </c>
      <c r="C104" s="329" t="n">
        <f aca="false">IF('Loan Table'!$A104&lt;&gt;"",IF(ROW()-ROW('Loan Table'!$C$12)=1,LoanAmount,INDEX('Loan Table'!$I$13:$I$356,ROW()-ROW('Loan Table'!$C$12)-1)),"")</f>
        <v>479677.256926122</v>
      </c>
      <c r="D104" s="329" t="n">
        <f aca="false">IF('Loan Table'!$A104&lt;&gt;"",ScheduledPayment,"")</f>
        <v>18855.63951233</v>
      </c>
      <c r="E104" s="329" t="n">
        <f aca="false">IF('Loan Table'!$A104&lt;&gt;"",IF('Loan Table'!$D104+ExtraPayments&lt;'Loan Table'!$C104,ExtraPayments,IF('Loan Table'!$C104-'Loan Table'!$D104&gt;0,'Loan Table'!$C104-'Loan Table'!$D104,0)),"")</f>
        <v>0</v>
      </c>
      <c r="F104" s="329" t="n">
        <f aca="false">IF('Loan Table'!$A104&lt;&gt;"",IF('Loan Table'!$D104+'Loan Table'!$E104&lt;='Loan Table'!$C104,'Loan Table'!$D104+'Loan Table'!$E104,'Loan Table'!$C104),"")</f>
        <v>18855.63951233</v>
      </c>
      <c r="G104" s="329" t="n">
        <f aca="false">IF('Loan Table'!$A104&lt;&gt;"",'Loan Table'!$F104-'Loan Table'!$H104,"")</f>
        <v>14558.5307523668</v>
      </c>
      <c r="H104" s="329" t="n">
        <f aca="false">IF('Loan Table'!$A104&lt;&gt;"",'Loan Table'!$C104*(InterestRate/PaymentsPerYear),"")</f>
        <v>4297.10875996318</v>
      </c>
      <c r="I104" s="329" t="n">
        <f aca="false">IF('Loan Table'!$A104&lt;&gt;"",IF('Loan Table'!$D104+'Loan Table'!$E104&lt;='Loan Table'!$C104,'Loan Table'!$C104-'Loan Table'!$G104,0),"")</f>
        <v>465118.726173756</v>
      </c>
      <c r="J104" s="329" t="n">
        <f aca="false">IF('Loan Table'!$A104&lt;&gt;"",SUM(INDEX('Loan Table'!$H$13:$H$356,1,1):'Loan Table'!$H104),"")</f>
        <v>816837.561308114</v>
      </c>
    </row>
    <row r="105" customFormat="false" ht="10.5" hidden="false" customHeight="false" outlineLevel="0" collapsed="false">
      <c r="A105" s="326" t="n">
        <f aca="false">IF(LoanGood,IF(ROW()-ROW('Loan Table'!$A$12)&gt;ScheduledNumberOfPayments,"",ROW()-ROW('Loan Table'!$A$12)),"")</f>
        <v>93</v>
      </c>
      <c r="B105" s="327" t="n">
        <f aca="false">IF('Loan Table'!$A105&lt;&gt;"",EOMONTH(LoanStartDate,ROW('Loan Table'!$A105)-ROW('Loan Table'!$A$12)-2)+DAY(LoanStartDate),"")</f>
        <v>48122</v>
      </c>
      <c r="C105" s="329" t="n">
        <f aca="false">IF('Loan Table'!$A105&lt;&gt;"",IF(ROW()-ROW('Loan Table'!$C$12)=1,LoanAmount,INDEX('Loan Table'!$I$13:$I$356,ROW()-ROW('Loan Table'!$C$12)-1)),"")</f>
        <v>465118.726173756</v>
      </c>
      <c r="D105" s="329" t="n">
        <f aca="false">IF('Loan Table'!$A105&lt;&gt;"",ScheduledPayment,"")</f>
        <v>18855.63951233</v>
      </c>
      <c r="E105" s="329" t="n">
        <f aca="false">IF('Loan Table'!$A105&lt;&gt;"",IF('Loan Table'!$D105+ExtraPayments&lt;'Loan Table'!$C105,ExtraPayments,IF('Loan Table'!$C105-'Loan Table'!$D105&gt;0,'Loan Table'!$C105-'Loan Table'!$D105,0)),"")</f>
        <v>0</v>
      </c>
      <c r="F105" s="329" t="n">
        <f aca="false">IF('Loan Table'!$A105&lt;&gt;"",IF('Loan Table'!$D105+'Loan Table'!$E105&lt;='Loan Table'!$C105,'Loan Table'!$D105+'Loan Table'!$E105,'Loan Table'!$C105),"")</f>
        <v>18855.63951233</v>
      </c>
      <c r="G105" s="329" t="n">
        <f aca="false">IF('Loan Table'!$A105&lt;&gt;"",'Loan Table'!$F105-'Loan Table'!$H105,"")</f>
        <v>14688.9509236901</v>
      </c>
      <c r="H105" s="329" t="n">
        <f aca="false">IF('Loan Table'!$A105&lt;&gt;"",'Loan Table'!$C105*(InterestRate/PaymentsPerYear),"")</f>
        <v>4166.6885886399</v>
      </c>
      <c r="I105" s="329" t="n">
        <f aca="false">IF('Loan Table'!$A105&lt;&gt;"",IF('Loan Table'!$D105+'Loan Table'!$E105&lt;='Loan Table'!$C105,'Loan Table'!$C105-'Loan Table'!$G105,0),"")</f>
        <v>450429.775250066</v>
      </c>
      <c r="J105" s="329" t="n">
        <f aca="false">IF('Loan Table'!$A105&lt;&gt;"",SUM(INDEX('Loan Table'!$H$13:$H$356,1,1):'Loan Table'!$H105),"")</f>
        <v>821004.249896754</v>
      </c>
    </row>
    <row r="106" customFormat="false" ht="10.5" hidden="false" customHeight="false" outlineLevel="0" collapsed="false">
      <c r="A106" s="326" t="n">
        <f aca="false">IF(LoanGood,IF(ROW()-ROW('Loan Table'!$A$12)&gt;ScheduledNumberOfPayments,"",ROW()-ROW('Loan Table'!$A$12)),"")</f>
        <v>94</v>
      </c>
      <c r="B106" s="327" t="n">
        <f aca="false">IF('Loan Table'!$A106&lt;&gt;"",EOMONTH(LoanStartDate,ROW('Loan Table'!$A106)-ROW('Loan Table'!$A$12)-2)+DAY(LoanStartDate),"")</f>
        <v>48153</v>
      </c>
      <c r="C106" s="329" t="n">
        <f aca="false">IF('Loan Table'!$A106&lt;&gt;"",IF(ROW()-ROW('Loan Table'!$C$12)=1,LoanAmount,INDEX('Loan Table'!$I$13:$I$356,ROW()-ROW('Loan Table'!$C$12)-1)),"")</f>
        <v>450429.775250066</v>
      </c>
      <c r="D106" s="329" t="n">
        <f aca="false">IF('Loan Table'!$A106&lt;&gt;"",ScheduledPayment,"")</f>
        <v>18855.63951233</v>
      </c>
      <c r="E106" s="329" t="n">
        <f aca="false">IF('Loan Table'!$A106&lt;&gt;"",IF('Loan Table'!$D106+ExtraPayments&lt;'Loan Table'!$C106,ExtraPayments,IF('Loan Table'!$C106-'Loan Table'!$D106&gt;0,'Loan Table'!$C106-'Loan Table'!$D106,0)),"")</f>
        <v>0</v>
      </c>
      <c r="F106" s="329" t="n">
        <f aca="false">IF('Loan Table'!$A106&lt;&gt;"",IF('Loan Table'!$D106+'Loan Table'!$E106&lt;='Loan Table'!$C106,'Loan Table'!$D106+'Loan Table'!$E106,'Loan Table'!$C106),"")</f>
        <v>18855.63951233</v>
      </c>
      <c r="G106" s="329" t="n">
        <f aca="false">IF('Loan Table'!$A106&lt;&gt;"",'Loan Table'!$F106-'Loan Table'!$H106,"")</f>
        <v>14820.5394423815</v>
      </c>
      <c r="H106" s="329" t="n">
        <f aca="false">IF('Loan Table'!$A106&lt;&gt;"",'Loan Table'!$C106*(InterestRate/PaymentsPerYear),"")</f>
        <v>4035.1000699485</v>
      </c>
      <c r="I106" s="329" t="n">
        <f aca="false">IF('Loan Table'!$A106&lt;&gt;"",IF('Loan Table'!$D106+'Loan Table'!$E106&lt;='Loan Table'!$C106,'Loan Table'!$C106-'Loan Table'!$G106,0),"")</f>
        <v>435609.235807684</v>
      </c>
      <c r="J106" s="329" t="n">
        <f aca="false">IF('Loan Table'!$A106&lt;&gt;"",SUM(INDEX('Loan Table'!$H$13:$H$356,1,1):'Loan Table'!$H106),"")</f>
        <v>825039.349966703</v>
      </c>
    </row>
    <row r="107" customFormat="false" ht="10.5" hidden="false" customHeight="false" outlineLevel="0" collapsed="false">
      <c r="A107" s="326" t="n">
        <f aca="false">IF(LoanGood,IF(ROW()-ROW('Loan Table'!$A$12)&gt;ScheduledNumberOfPayments,"",ROW()-ROW('Loan Table'!$A$12)),"")</f>
        <v>95</v>
      </c>
      <c r="B107" s="327" t="n">
        <f aca="false">IF('Loan Table'!$A107&lt;&gt;"",EOMONTH(LoanStartDate,ROW('Loan Table'!$A107)-ROW('Loan Table'!$A$12)-2)+DAY(LoanStartDate),"")</f>
        <v>48183</v>
      </c>
      <c r="C107" s="329" t="n">
        <f aca="false">IF('Loan Table'!$A107&lt;&gt;"",IF(ROW()-ROW('Loan Table'!$C$12)=1,LoanAmount,INDEX('Loan Table'!$I$13:$I$356,ROW()-ROW('Loan Table'!$C$12)-1)),"")</f>
        <v>435609.235807684</v>
      </c>
      <c r="D107" s="329" t="n">
        <f aca="false">IF('Loan Table'!$A107&lt;&gt;"",ScheduledPayment,"")</f>
        <v>18855.63951233</v>
      </c>
      <c r="E107" s="329" t="n">
        <f aca="false">IF('Loan Table'!$A107&lt;&gt;"",IF('Loan Table'!$D107+ExtraPayments&lt;'Loan Table'!$C107,ExtraPayments,IF('Loan Table'!$C107-'Loan Table'!$D107&gt;0,'Loan Table'!$C107-'Loan Table'!$D107,0)),"")</f>
        <v>0</v>
      </c>
      <c r="F107" s="329" t="n">
        <f aca="false">IF('Loan Table'!$A107&lt;&gt;"",IF('Loan Table'!$D107+'Loan Table'!$E107&lt;='Loan Table'!$C107,'Loan Table'!$D107+'Loan Table'!$E107,'Loan Table'!$C107),"")</f>
        <v>18855.63951233</v>
      </c>
      <c r="G107" s="329" t="n">
        <f aca="false">IF('Loan Table'!$A107&lt;&gt;"",'Loan Table'!$F107-'Loan Table'!$H107,"")</f>
        <v>14953.3067748862</v>
      </c>
      <c r="H107" s="329" t="n">
        <f aca="false">IF('Loan Table'!$A107&lt;&gt;"",'Loan Table'!$C107*(InterestRate/PaymentsPerYear),"")</f>
        <v>3902.33273744384</v>
      </c>
      <c r="I107" s="329" t="n">
        <f aca="false">IF('Loan Table'!$A107&lt;&gt;"",IF('Loan Table'!$D107+'Loan Table'!$E107&lt;='Loan Table'!$C107,'Loan Table'!$C107-'Loan Table'!$G107,0),"")</f>
        <v>420655.929032798</v>
      </c>
      <c r="J107" s="329" t="n">
        <f aca="false">IF('Loan Table'!$A107&lt;&gt;"",SUM(INDEX('Loan Table'!$H$13:$H$356,1,1):'Loan Table'!$H107),"")</f>
        <v>828941.682704147</v>
      </c>
    </row>
    <row r="108" customFormat="false" ht="10.5" hidden="false" customHeight="false" outlineLevel="0" collapsed="false">
      <c r="A108" s="326" t="n">
        <f aca="false">IF(LoanGood,IF(ROW()-ROW('Loan Table'!$A$12)&gt;ScheduledNumberOfPayments,"",ROW()-ROW('Loan Table'!$A$12)),"")</f>
        <v>96</v>
      </c>
      <c r="B108" s="327" t="n">
        <f aca="false">IF('Loan Table'!$A108&lt;&gt;"",EOMONTH(LoanStartDate,ROW('Loan Table'!$A108)-ROW('Loan Table'!$A$12)-2)+DAY(LoanStartDate),"")</f>
        <v>48214</v>
      </c>
      <c r="C108" s="329" t="n">
        <f aca="false">IF('Loan Table'!$A108&lt;&gt;"",IF(ROW()-ROW('Loan Table'!$C$12)=1,LoanAmount,INDEX('Loan Table'!$I$13:$I$356,ROW()-ROW('Loan Table'!$C$12)-1)),"")</f>
        <v>420655.929032798</v>
      </c>
      <c r="D108" s="329" t="n">
        <f aca="false">IF('Loan Table'!$A108&lt;&gt;"",ScheduledPayment,"")</f>
        <v>18855.63951233</v>
      </c>
      <c r="E108" s="329" t="n">
        <f aca="false">IF('Loan Table'!$A108&lt;&gt;"",IF('Loan Table'!$D108+ExtraPayments&lt;'Loan Table'!$C108,ExtraPayments,IF('Loan Table'!$C108-'Loan Table'!$D108&gt;0,'Loan Table'!$C108-'Loan Table'!$D108,0)),"")</f>
        <v>0</v>
      </c>
      <c r="F108" s="329" t="n">
        <f aca="false">IF('Loan Table'!$A108&lt;&gt;"",IF('Loan Table'!$D108+'Loan Table'!$E108&lt;='Loan Table'!$C108,'Loan Table'!$D108+'Loan Table'!$E108,'Loan Table'!$C108),"")</f>
        <v>18855.63951233</v>
      </c>
      <c r="G108" s="329" t="n">
        <f aca="false">IF('Loan Table'!$A108&lt;&gt;"",'Loan Table'!$F108-'Loan Table'!$H108,"")</f>
        <v>15087.2634814112</v>
      </c>
      <c r="H108" s="329" t="n">
        <f aca="false">IF('Loan Table'!$A108&lt;&gt;"",'Loan Table'!$C108*(InterestRate/PaymentsPerYear),"")</f>
        <v>3768.37603091882</v>
      </c>
      <c r="I108" s="329" t="n">
        <f aca="false">IF('Loan Table'!$A108&lt;&gt;"",IF('Loan Table'!$D108+'Loan Table'!$E108&lt;='Loan Table'!$C108,'Loan Table'!$C108-'Loan Table'!$G108,0),"")</f>
        <v>405568.665551387</v>
      </c>
      <c r="J108" s="329" t="n">
        <f aca="false">IF('Loan Table'!$A108&lt;&gt;"",SUM(INDEX('Loan Table'!$H$13:$H$356,1,1):'Loan Table'!$H108),"")</f>
        <v>832710.058735066</v>
      </c>
    </row>
    <row r="109" customFormat="false" ht="10.5" hidden="false" customHeight="false" outlineLevel="0" collapsed="false">
      <c r="A109" s="326" t="n">
        <f aca="false">IF(LoanGood,IF(ROW()-ROW('Loan Table'!$A$12)&gt;ScheduledNumberOfPayments,"",ROW()-ROW('Loan Table'!$A$12)),"")</f>
        <v>97</v>
      </c>
      <c r="B109" s="327" t="n">
        <f aca="false">IF('Loan Table'!$A109&lt;&gt;"",EOMONTH(LoanStartDate,ROW('Loan Table'!$A109)-ROW('Loan Table'!$A$12)-2)+DAY(LoanStartDate),"")</f>
        <v>48245</v>
      </c>
      <c r="C109" s="329" t="n">
        <f aca="false">IF('Loan Table'!$A109&lt;&gt;"",IF(ROW()-ROW('Loan Table'!$C$12)=1,LoanAmount,INDEX('Loan Table'!$I$13:$I$356,ROW()-ROW('Loan Table'!$C$12)-1)),"")</f>
        <v>405568.665551387</v>
      </c>
      <c r="D109" s="329" t="n">
        <f aca="false">IF('Loan Table'!$A109&lt;&gt;"",ScheduledPayment,"")</f>
        <v>18855.63951233</v>
      </c>
      <c r="E109" s="329" t="n">
        <f aca="false">IF('Loan Table'!$A109&lt;&gt;"",IF('Loan Table'!$D109+ExtraPayments&lt;'Loan Table'!$C109,ExtraPayments,IF('Loan Table'!$C109-'Loan Table'!$D109&gt;0,'Loan Table'!$C109-'Loan Table'!$D109,0)),"")</f>
        <v>0</v>
      </c>
      <c r="F109" s="329" t="n">
        <f aca="false">IF('Loan Table'!$A109&lt;&gt;"",IF('Loan Table'!$D109+'Loan Table'!$E109&lt;='Loan Table'!$C109,'Loan Table'!$D109+'Loan Table'!$E109,'Loan Table'!$C109),"")</f>
        <v>18855.63951233</v>
      </c>
      <c r="G109" s="329" t="n">
        <f aca="false">IF('Loan Table'!$A109&lt;&gt;"",'Loan Table'!$F109-'Loan Table'!$H109,"")</f>
        <v>15222.4202167655</v>
      </c>
      <c r="H109" s="329" t="n">
        <f aca="false">IF('Loan Table'!$A109&lt;&gt;"",'Loan Table'!$C109*(InterestRate/PaymentsPerYear),"")</f>
        <v>3633.21929556451</v>
      </c>
      <c r="I109" s="329" t="n">
        <f aca="false">IF('Loan Table'!$A109&lt;&gt;"",IF('Loan Table'!$D109+'Loan Table'!$E109&lt;='Loan Table'!$C109,'Loan Table'!$C109-'Loan Table'!$G109,0),"")</f>
        <v>390346.245334621</v>
      </c>
      <c r="J109" s="329" t="n">
        <f aca="false">IF('Loan Table'!$A109&lt;&gt;"",SUM(INDEX('Loan Table'!$H$13:$H$356,1,1):'Loan Table'!$H109),"")</f>
        <v>836343.27803063</v>
      </c>
    </row>
    <row r="110" customFormat="false" ht="10.5" hidden="false" customHeight="false" outlineLevel="0" collapsed="false">
      <c r="A110" s="326" t="n">
        <f aca="false">IF(LoanGood,IF(ROW()-ROW('Loan Table'!$A$12)&gt;ScheduledNumberOfPayments,"",ROW()-ROW('Loan Table'!$A$12)),"")</f>
        <v>98</v>
      </c>
      <c r="B110" s="327" t="n">
        <f aca="false">IF('Loan Table'!$A110&lt;&gt;"",EOMONTH(LoanStartDate,ROW('Loan Table'!$A110)-ROW('Loan Table'!$A$12)-2)+DAY(LoanStartDate),"")</f>
        <v>48274</v>
      </c>
      <c r="C110" s="329" t="n">
        <f aca="false">IF('Loan Table'!$A110&lt;&gt;"",IF(ROW()-ROW('Loan Table'!$C$12)=1,LoanAmount,INDEX('Loan Table'!$I$13:$I$356,ROW()-ROW('Loan Table'!$C$12)-1)),"")</f>
        <v>390346.245334621</v>
      </c>
      <c r="D110" s="329" t="n">
        <f aca="false">IF('Loan Table'!$A110&lt;&gt;"",ScheduledPayment,"")</f>
        <v>18855.63951233</v>
      </c>
      <c r="E110" s="329" t="n">
        <f aca="false">IF('Loan Table'!$A110&lt;&gt;"",IF('Loan Table'!$D110+ExtraPayments&lt;'Loan Table'!$C110,ExtraPayments,IF('Loan Table'!$C110-'Loan Table'!$D110&gt;0,'Loan Table'!$C110-'Loan Table'!$D110,0)),"")</f>
        <v>0</v>
      </c>
      <c r="F110" s="329" t="n">
        <f aca="false">IF('Loan Table'!$A110&lt;&gt;"",IF('Loan Table'!$D110+'Loan Table'!$E110&lt;='Loan Table'!$C110,'Loan Table'!$D110+'Loan Table'!$E110,'Loan Table'!$C110),"")</f>
        <v>18855.63951233</v>
      </c>
      <c r="G110" s="329" t="n">
        <f aca="false">IF('Loan Table'!$A110&lt;&gt;"",'Loan Table'!$F110-'Loan Table'!$H110,"")</f>
        <v>15358.7877312073</v>
      </c>
      <c r="H110" s="329" t="n">
        <f aca="false">IF('Loan Table'!$A110&lt;&gt;"",'Loan Table'!$C110*(InterestRate/PaymentsPerYear),"")</f>
        <v>3496.85178112265</v>
      </c>
      <c r="I110" s="329" t="n">
        <f aca="false">IF('Loan Table'!$A110&lt;&gt;"",IF('Loan Table'!$D110+'Loan Table'!$E110&lt;='Loan Table'!$C110,'Loan Table'!$C110-'Loan Table'!$G110,0),"")</f>
        <v>374987.457603414</v>
      </c>
      <c r="J110" s="329" t="n">
        <f aca="false">IF('Loan Table'!$A110&lt;&gt;"",SUM(INDEX('Loan Table'!$H$13:$H$356,1,1):'Loan Table'!$H110),"")</f>
        <v>839840.129811753</v>
      </c>
    </row>
    <row r="111" customFormat="false" ht="10.5" hidden="false" customHeight="false" outlineLevel="0" collapsed="false">
      <c r="A111" s="326" t="n">
        <f aca="false">IF(LoanGood,IF(ROW()-ROW('Loan Table'!$A$12)&gt;ScheduledNumberOfPayments,"",ROW()-ROW('Loan Table'!$A$12)),"")</f>
        <v>99</v>
      </c>
      <c r="B111" s="327" t="n">
        <f aca="false">IF('Loan Table'!$A111&lt;&gt;"",EOMONTH(LoanStartDate,ROW('Loan Table'!$A111)-ROW('Loan Table'!$A$12)-2)+DAY(LoanStartDate),"")</f>
        <v>48305</v>
      </c>
      <c r="C111" s="329" t="n">
        <f aca="false">IF('Loan Table'!$A111&lt;&gt;"",IF(ROW()-ROW('Loan Table'!$C$12)=1,LoanAmount,INDEX('Loan Table'!$I$13:$I$356,ROW()-ROW('Loan Table'!$C$12)-1)),"")</f>
        <v>374987.457603414</v>
      </c>
      <c r="D111" s="329" t="n">
        <f aca="false">IF('Loan Table'!$A111&lt;&gt;"",ScheduledPayment,"")</f>
        <v>18855.63951233</v>
      </c>
      <c r="E111" s="329" t="n">
        <f aca="false">IF('Loan Table'!$A111&lt;&gt;"",IF('Loan Table'!$D111+ExtraPayments&lt;'Loan Table'!$C111,ExtraPayments,IF('Loan Table'!$C111-'Loan Table'!$D111&gt;0,'Loan Table'!$C111-'Loan Table'!$D111,0)),"")</f>
        <v>0</v>
      </c>
      <c r="F111" s="329" t="n">
        <f aca="false">IF('Loan Table'!$A111&lt;&gt;"",IF('Loan Table'!$D111+'Loan Table'!$E111&lt;='Loan Table'!$C111,'Loan Table'!$D111+'Loan Table'!$E111,'Loan Table'!$C111),"")</f>
        <v>18855.63951233</v>
      </c>
      <c r="G111" s="329" t="n">
        <f aca="false">IF('Loan Table'!$A111&lt;&gt;"",'Loan Table'!$F111-'Loan Table'!$H111,"")</f>
        <v>15496.3768712994</v>
      </c>
      <c r="H111" s="329" t="n">
        <f aca="false">IF('Loan Table'!$A111&lt;&gt;"",'Loan Table'!$C111*(InterestRate/PaymentsPerYear),"")</f>
        <v>3359.26264103058</v>
      </c>
      <c r="I111" s="329" t="n">
        <f aca="false">IF('Loan Table'!$A111&lt;&gt;"",IF('Loan Table'!$D111+'Loan Table'!$E111&lt;='Loan Table'!$C111,'Loan Table'!$C111-'Loan Table'!$G111,0),"")</f>
        <v>359491.080732115</v>
      </c>
      <c r="J111" s="329" t="n">
        <f aca="false">IF('Loan Table'!$A111&lt;&gt;"",SUM(INDEX('Loan Table'!$H$13:$H$356,1,1):'Loan Table'!$H111),"")</f>
        <v>843199.392452783</v>
      </c>
    </row>
    <row r="112" customFormat="false" ht="10.5" hidden="false" customHeight="false" outlineLevel="0" collapsed="false">
      <c r="A112" s="326" t="n">
        <f aca="false">IF(LoanGood,IF(ROW()-ROW('Loan Table'!$A$12)&gt;ScheduledNumberOfPayments,"",ROW()-ROW('Loan Table'!$A$12)),"")</f>
        <v>100</v>
      </c>
      <c r="B112" s="327" t="n">
        <f aca="false">IF('Loan Table'!$A112&lt;&gt;"",EOMONTH(LoanStartDate,ROW('Loan Table'!$A112)-ROW('Loan Table'!$A$12)-2)+DAY(LoanStartDate),"")</f>
        <v>48335</v>
      </c>
      <c r="C112" s="329" t="n">
        <f aca="false">IF('Loan Table'!$A112&lt;&gt;"",IF(ROW()-ROW('Loan Table'!$C$12)=1,LoanAmount,INDEX('Loan Table'!$I$13:$I$356,ROW()-ROW('Loan Table'!$C$12)-1)),"")</f>
        <v>359491.080732115</v>
      </c>
      <c r="D112" s="329" t="n">
        <f aca="false">IF('Loan Table'!$A112&lt;&gt;"",ScheduledPayment,"")</f>
        <v>18855.63951233</v>
      </c>
      <c r="E112" s="329" t="n">
        <f aca="false">IF('Loan Table'!$A112&lt;&gt;"",IF('Loan Table'!$D112+ExtraPayments&lt;'Loan Table'!$C112,ExtraPayments,IF('Loan Table'!$C112-'Loan Table'!$D112&gt;0,'Loan Table'!$C112-'Loan Table'!$D112,0)),"")</f>
        <v>0</v>
      </c>
      <c r="F112" s="329" t="n">
        <f aca="false">IF('Loan Table'!$A112&lt;&gt;"",IF('Loan Table'!$D112+'Loan Table'!$E112&lt;='Loan Table'!$C112,'Loan Table'!$D112+'Loan Table'!$E112,'Loan Table'!$C112),"")</f>
        <v>18855.63951233</v>
      </c>
      <c r="G112" s="329" t="n">
        <f aca="false">IF('Loan Table'!$A112&lt;&gt;"",'Loan Table'!$F112-'Loan Table'!$H112,"")</f>
        <v>15635.1985807715</v>
      </c>
      <c r="H112" s="329" t="n">
        <f aca="false">IF('Loan Table'!$A112&lt;&gt;"",'Loan Table'!$C112*(InterestRate/PaymentsPerYear),"")</f>
        <v>3220.44093155853</v>
      </c>
      <c r="I112" s="329" t="n">
        <f aca="false">IF('Loan Table'!$A112&lt;&gt;"",IF('Loan Table'!$D112+'Loan Table'!$E112&lt;='Loan Table'!$C112,'Loan Table'!$C112-'Loan Table'!$G112,0),"")</f>
        <v>343855.882151343</v>
      </c>
      <c r="J112" s="329" t="n">
        <f aca="false">IF('Loan Table'!$A112&lt;&gt;"",SUM(INDEX('Loan Table'!$H$13:$H$356,1,1):'Loan Table'!$H112),"")</f>
        <v>846419.833384342</v>
      </c>
    </row>
    <row r="113" customFormat="false" ht="10.5" hidden="false" customHeight="false" outlineLevel="0" collapsed="false">
      <c r="A113" s="326" t="n">
        <f aca="false">IF(LoanGood,IF(ROW()-ROW('Loan Table'!$A$12)&gt;ScheduledNumberOfPayments,"",ROW()-ROW('Loan Table'!$A$12)),"")</f>
        <v>101</v>
      </c>
      <c r="B113" s="327" t="n">
        <f aca="false">IF('Loan Table'!$A113&lt;&gt;"",EOMONTH(LoanStartDate,ROW('Loan Table'!$A113)-ROW('Loan Table'!$A$12)-2)+DAY(LoanStartDate),"")</f>
        <v>48366</v>
      </c>
      <c r="C113" s="329" t="n">
        <f aca="false">IF('Loan Table'!$A113&lt;&gt;"",IF(ROW()-ROW('Loan Table'!$C$12)=1,LoanAmount,INDEX('Loan Table'!$I$13:$I$356,ROW()-ROW('Loan Table'!$C$12)-1)),"")</f>
        <v>343855.882151343</v>
      </c>
      <c r="D113" s="329" t="n">
        <f aca="false">IF('Loan Table'!$A113&lt;&gt;"",ScheduledPayment,"")</f>
        <v>18855.63951233</v>
      </c>
      <c r="E113" s="329" t="n">
        <f aca="false">IF('Loan Table'!$A113&lt;&gt;"",IF('Loan Table'!$D113+ExtraPayments&lt;'Loan Table'!$C113,ExtraPayments,IF('Loan Table'!$C113-'Loan Table'!$D113&gt;0,'Loan Table'!$C113-'Loan Table'!$D113,0)),"")</f>
        <v>0</v>
      </c>
      <c r="F113" s="329" t="n">
        <f aca="false">IF('Loan Table'!$A113&lt;&gt;"",IF('Loan Table'!$D113+'Loan Table'!$E113&lt;='Loan Table'!$C113,'Loan Table'!$D113+'Loan Table'!$E113,'Loan Table'!$C113),"")</f>
        <v>18855.63951233</v>
      </c>
      <c r="G113" s="329" t="n">
        <f aca="false">IF('Loan Table'!$A113&lt;&gt;"",'Loan Table'!$F113-'Loan Table'!$H113,"")</f>
        <v>15775.2639013909</v>
      </c>
      <c r="H113" s="329" t="n">
        <f aca="false">IF('Loan Table'!$A113&lt;&gt;"",'Loan Table'!$C113*(InterestRate/PaymentsPerYear),"")</f>
        <v>3080.37561093912</v>
      </c>
      <c r="I113" s="329" t="n">
        <f aca="false">IF('Loan Table'!$A113&lt;&gt;"",IF('Loan Table'!$D113+'Loan Table'!$E113&lt;='Loan Table'!$C113,'Loan Table'!$C113-'Loan Table'!$G113,0),"")</f>
        <v>328080.618249952</v>
      </c>
      <c r="J113" s="329" t="n">
        <f aca="false">IF('Loan Table'!$A113&lt;&gt;"",SUM(INDEX('Loan Table'!$H$13:$H$356,1,1):'Loan Table'!$H113),"")</f>
        <v>849500.208995281</v>
      </c>
    </row>
    <row r="114" customFormat="false" ht="10.5" hidden="false" customHeight="false" outlineLevel="0" collapsed="false">
      <c r="A114" s="326" t="n">
        <f aca="false">IF(LoanGood,IF(ROW()-ROW('Loan Table'!$A$12)&gt;ScheduledNumberOfPayments,"",ROW()-ROW('Loan Table'!$A$12)),"")</f>
        <v>102</v>
      </c>
      <c r="B114" s="327" t="n">
        <f aca="false">IF('Loan Table'!$A114&lt;&gt;"",EOMONTH(LoanStartDate,ROW('Loan Table'!$A114)-ROW('Loan Table'!$A$12)-2)+DAY(LoanStartDate),"")</f>
        <v>48396</v>
      </c>
      <c r="C114" s="329" t="n">
        <f aca="false">IF('Loan Table'!$A114&lt;&gt;"",IF(ROW()-ROW('Loan Table'!$C$12)=1,LoanAmount,INDEX('Loan Table'!$I$13:$I$356,ROW()-ROW('Loan Table'!$C$12)-1)),"")</f>
        <v>328080.618249952</v>
      </c>
      <c r="D114" s="329" t="n">
        <f aca="false">IF('Loan Table'!$A114&lt;&gt;"",ScheduledPayment,"")</f>
        <v>18855.63951233</v>
      </c>
      <c r="E114" s="329" t="n">
        <f aca="false">IF('Loan Table'!$A114&lt;&gt;"",IF('Loan Table'!$D114+ExtraPayments&lt;'Loan Table'!$C114,ExtraPayments,IF('Loan Table'!$C114-'Loan Table'!$D114&gt;0,'Loan Table'!$C114-'Loan Table'!$D114,0)),"")</f>
        <v>0</v>
      </c>
      <c r="F114" s="329" t="n">
        <f aca="false">IF('Loan Table'!$A114&lt;&gt;"",IF('Loan Table'!$D114+'Loan Table'!$E114&lt;='Loan Table'!$C114,'Loan Table'!$D114+'Loan Table'!$E114,'Loan Table'!$C114),"")</f>
        <v>18855.63951233</v>
      </c>
      <c r="G114" s="329" t="n">
        <f aca="false">IF('Loan Table'!$A114&lt;&gt;"",'Loan Table'!$F114-'Loan Table'!$H114,"")</f>
        <v>15916.5839738408</v>
      </c>
      <c r="H114" s="329" t="n">
        <f aca="false">IF('Loan Table'!$A114&lt;&gt;"",'Loan Table'!$C114*(InterestRate/PaymentsPerYear),"")</f>
        <v>2939.05553848916</v>
      </c>
      <c r="I114" s="329" t="n">
        <f aca="false">IF('Loan Table'!$A114&lt;&gt;"",IF('Loan Table'!$D114+'Loan Table'!$E114&lt;='Loan Table'!$C114,'Loan Table'!$C114-'Loan Table'!$G114,0),"")</f>
        <v>312164.034276111</v>
      </c>
      <c r="J114" s="329" t="n">
        <f aca="false">IF('Loan Table'!$A114&lt;&gt;"",SUM(INDEX('Loan Table'!$H$13:$H$356,1,1):'Loan Table'!$H114),"")</f>
        <v>852439.26453377</v>
      </c>
    </row>
    <row r="115" customFormat="false" ht="10.5" hidden="false" customHeight="false" outlineLevel="0" collapsed="false">
      <c r="A115" s="326" t="n">
        <f aca="false">IF(LoanGood,IF(ROW()-ROW('Loan Table'!$A$12)&gt;ScheduledNumberOfPayments,"",ROW()-ROW('Loan Table'!$A$12)),"")</f>
        <v>103</v>
      </c>
      <c r="B115" s="327" t="n">
        <f aca="false">IF('Loan Table'!$A115&lt;&gt;"",EOMONTH(LoanStartDate,ROW('Loan Table'!$A115)-ROW('Loan Table'!$A$12)-2)+DAY(LoanStartDate),"")</f>
        <v>48427</v>
      </c>
      <c r="C115" s="329" t="n">
        <f aca="false">IF('Loan Table'!$A115&lt;&gt;"",IF(ROW()-ROW('Loan Table'!$C$12)=1,LoanAmount,INDEX('Loan Table'!$I$13:$I$356,ROW()-ROW('Loan Table'!$C$12)-1)),"")</f>
        <v>312164.034276111</v>
      </c>
      <c r="D115" s="329" t="n">
        <f aca="false">IF('Loan Table'!$A115&lt;&gt;"",ScheduledPayment,"")</f>
        <v>18855.63951233</v>
      </c>
      <c r="E115" s="329" t="n">
        <f aca="false">IF('Loan Table'!$A115&lt;&gt;"",IF('Loan Table'!$D115+ExtraPayments&lt;'Loan Table'!$C115,ExtraPayments,IF('Loan Table'!$C115-'Loan Table'!$D115&gt;0,'Loan Table'!$C115-'Loan Table'!$D115,0)),"")</f>
        <v>0</v>
      </c>
      <c r="F115" s="329" t="n">
        <f aca="false">IF('Loan Table'!$A115&lt;&gt;"",IF('Loan Table'!$D115+'Loan Table'!$E115&lt;='Loan Table'!$C115,'Loan Table'!$D115+'Loan Table'!$E115,'Loan Table'!$C115),"")</f>
        <v>18855.63951233</v>
      </c>
      <c r="G115" s="329" t="n">
        <f aca="false">IF('Loan Table'!$A115&lt;&gt;"",'Loan Table'!$F115-'Loan Table'!$H115,"")</f>
        <v>16059.1700386065</v>
      </c>
      <c r="H115" s="329" t="n">
        <f aca="false">IF('Loan Table'!$A115&lt;&gt;"",'Loan Table'!$C115*(InterestRate/PaymentsPerYear),"")</f>
        <v>2796.4694737235</v>
      </c>
      <c r="I115" s="329" t="n">
        <f aca="false">IF('Loan Table'!$A115&lt;&gt;"",IF('Loan Table'!$D115+'Loan Table'!$E115&lt;='Loan Table'!$C115,'Loan Table'!$C115-'Loan Table'!$G115,0),"")</f>
        <v>296104.864237505</v>
      </c>
      <c r="J115" s="329" t="n">
        <f aca="false">IF('Loan Table'!$A115&lt;&gt;"",SUM(INDEX('Loan Table'!$H$13:$H$356,1,1):'Loan Table'!$H115),"")</f>
        <v>855235.734007494</v>
      </c>
    </row>
    <row r="116" customFormat="false" ht="10.5" hidden="false" customHeight="false" outlineLevel="0" collapsed="false">
      <c r="A116" s="326" t="n">
        <f aca="false">IF(LoanGood,IF(ROW()-ROW('Loan Table'!$A$12)&gt;ScheduledNumberOfPayments,"",ROW()-ROW('Loan Table'!$A$12)),"")</f>
        <v>104</v>
      </c>
      <c r="B116" s="327" t="n">
        <f aca="false">IF('Loan Table'!$A116&lt;&gt;"",EOMONTH(LoanStartDate,ROW('Loan Table'!$A116)-ROW('Loan Table'!$A$12)-2)+DAY(LoanStartDate),"")</f>
        <v>48458</v>
      </c>
      <c r="C116" s="329" t="n">
        <f aca="false">IF('Loan Table'!$A116&lt;&gt;"",IF(ROW()-ROW('Loan Table'!$C$12)=1,LoanAmount,INDEX('Loan Table'!$I$13:$I$356,ROW()-ROW('Loan Table'!$C$12)-1)),"")</f>
        <v>296104.864237505</v>
      </c>
      <c r="D116" s="329" t="n">
        <f aca="false">IF('Loan Table'!$A116&lt;&gt;"",ScheduledPayment,"")</f>
        <v>18855.63951233</v>
      </c>
      <c r="E116" s="329" t="n">
        <f aca="false">IF('Loan Table'!$A116&lt;&gt;"",IF('Loan Table'!$D116+ExtraPayments&lt;'Loan Table'!$C116,ExtraPayments,IF('Loan Table'!$C116-'Loan Table'!$D116&gt;0,'Loan Table'!$C116-'Loan Table'!$D116,0)),"")</f>
        <v>0</v>
      </c>
      <c r="F116" s="329" t="n">
        <f aca="false">IF('Loan Table'!$A116&lt;&gt;"",IF('Loan Table'!$D116+'Loan Table'!$E116&lt;='Loan Table'!$C116,'Loan Table'!$D116+'Loan Table'!$E116,'Loan Table'!$C116),"")</f>
        <v>18855.63951233</v>
      </c>
      <c r="G116" s="329" t="n">
        <f aca="false">IF('Loan Table'!$A116&lt;&gt;"",'Loan Table'!$F116-'Loan Table'!$H116,"")</f>
        <v>16203.033436869</v>
      </c>
      <c r="H116" s="329" t="n">
        <f aca="false">IF('Loan Table'!$A116&lt;&gt;"",'Loan Table'!$C116*(InterestRate/PaymentsPerYear),"")</f>
        <v>2652.60607546098</v>
      </c>
      <c r="I116" s="329" t="n">
        <f aca="false">IF('Loan Table'!$A116&lt;&gt;"",IF('Loan Table'!$D116+'Loan Table'!$E116&lt;='Loan Table'!$C116,'Loan Table'!$C116-'Loan Table'!$G116,0),"")</f>
        <v>279901.830800636</v>
      </c>
      <c r="J116" s="329" t="n">
        <f aca="false">IF('Loan Table'!$A116&lt;&gt;"",SUM(INDEX('Loan Table'!$H$13:$H$356,1,1):'Loan Table'!$H116),"")</f>
        <v>857888.340082955</v>
      </c>
    </row>
    <row r="117" customFormat="false" ht="10.5" hidden="false" customHeight="false" outlineLevel="0" collapsed="false">
      <c r="A117" s="326" t="n">
        <f aca="false">IF(LoanGood,IF(ROW()-ROW('Loan Table'!$A$12)&gt;ScheduledNumberOfPayments,"",ROW()-ROW('Loan Table'!$A$12)),"")</f>
        <v>105</v>
      </c>
      <c r="B117" s="327" t="n">
        <f aca="false">IF('Loan Table'!$A117&lt;&gt;"",EOMONTH(LoanStartDate,ROW('Loan Table'!$A117)-ROW('Loan Table'!$A$12)-2)+DAY(LoanStartDate),"")</f>
        <v>48488</v>
      </c>
      <c r="C117" s="329" t="n">
        <f aca="false">IF('Loan Table'!$A117&lt;&gt;"",IF(ROW()-ROW('Loan Table'!$C$12)=1,LoanAmount,INDEX('Loan Table'!$I$13:$I$356,ROW()-ROW('Loan Table'!$C$12)-1)),"")</f>
        <v>279901.830800636</v>
      </c>
      <c r="D117" s="329" t="n">
        <f aca="false">IF('Loan Table'!$A117&lt;&gt;"",ScheduledPayment,"")</f>
        <v>18855.63951233</v>
      </c>
      <c r="E117" s="329" t="n">
        <f aca="false">IF('Loan Table'!$A117&lt;&gt;"",IF('Loan Table'!$D117+ExtraPayments&lt;'Loan Table'!$C117,ExtraPayments,IF('Loan Table'!$C117-'Loan Table'!$D117&gt;0,'Loan Table'!$C117-'Loan Table'!$D117,0)),"")</f>
        <v>0</v>
      </c>
      <c r="F117" s="329" t="n">
        <f aca="false">IF('Loan Table'!$A117&lt;&gt;"",IF('Loan Table'!$D117+'Loan Table'!$E117&lt;='Loan Table'!$C117,'Loan Table'!$D117+'Loan Table'!$E117,'Loan Table'!$C117),"")</f>
        <v>18855.63951233</v>
      </c>
      <c r="G117" s="329" t="n">
        <f aca="false">IF('Loan Table'!$A117&lt;&gt;"",'Loan Table'!$F117-'Loan Table'!$H117,"")</f>
        <v>16348.1856114076</v>
      </c>
      <c r="H117" s="329" t="n">
        <f aca="false">IF('Loan Table'!$A117&lt;&gt;"",'Loan Table'!$C117*(InterestRate/PaymentsPerYear),"")</f>
        <v>2507.45390092236</v>
      </c>
      <c r="I117" s="329" t="n">
        <f aca="false">IF('Loan Table'!$A117&lt;&gt;"",IF('Loan Table'!$D117+'Loan Table'!$E117&lt;='Loan Table'!$C117,'Loan Table'!$C117-'Loan Table'!$G117,0),"")</f>
        <v>263553.645189228</v>
      </c>
      <c r="J117" s="329" t="n">
        <f aca="false">IF('Loan Table'!$A117&lt;&gt;"",SUM(INDEX('Loan Table'!$H$13:$H$356,1,1):'Loan Table'!$H117),"")</f>
        <v>860395.793983877</v>
      </c>
    </row>
    <row r="118" customFormat="false" ht="10.5" hidden="false" customHeight="false" outlineLevel="0" collapsed="false">
      <c r="A118" s="326" t="n">
        <f aca="false">IF(LoanGood,IF(ROW()-ROW('Loan Table'!$A$12)&gt;ScheduledNumberOfPayments,"",ROW()-ROW('Loan Table'!$A$12)),"")</f>
        <v>106</v>
      </c>
      <c r="B118" s="327" t="n">
        <f aca="false">IF('Loan Table'!$A118&lt;&gt;"",EOMONTH(LoanStartDate,ROW('Loan Table'!$A118)-ROW('Loan Table'!$A$12)-2)+DAY(LoanStartDate),"")</f>
        <v>48519</v>
      </c>
      <c r="C118" s="329" t="n">
        <f aca="false">IF('Loan Table'!$A118&lt;&gt;"",IF(ROW()-ROW('Loan Table'!$C$12)=1,LoanAmount,INDEX('Loan Table'!$I$13:$I$356,ROW()-ROW('Loan Table'!$C$12)-1)),"")</f>
        <v>263553.645189228</v>
      </c>
      <c r="D118" s="329" t="n">
        <f aca="false">IF('Loan Table'!$A118&lt;&gt;"",ScheduledPayment,"")</f>
        <v>18855.63951233</v>
      </c>
      <c r="E118" s="329" t="n">
        <f aca="false">IF('Loan Table'!$A118&lt;&gt;"",IF('Loan Table'!$D118+ExtraPayments&lt;'Loan Table'!$C118,ExtraPayments,IF('Loan Table'!$C118-'Loan Table'!$D118&gt;0,'Loan Table'!$C118-'Loan Table'!$D118,0)),"")</f>
        <v>0</v>
      </c>
      <c r="F118" s="329" t="n">
        <f aca="false">IF('Loan Table'!$A118&lt;&gt;"",IF('Loan Table'!$D118+'Loan Table'!$E118&lt;='Loan Table'!$C118,'Loan Table'!$D118+'Loan Table'!$E118,'Loan Table'!$C118),"")</f>
        <v>18855.63951233</v>
      </c>
      <c r="G118" s="329" t="n">
        <f aca="false">IF('Loan Table'!$A118&lt;&gt;"",'Loan Table'!$F118-'Loan Table'!$H118,"")</f>
        <v>16494.6381075098</v>
      </c>
      <c r="H118" s="329" t="n">
        <f aca="false">IF('Loan Table'!$A118&lt;&gt;"",'Loan Table'!$C118*(InterestRate/PaymentsPerYear),"")</f>
        <v>2361.00140482017</v>
      </c>
      <c r="I118" s="329" t="n">
        <f aca="false">IF('Loan Table'!$A118&lt;&gt;"",IF('Loan Table'!$D118+'Loan Table'!$E118&lt;='Loan Table'!$C118,'Loan Table'!$C118-'Loan Table'!$G118,0),"")</f>
        <v>247059.007081718</v>
      </c>
      <c r="J118" s="329" t="n">
        <f aca="false">IF('Loan Table'!$A118&lt;&gt;"",SUM(INDEX('Loan Table'!$H$13:$H$356,1,1):'Loan Table'!$H118),"")</f>
        <v>862756.795388697</v>
      </c>
    </row>
    <row r="119" customFormat="false" ht="10.5" hidden="false" customHeight="false" outlineLevel="0" collapsed="false">
      <c r="A119" s="326" t="n">
        <f aca="false">IF(LoanGood,IF(ROW()-ROW('Loan Table'!$A$12)&gt;ScheduledNumberOfPayments,"",ROW()-ROW('Loan Table'!$A$12)),"")</f>
        <v>107</v>
      </c>
      <c r="B119" s="327" t="n">
        <f aca="false">IF('Loan Table'!$A119&lt;&gt;"",EOMONTH(LoanStartDate,ROW('Loan Table'!$A119)-ROW('Loan Table'!$A$12)-2)+DAY(LoanStartDate),"")</f>
        <v>48549</v>
      </c>
      <c r="C119" s="329" t="n">
        <f aca="false">IF('Loan Table'!$A119&lt;&gt;"",IF(ROW()-ROW('Loan Table'!$C$12)=1,LoanAmount,INDEX('Loan Table'!$I$13:$I$356,ROW()-ROW('Loan Table'!$C$12)-1)),"")</f>
        <v>247059.007081718</v>
      </c>
      <c r="D119" s="329" t="n">
        <f aca="false">IF('Loan Table'!$A119&lt;&gt;"",ScheduledPayment,"")</f>
        <v>18855.63951233</v>
      </c>
      <c r="E119" s="329" t="n">
        <f aca="false">IF('Loan Table'!$A119&lt;&gt;"",IF('Loan Table'!$D119+ExtraPayments&lt;'Loan Table'!$C119,ExtraPayments,IF('Loan Table'!$C119-'Loan Table'!$D119&gt;0,'Loan Table'!$C119-'Loan Table'!$D119,0)),"")</f>
        <v>0</v>
      </c>
      <c r="F119" s="329" t="n">
        <f aca="false">IF('Loan Table'!$A119&lt;&gt;"",IF('Loan Table'!$D119+'Loan Table'!$E119&lt;='Loan Table'!$C119,'Loan Table'!$D119+'Loan Table'!$E119,'Loan Table'!$C119),"")</f>
        <v>18855.63951233</v>
      </c>
      <c r="G119" s="329" t="n">
        <f aca="false">IF('Loan Table'!$A119&lt;&gt;"",'Loan Table'!$F119-'Loan Table'!$H119,"")</f>
        <v>16642.4025738896</v>
      </c>
      <c r="H119" s="329" t="n">
        <f aca="false">IF('Loan Table'!$A119&lt;&gt;"",'Loan Table'!$C119*(InterestRate/PaymentsPerYear),"")</f>
        <v>2213.23693844039</v>
      </c>
      <c r="I119" s="329" t="n">
        <f aca="false">IF('Loan Table'!$A119&lt;&gt;"",IF('Loan Table'!$D119+'Loan Table'!$E119&lt;='Loan Table'!$C119,'Loan Table'!$C119-'Loan Table'!$G119,0),"")</f>
        <v>230416.604507829</v>
      </c>
      <c r="J119" s="329" t="n">
        <f aca="false">IF('Loan Table'!$A119&lt;&gt;"",SUM(INDEX('Loan Table'!$H$13:$H$356,1,1):'Loan Table'!$H119),"")</f>
        <v>864970.032327137</v>
      </c>
    </row>
    <row r="120" customFormat="false" ht="10.5" hidden="false" customHeight="false" outlineLevel="0" collapsed="false">
      <c r="A120" s="326" t="n">
        <f aca="false">IF(LoanGood,IF(ROW()-ROW('Loan Table'!$A$12)&gt;ScheduledNumberOfPayments,"",ROW()-ROW('Loan Table'!$A$12)),"")</f>
        <v>108</v>
      </c>
      <c r="B120" s="327" t="n">
        <f aca="false">IF('Loan Table'!$A120&lt;&gt;"",EOMONTH(LoanStartDate,ROW('Loan Table'!$A120)-ROW('Loan Table'!$A$12)-2)+DAY(LoanStartDate),"")</f>
        <v>48580</v>
      </c>
      <c r="C120" s="329" t="n">
        <f aca="false">IF('Loan Table'!$A120&lt;&gt;"",IF(ROW()-ROW('Loan Table'!$C$12)=1,LoanAmount,INDEX('Loan Table'!$I$13:$I$356,ROW()-ROW('Loan Table'!$C$12)-1)),"")</f>
        <v>230416.604507829</v>
      </c>
      <c r="D120" s="329" t="n">
        <f aca="false">IF('Loan Table'!$A120&lt;&gt;"",ScheduledPayment,"")</f>
        <v>18855.63951233</v>
      </c>
      <c r="E120" s="329" t="n">
        <f aca="false">IF('Loan Table'!$A120&lt;&gt;"",IF('Loan Table'!$D120+ExtraPayments&lt;'Loan Table'!$C120,ExtraPayments,IF('Loan Table'!$C120-'Loan Table'!$D120&gt;0,'Loan Table'!$C120-'Loan Table'!$D120,0)),"")</f>
        <v>0</v>
      </c>
      <c r="F120" s="329" t="n">
        <f aca="false">IF('Loan Table'!$A120&lt;&gt;"",IF('Loan Table'!$D120+'Loan Table'!$E120&lt;='Loan Table'!$C120,'Loan Table'!$D120+'Loan Table'!$E120,'Loan Table'!$C120),"")</f>
        <v>18855.63951233</v>
      </c>
      <c r="G120" s="329" t="n">
        <f aca="false">IF('Loan Table'!$A120&lt;&gt;"",'Loan Table'!$F120-'Loan Table'!$H120,"")</f>
        <v>16791.490763614</v>
      </c>
      <c r="H120" s="329" t="n">
        <f aca="false">IF('Loan Table'!$A120&lt;&gt;"",'Loan Table'!$C120*(InterestRate/PaymentsPerYear),"")</f>
        <v>2064.14874871597</v>
      </c>
      <c r="I120" s="329" t="n">
        <f aca="false">IF('Loan Table'!$A120&lt;&gt;"",IF('Loan Table'!$D120+'Loan Table'!$E120&lt;='Loan Table'!$C120,'Loan Table'!$C120-'Loan Table'!$G120,0),"")</f>
        <v>213625.113744215</v>
      </c>
      <c r="J120" s="329" t="n">
        <f aca="false">IF('Loan Table'!$A120&lt;&gt;"",SUM(INDEX('Loan Table'!$H$13:$H$356,1,1):'Loan Table'!$H120),"")</f>
        <v>867034.181075853</v>
      </c>
    </row>
    <row r="121" customFormat="false" ht="10.5" hidden="false" customHeight="false" outlineLevel="0" collapsed="false">
      <c r="A121" s="326" t="n">
        <f aca="false">IF(LoanGood,IF(ROW()-ROW('Loan Table'!$A$12)&gt;ScheduledNumberOfPayments,"",ROW()-ROW('Loan Table'!$A$12)),"")</f>
        <v>109</v>
      </c>
      <c r="B121" s="327" t="n">
        <f aca="false">IF('Loan Table'!$A121&lt;&gt;"",EOMONTH(LoanStartDate,ROW('Loan Table'!$A121)-ROW('Loan Table'!$A$12)-2)+DAY(LoanStartDate),"")</f>
        <v>48611</v>
      </c>
      <c r="C121" s="329" t="n">
        <f aca="false">IF('Loan Table'!$A121&lt;&gt;"",IF(ROW()-ROW('Loan Table'!$C$12)=1,LoanAmount,INDEX('Loan Table'!$I$13:$I$356,ROW()-ROW('Loan Table'!$C$12)-1)),"")</f>
        <v>213625.113744215</v>
      </c>
      <c r="D121" s="329" t="n">
        <f aca="false">IF('Loan Table'!$A121&lt;&gt;"",ScheduledPayment,"")</f>
        <v>18855.63951233</v>
      </c>
      <c r="E121" s="329" t="n">
        <f aca="false">IF('Loan Table'!$A121&lt;&gt;"",IF('Loan Table'!$D121+ExtraPayments&lt;'Loan Table'!$C121,ExtraPayments,IF('Loan Table'!$C121-'Loan Table'!$D121&gt;0,'Loan Table'!$C121-'Loan Table'!$D121,0)),"")</f>
        <v>0</v>
      </c>
      <c r="F121" s="329" t="n">
        <f aca="false">IF('Loan Table'!$A121&lt;&gt;"",IF('Loan Table'!$D121+'Loan Table'!$E121&lt;='Loan Table'!$C121,'Loan Table'!$D121+'Loan Table'!$E121,'Loan Table'!$C121),"")</f>
        <v>18855.63951233</v>
      </c>
      <c r="G121" s="329" t="n">
        <f aca="false">IF('Loan Table'!$A121&lt;&gt;"",'Loan Table'!$F121-'Loan Table'!$H121,"")</f>
        <v>16941.9145350381</v>
      </c>
      <c r="H121" s="329" t="n">
        <f aca="false">IF('Loan Table'!$A121&lt;&gt;"",'Loan Table'!$C121*(InterestRate/PaymentsPerYear),"")</f>
        <v>1913.72497729193</v>
      </c>
      <c r="I121" s="329" t="n">
        <f aca="false">IF('Loan Table'!$A121&lt;&gt;"",IF('Loan Table'!$D121+'Loan Table'!$E121&lt;='Loan Table'!$C121,'Loan Table'!$C121-'Loan Table'!$G121,0),"")</f>
        <v>196683.199209177</v>
      </c>
      <c r="J121" s="329" t="n">
        <f aca="false">IF('Loan Table'!$A121&lt;&gt;"",SUM(INDEX('Loan Table'!$H$13:$H$356,1,1):'Loan Table'!$H121),"")</f>
        <v>868947.906053145</v>
      </c>
    </row>
    <row r="122" customFormat="false" ht="10.5" hidden="false" customHeight="false" outlineLevel="0" collapsed="false">
      <c r="A122" s="326" t="n">
        <f aca="false">IF(LoanGood,IF(ROW()-ROW('Loan Table'!$A$12)&gt;ScheduledNumberOfPayments,"",ROW()-ROW('Loan Table'!$A$12)),"")</f>
        <v>110</v>
      </c>
      <c r="B122" s="327" t="n">
        <f aca="false">IF('Loan Table'!$A122&lt;&gt;"",EOMONTH(LoanStartDate,ROW('Loan Table'!$A122)-ROW('Loan Table'!$A$12)-2)+DAY(LoanStartDate),"")</f>
        <v>48639</v>
      </c>
      <c r="C122" s="329" t="n">
        <f aca="false">IF('Loan Table'!$A122&lt;&gt;"",IF(ROW()-ROW('Loan Table'!$C$12)=1,LoanAmount,INDEX('Loan Table'!$I$13:$I$356,ROW()-ROW('Loan Table'!$C$12)-1)),"")</f>
        <v>196683.199209177</v>
      </c>
      <c r="D122" s="329" t="n">
        <f aca="false">IF('Loan Table'!$A122&lt;&gt;"",ScheduledPayment,"")</f>
        <v>18855.63951233</v>
      </c>
      <c r="E122" s="329" t="n">
        <f aca="false">IF('Loan Table'!$A122&lt;&gt;"",IF('Loan Table'!$D122+ExtraPayments&lt;'Loan Table'!$C122,ExtraPayments,IF('Loan Table'!$C122-'Loan Table'!$D122&gt;0,'Loan Table'!$C122-'Loan Table'!$D122,0)),"")</f>
        <v>0</v>
      </c>
      <c r="F122" s="329" t="n">
        <f aca="false">IF('Loan Table'!$A122&lt;&gt;"",IF('Loan Table'!$D122+'Loan Table'!$E122&lt;='Loan Table'!$C122,'Loan Table'!$D122+'Loan Table'!$E122,'Loan Table'!$C122),"")</f>
        <v>18855.63951233</v>
      </c>
      <c r="G122" s="329" t="n">
        <f aca="false">IF('Loan Table'!$A122&lt;&gt;"",'Loan Table'!$F122-'Loan Table'!$H122,"")</f>
        <v>17093.6858527478</v>
      </c>
      <c r="H122" s="329" t="n">
        <f aca="false">IF('Loan Table'!$A122&lt;&gt;"",'Loan Table'!$C122*(InterestRate/PaymentsPerYear),"")</f>
        <v>1761.95365958221</v>
      </c>
      <c r="I122" s="329" t="n">
        <f aca="false">IF('Loan Table'!$A122&lt;&gt;"",IF('Loan Table'!$D122+'Loan Table'!$E122&lt;='Loan Table'!$C122,'Loan Table'!$C122-'Loan Table'!$G122,0),"")</f>
        <v>179589.513356429</v>
      </c>
      <c r="J122" s="329" t="n">
        <f aca="false">IF('Loan Table'!$A122&lt;&gt;"",SUM(INDEX('Loan Table'!$H$13:$H$356,1,1):'Loan Table'!$H122),"")</f>
        <v>870709.859712728</v>
      </c>
    </row>
    <row r="123" customFormat="false" ht="10.5" hidden="false" customHeight="false" outlineLevel="0" collapsed="false">
      <c r="A123" s="326" t="n">
        <f aca="false">IF(LoanGood,IF(ROW()-ROW('Loan Table'!$A$12)&gt;ScheduledNumberOfPayments,"",ROW()-ROW('Loan Table'!$A$12)),"")</f>
        <v>111</v>
      </c>
      <c r="B123" s="327" t="n">
        <f aca="false">IF('Loan Table'!$A123&lt;&gt;"",EOMONTH(LoanStartDate,ROW('Loan Table'!$A123)-ROW('Loan Table'!$A$12)-2)+DAY(LoanStartDate),"")</f>
        <v>48670</v>
      </c>
      <c r="C123" s="329" t="n">
        <f aca="false">IF('Loan Table'!$A123&lt;&gt;"",IF(ROW()-ROW('Loan Table'!$C$12)=1,LoanAmount,INDEX('Loan Table'!$I$13:$I$356,ROW()-ROW('Loan Table'!$C$12)-1)),"")</f>
        <v>179589.513356429</v>
      </c>
      <c r="D123" s="329" t="n">
        <f aca="false">IF('Loan Table'!$A123&lt;&gt;"",ScheduledPayment,"")</f>
        <v>18855.63951233</v>
      </c>
      <c r="E123" s="329" t="n">
        <f aca="false">IF('Loan Table'!$A123&lt;&gt;"",IF('Loan Table'!$D123+ExtraPayments&lt;'Loan Table'!$C123,ExtraPayments,IF('Loan Table'!$C123-'Loan Table'!$D123&gt;0,'Loan Table'!$C123-'Loan Table'!$D123,0)),"")</f>
        <v>0</v>
      </c>
      <c r="F123" s="329" t="n">
        <f aca="false">IF('Loan Table'!$A123&lt;&gt;"",IF('Loan Table'!$D123+'Loan Table'!$E123&lt;='Loan Table'!$C123,'Loan Table'!$D123+'Loan Table'!$E123,'Loan Table'!$C123),"")</f>
        <v>18855.63951233</v>
      </c>
      <c r="G123" s="329" t="n">
        <f aca="false">IF('Loan Table'!$A123&lt;&gt;"",'Loan Table'!$F123-'Loan Table'!$H123,"")</f>
        <v>17246.816788512</v>
      </c>
      <c r="H123" s="329" t="n">
        <f aca="false">IF('Loan Table'!$A123&lt;&gt;"",'Loan Table'!$C123*(InterestRate/PaymentsPerYear),"")</f>
        <v>1608.82272381801</v>
      </c>
      <c r="I123" s="329" t="n">
        <f aca="false">IF('Loan Table'!$A123&lt;&gt;"",IF('Loan Table'!$D123+'Loan Table'!$E123&lt;='Loan Table'!$C123,'Loan Table'!$C123-'Loan Table'!$G123,0),"")</f>
        <v>162342.696567917</v>
      </c>
      <c r="J123" s="329" t="n">
        <f aca="false">IF('Loan Table'!$A123&lt;&gt;"",SUM(INDEX('Loan Table'!$H$13:$H$356,1,1):'Loan Table'!$H123),"")</f>
        <v>872318.682436546</v>
      </c>
    </row>
    <row r="124" customFormat="false" ht="10.5" hidden="false" customHeight="false" outlineLevel="0" collapsed="false">
      <c r="A124" s="326" t="n">
        <f aca="false">IF(LoanGood,IF(ROW()-ROW('Loan Table'!$A$12)&gt;ScheduledNumberOfPayments,"",ROW()-ROW('Loan Table'!$A$12)),"")</f>
        <v>112</v>
      </c>
      <c r="B124" s="327" t="n">
        <f aca="false">IF('Loan Table'!$A124&lt;&gt;"",EOMONTH(LoanStartDate,ROW('Loan Table'!$A124)-ROW('Loan Table'!$A$12)-2)+DAY(LoanStartDate),"")</f>
        <v>48700</v>
      </c>
      <c r="C124" s="329" t="n">
        <f aca="false">IF('Loan Table'!$A124&lt;&gt;"",IF(ROW()-ROW('Loan Table'!$C$12)=1,LoanAmount,INDEX('Loan Table'!$I$13:$I$356,ROW()-ROW('Loan Table'!$C$12)-1)),"")</f>
        <v>162342.696567917</v>
      </c>
      <c r="D124" s="329" t="n">
        <f aca="false">IF('Loan Table'!$A124&lt;&gt;"",ScheduledPayment,"")</f>
        <v>18855.63951233</v>
      </c>
      <c r="E124" s="329" t="n">
        <f aca="false">IF('Loan Table'!$A124&lt;&gt;"",IF('Loan Table'!$D124+ExtraPayments&lt;'Loan Table'!$C124,ExtraPayments,IF('Loan Table'!$C124-'Loan Table'!$D124&gt;0,'Loan Table'!$C124-'Loan Table'!$D124,0)),"")</f>
        <v>0</v>
      </c>
      <c r="F124" s="329" t="n">
        <f aca="false">IF('Loan Table'!$A124&lt;&gt;"",IF('Loan Table'!$D124+'Loan Table'!$E124&lt;='Loan Table'!$C124,'Loan Table'!$D124+'Loan Table'!$E124,'Loan Table'!$C124),"")</f>
        <v>18855.63951233</v>
      </c>
      <c r="G124" s="329" t="n">
        <f aca="false">IF('Loan Table'!$A124&lt;&gt;"",'Loan Table'!$F124-'Loan Table'!$H124,"")</f>
        <v>17401.3195222424</v>
      </c>
      <c r="H124" s="329" t="n">
        <f aca="false">IF('Loan Table'!$A124&lt;&gt;"",'Loan Table'!$C124*(InterestRate/PaymentsPerYear),"")</f>
        <v>1454.31999008759</v>
      </c>
      <c r="I124" s="329" t="n">
        <f aca="false">IF('Loan Table'!$A124&lt;&gt;"",IF('Loan Table'!$D124+'Loan Table'!$E124&lt;='Loan Table'!$C124,'Loan Table'!$C124-'Loan Table'!$G124,0),"")</f>
        <v>144941.377045675</v>
      </c>
      <c r="J124" s="329" t="n">
        <f aca="false">IF('Loan Table'!$A124&lt;&gt;"",SUM(INDEX('Loan Table'!$H$13:$H$356,1,1):'Loan Table'!$H124),"")</f>
        <v>873773.002426633</v>
      </c>
    </row>
    <row r="125" customFormat="false" ht="10.5" hidden="false" customHeight="false" outlineLevel="0" collapsed="false">
      <c r="A125" s="326" t="n">
        <f aca="false">IF(LoanGood,IF(ROW()-ROW('Loan Table'!$A$12)&gt;ScheduledNumberOfPayments,"",ROW()-ROW('Loan Table'!$A$12)),"")</f>
        <v>113</v>
      </c>
      <c r="B125" s="327" t="n">
        <f aca="false">IF('Loan Table'!$A125&lt;&gt;"",EOMONTH(LoanStartDate,ROW('Loan Table'!$A125)-ROW('Loan Table'!$A$12)-2)+DAY(LoanStartDate),"")</f>
        <v>48731</v>
      </c>
      <c r="C125" s="329" t="n">
        <f aca="false">IF('Loan Table'!$A125&lt;&gt;"",IF(ROW()-ROW('Loan Table'!$C$12)=1,LoanAmount,INDEX('Loan Table'!$I$13:$I$356,ROW()-ROW('Loan Table'!$C$12)-1)),"")</f>
        <v>144941.377045675</v>
      </c>
      <c r="D125" s="329" t="n">
        <f aca="false">IF('Loan Table'!$A125&lt;&gt;"",ScheduledPayment,"")</f>
        <v>18855.63951233</v>
      </c>
      <c r="E125" s="329" t="n">
        <f aca="false">IF('Loan Table'!$A125&lt;&gt;"",IF('Loan Table'!$D125+ExtraPayments&lt;'Loan Table'!$C125,ExtraPayments,IF('Loan Table'!$C125-'Loan Table'!$D125&gt;0,'Loan Table'!$C125-'Loan Table'!$D125,0)),"")</f>
        <v>0</v>
      </c>
      <c r="F125" s="329" t="n">
        <f aca="false">IF('Loan Table'!$A125&lt;&gt;"",IF('Loan Table'!$D125+'Loan Table'!$E125&lt;='Loan Table'!$C125,'Loan Table'!$D125+'Loan Table'!$E125,'Loan Table'!$C125),"")</f>
        <v>18855.63951233</v>
      </c>
      <c r="G125" s="329" t="n">
        <f aca="false">IF('Loan Table'!$A125&lt;&gt;"",'Loan Table'!$F125-'Loan Table'!$H125,"")</f>
        <v>17557.2063429625</v>
      </c>
      <c r="H125" s="329" t="n">
        <f aca="false">IF('Loan Table'!$A125&lt;&gt;"",'Loan Table'!$C125*(InterestRate/PaymentsPerYear),"")</f>
        <v>1298.4331693675</v>
      </c>
      <c r="I125" s="329" t="n">
        <f aca="false">IF('Loan Table'!$A125&lt;&gt;"",IF('Loan Table'!$D125+'Loan Table'!$E125&lt;='Loan Table'!$C125,'Loan Table'!$C125-'Loan Table'!$G125,0),"")</f>
        <v>127384.170702712</v>
      </c>
      <c r="J125" s="329" t="n">
        <f aca="false">IF('Loan Table'!$A125&lt;&gt;"",SUM(INDEX('Loan Table'!$H$13:$H$356,1,1):'Loan Table'!$H125),"")</f>
        <v>875071.435596001</v>
      </c>
    </row>
    <row r="126" customFormat="false" ht="10.5" hidden="false" customHeight="false" outlineLevel="0" collapsed="false">
      <c r="A126" s="326" t="n">
        <f aca="false">IF(LoanGood,IF(ROW()-ROW('Loan Table'!$A$12)&gt;ScheduledNumberOfPayments,"",ROW()-ROW('Loan Table'!$A$12)),"")</f>
        <v>114</v>
      </c>
      <c r="B126" s="327" t="n">
        <f aca="false">IF('Loan Table'!$A126&lt;&gt;"",EOMONTH(LoanStartDate,ROW('Loan Table'!$A126)-ROW('Loan Table'!$A$12)-2)+DAY(LoanStartDate),"")</f>
        <v>48761</v>
      </c>
      <c r="C126" s="329" t="n">
        <f aca="false">IF('Loan Table'!$A126&lt;&gt;"",IF(ROW()-ROW('Loan Table'!$C$12)=1,LoanAmount,INDEX('Loan Table'!$I$13:$I$356,ROW()-ROW('Loan Table'!$C$12)-1)),"")</f>
        <v>127384.170702712</v>
      </c>
      <c r="D126" s="329" t="n">
        <f aca="false">IF('Loan Table'!$A126&lt;&gt;"",ScheduledPayment,"")</f>
        <v>18855.63951233</v>
      </c>
      <c r="E126" s="329" t="n">
        <f aca="false">IF('Loan Table'!$A126&lt;&gt;"",IF('Loan Table'!$D126+ExtraPayments&lt;'Loan Table'!$C126,ExtraPayments,IF('Loan Table'!$C126-'Loan Table'!$D126&gt;0,'Loan Table'!$C126-'Loan Table'!$D126,0)),"")</f>
        <v>0</v>
      </c>
      <c r="F126" s="329" t="n">
        <f aca="false">IF('Loan Table'!$A126&lt;&gt;"",IF('Loan Table'!$D126+'Loan Table'!$E126&lt;='Loan Table'!$C126,'Loan Table'!$D126+'Loan Table'!$E126,'Loan Table'!$C126),"")</f>
        <v>18855.63951233</v>
      </c>
      <c r="G126" s="329" t="n">
        <f aca="false">IF('Loan Table'!$A126&lt;&gt;"",'Loan Table'!$F126-'Loan Table'!$H126,"")</f>
        <v>17714.4896497849</v>
      </c>
      <c r="H126" s="329" t="n">
        <f aca="false">IF('Loan Table'!$A126&lt;&gt;"",'Loan Table'!$C126*(InterestRate/PaymentsPerYear),"")</f>
        <v>1141.14986254513</v>
      </c>
      <c r="I126" s="329" t="n">
        <f aca="false">IF('Loan Table'!$A126&lt;&gt;"",IF('Loan Table'!$D126+'Loan Table'!$E126&lt;='Loan Table'!$C126,'Loan Table'!$C126-'Loan Table'!$G126,0),"")</f>
        <v>109669.681052927</v>
      </c>
      <c r="J126" s="329" t="n">
        <f aca="false">IF('Loan Table'!$A126&lt;&gt;"",SUM(INDEX('Loan Table'!$H$13:$H$356,1,1):'Loan Table'!$H126),"")</f>
        <v>876212.585458546</v>
      </c>
    </row>
    <row r="127" customFormat="false" ht="10.5" hidden="false" customHeight="false" outlineLevel="0" collapsed="false">
      <c r="A127" s="326" t="n">
        <f aca="false">IF(LoanGood,IF(ROW()-ROW('Loan Table'!$A$12)&gt;ScheduledNumberOfPayments,"",ROW()-ROW('Loan Table'!$A$12)),"")</f>
        <v>115</v>
      </c>
      <c r="B127" s="327" t="n">
        <f aca="false">IF('Loan Table'!$A127&lt;&gt;"",EOMONTH(LoanStartDate,ROW('Loan Table'!$A127)-ROW('Loan Table'!$A$12)-2)+DAY(LoanStartDate),"")</f>
        <v>48792</v>
      </c>
      <c r="C127" s="329" t="n">
        <f aca="false">IF('Loan Table'!$A127&lt;&gt;"",IF(ROW()-ROW('Loan Table'!$C$12)=1,LoanAmount,INDEX('Loan Table'!$I$13:$I$356,ROW()-ROW('Loan Table'!$C$12)-1)),"")</f>
        <v>109669.681052927</v>
      </c>
      <c r="D127" s="329" t="n">
        <f aca="false">IF('Loan Table'!$A127&lt;&gt;"",ScheduledPayment,"")</f>
        <v>18855.63951233</v>
      </c>
      <c r="E127" s="329" t="n">
        <f aca="false">IF('Loan Table'!$A127&lt;&gt;"",IF('Loan Table'!$D127+ExtraPayments&lt;'Loan Table'!$C127,ExtraPayments,IF('Loan Table'!$C127-'Loan Table'!$D127&gt;0,'Loan Table'!$C127-'Loan Table'!$D127,0)),"")</f>
        <v>0</v>
      </c>
      <c r="F127" s="329" t="n">
        <f aca="false">IF('Loan Table'!$A127&lt;&gt;"",IF('Loan Table'!$D127+'Loan Table'!$E127&lt;='Loan Table'!$C127,'Loan Table'!$D127+'Loan Table'!$E127,'Loan Table'!$C127),"")</f>
        <v>18855.63951233</v>
      </c>
      <c r="G127" s="329" t="n">
        <f aca="false">IF('Loan Table'!$A127&lt;&gt;"",'Loan Table'!$F127-'Loan Table'!$H127,"")</f>
        <v>17873.1819528975</v>
      </c>
      <c r="H127" s="329" t="n">
        <f aca="false">IF('Loan Table'!$A127&lt;&gt;"",'Loan Table'!$C127*(InterestRate/PaymentsPerYear),"")</f>
        <v>982.457559432474</v>
      </c>
      <c r="I127" s="329" t="n">
        <f aca="false">IF('Loan Table'!$A127&lt;&gt;"",IF('Loan Table'!$D127+'Loan Table'!$E127&lt;='Loan Table'!$C127,'Loan Table'!$C127-'Loan Table'!$G127,0),"")</f>
        <v>91796.4991000298</v>
      </c>
      <c r="J127" s="329" t="n">
        <f aca="false">IF('Loan Table'!$A127&lt;&gt;"",SUM(INDEX('Loan Table'!$H$13:$H$356,1,1):'Loan Table'!$H127),"")</f>
        <v>877195.043017978</v>
      </c>
    </row>
    <row r="128" customFormat="false" ht="10.5" hidden="false" customHeight="false" outlineLevel="0" collapsed="false">
      <c r="A128" s="326" t="n">
        <f aca="false">IF(LoanGood,IF(ROW()-ROW('Loan Table'!$A$12)&gt;ScheduledNumberOfPayments,"",ROW()-ROW('Loan Table'!$A$12)),"")</f>
        <v>116</v>
      </c>
      <c r="B128" s="327" t="n">
        <f aca="false">IF('Loan Table'!$A128&lt;&gt;"",EOMONTH(LoanStartDate,ROW('Loan Table'!$A128)-ROW('Loan Table'!$A$12)-2)+DAY(LoanStartDate),"")</f>
        <v>48823</v>
      </c>
      <c r="C128" s="329" t="n">
        <f aca="false">IF('Loan Table'!$A128&lt;&gt;"",IF(ROW()-ROW('Loan Table'!$C$12)=1,LoanAmount,INDEX('Loan Table'!$I$13:$I$356,ROW()-ROW('Loan Table'!$C$12)-1)),"")</f>
        <v>91796.4991000298</v>
      </c>
      <c r="D128" s="329" t="n">
        <f aca="false">IF('Loan Table'!$A128&lt;&gt;"",ScheduledPayment,"")</f>
        <v>18855.63951233</v>
      </c>
      <c r="E128" s="329" t="n">
        <f aca="false">IF('Loan Table'!$A128&lt;&gt;"",IF('Loan Table'!$D128+ExtraPayments&lt;'Loan Table'!$C128,ExtraPayments,IF('Loan Table'!$C128-'Loan Table'!$D128&gt;0,'Loan Table'!$C128-'Loan Table'!$D128,0)),"")</f>
        <v>0</v>
      </c>
      <c r="F128" s="329" t="n">
        <f aca="false">IF('Loan Table'!$A128&lt;&gt;"",IF('Loan Table'!$D128+'Loan Table'!$E128&lt;='Loan Table'!$C128,'Loan Table'!$D128+'Loan Table'!$E128,'Loan Table'!$C128),"")</f>
        <v>18855.63951233</v>
      </c>
      <c r="G128" s="329" t="n">
        <f aca="false">IF('Loan Table'!$A128&lt;&gt;"",'Loan Table'!$F128-'Loan Table'!$H128,"")</f>
        <v>18033.2958745589</v>
      </c>
      <c r="H128" s="329" t="n">
        <f aca="false">IF('Loan Table'!$A128&lt;&gt;"",'Loan Table'!$C128*(InterestRate/PaymentsPerYear),"")</f>
        <v>822.3436377711</v>
      </c>
      <c r="I128" s="329" t="n">
        <f aca="false">IF('Loan Table'!$A128&lt;&gt;"",IF('Loan Table'!$D128+'Loan Table'!$E128&lt;='Loan Table'!$C128,'Loan Table'!$C128-'Loan Table'!$G128,0),"")</f>
        <v>73763.2032254709</v>
      </c>
      <c r="J128" s="329" t="n">
        <f aca="false">IF('Loan Table'!$A128&lt;&gt;"",SUM(INDEX('Loan Table'!$H$13:$H$356,1,1):'Loan Table'!$H128),"")</f>
        <v>878017.386655749</v>
      </c>
    </row>
    <row r="129" customFormat="false" ht="10.5" hidden="false" customHeight="false" outlineLevel="0" collapsed="false">
      <c r="A129" s="326" t="n">
        <f aca="false">IF(LoanGood,IF(ROW()-ROW('Loan Table'!$A$12)&gt;ScheduledNumberOfPayments,"",ROW()-ROW('Loan Table'!$A$12)),"")</f>
        <v>117</v>
      </c>
      <c r="B129" s="327" t="n">
        <f aca="false">IF('Loan Table'!$A129&lt;&gt;"",EOMONTH(LoanStartDate,ROW('Loan Table'!$A129)-ROW('Loan Table'!$A$12)-2)+DAY(LoanStartDate),"")</f>
        <v>48853</v>
      </c>
      <c r="C129" s="329" t="n">
        <f aca="false">IF('Loan Table'!$A129&lt;&gt;"",IF(ROW()-ROW('Loan Table'!$C$12)=1,LoanAmount,INDEX('Loan Table'!$I$13:$I$356,ROW()-ROW('Loan Table'!$C$12)-1)),"")</f>
        <v>73763.2032254709</v>
      </c>
      <c r="D129" s="329" t="n">
        <f aca="false">IF('Loan Table'!$A129&lt;&gt;"",ScheduledPayment,"")</f>
        <v>18855.63951233</v>
      </c>
      <c r="E129" s="329" t="n">
        <f aca="false">IF('Loan Table'!$A129&lt;&gt;"",IF('Loan Table'!$D129+ExtraPayments&lt;'Loan Table'!$C129,ExtraPayments,IF('Loan Table'!$C129-'Loan Table'!$D129&gt;0,'Loan Table'!$C129-'Loan Table'!$D129,0)),"")</f>
        <v>0</v>
      </c>
      <c r="F129" s="329" t="n">
        <f aca="false">IF('Loan Table'!$A129&lt;&gt;"",IF('Loan Table'!$D129+'Loan Table'!$E129&lt;='Loan Table'!$C129,'Loan Table'!$D129+'Loan Table'!$E129,'Loan Table'!$C129),"")</f>
        <v>18855.63951233</v>
      </c>
      <c r="G129" s="329" t="n">
        <f aca="false">IF('Loan Table'!$A129&lt;&gt;"",'Loan Table'!$F129-'Loan Table'!$H129,"")</f>
        <v>18194.8441501018</v>
      </c>
      <c r="H129" s="329" t="n">
        <f aca="false">IF('Loan Table'!$A129&lt;&gt;"",'Loan Table'!$C129*(InterestRate/PaymentsPerYear),"")</f>
        <v>660.795362228177</v>
      </c>
      <c r="I129" s="329" t="n">
        <f aca="false">IF('Loan Table'!$A129&lt;&gt;"",IF('Loan Table'!$D129+'Loan Table'!$E129&lt;='Loan Table'!$C129,'Loan Table'!$C129-'Loan Table'!$G129,0),"")</f>
        <v>55568.3590753691</v>
      </c>
      <c r="J129" s="329" t="n">
        <f aca="false">IF('Loan Table'!$A129&lt;&gt;"",SUM(INDEX('Loan Table'!$H$13:$H$356,1,1):'Loan Table'!$H129),"")</f>
        <v>878678.182017978</v>
      </c>
    </row>
    <row r="130" customFormat="false" ht="10.5" hidden="false" customHeight="false" outlineLevel="0" collapsed="false">
      <c r="A130" s="326" t="n">
        <f aca="false">IF(LoanGood,IF(ROW()-ROW('Loan Table'!$A$12)&gt;ScheduledNumberOfPayments,"",ROW()-ROW('Loan Table'!$A$12)),"")</f>
        <v>118</v>
      </c>
      <c r="B130" s="327" t="n">
        <f aca="false">IF('Loan Table'!$A130&lt;&gt;"",EOMONTH(LoanStartDate,ROW('Loan Table'!$A130)-ROW('Loan Table'!$A$12)-2)+DAY(LoanStartDate),"")</f>
        <v>48884</v>
      </c>
      <c r="C130" s="329" t="n">
        <f aca="false">IF('Loan Table'!$A130&lt;&gt;"",IF(ROW()-ROW('Loan Table'!$C$12)=1,LoanAmount,INDEX('Loan Table'!$I$13:$I$356,ROW()-ROW('Loan Table'!$C$12)-1)),"")</f>
        <v>55568.3590753691</v>
      </c>
      <c r="D130" s="329" t="n">
        <f aca="false">IF('Loan Table'!$A130&lt;&gt;"",ScheduledPayment,"")</f>
        <v>18855.63951233</v>
      </c>
      <c r="E130" s="329" t="n">
        <f aca="false">IF('Loan Table'!$A130&lt;&gt;"",IF('Loan Table'!$D130+ExtraPayments&lt;'Loan Table'!$C130,ExtraPayments,IF('Loan Table'!$C130-'Loan Table'!$D130&gt;0,'Loan Table'!$C130-'Loan Table'!$D130,0)),"")</f>
        <v>0</v>
      </c>
      <c r="F130" s="329" t="n">
        <f aca="false">IF('Loan Table'!$A130&lt;&gt;"",IF('Loan Table'!$D130+'Loan Table'!$E130&lt;='Loan Table'!$C130,'Loan Table'!$D130+'Loan Table'!$E130,'Loan Table'!$C130),"")</f>
        <v>18855.63951233</v>
      </c>
      <c r="G130" s="329" t="n">
        <f aca="false">IF('Loan Table'!$A130&lt;&gt;"",'Loan Table'!$F130-'Loan Table'!$H130,"")</f>
        <v>18357.8396289465</v>
      </c>
      <c r="H130" s="329" t="n">
        <f aca="false">IF('Loan Table'!$A130&lt;&gt;"",'Loan Table'!$C130*(InterestRate/PaymentsPerYear),"")</f>
        <v>497.799883383515</v>
      </c>
      <c r="I130" s="329" t="n">
        <f aca="false">IF('Loan Table'!$A130&lt;&gt;"",IF('Loan Table'!$D130+'Loan Table'!$E130&lt;='Loan Table'!$C130,'Loan Table'!$C130-'Loan Table'!$G130,0),"")</f>
        <v>37210.5194464226</v>
      </c>
      <c r="J130" s="329" t="n">
        <f aca="false">IF('Loan Table'!$A130&lt;&gt;"",SUM(INDEX('Loan Table'!$H$13:$H$356,1,1):'Loan Table'!$H130),"")</f>
        <v>879175.981901361</v>
      </c>
    </row>
    <row r="131" customFormat="false" ht="10.5" hidden="false" customHeight="false" outlineLevel="0" collapsed="false">
      <c r="A131" s="326" t="n">
        <f aca="false">IF(LoanGood,IF(ROW()-ROW('Loan Table'!$A$12)&gt;ScheduledNumberOfPayments,"",ROW()-ROW('Loan Table'!$A$12)),"")</f>
        <v>119</v>
      </c>
      <c r="B131" s="327" t="n">
        <f aca="false">IF('Loan Table'!$A131&lt;&gt;"",EOMONTH(LoanStartDate,ROW('Loan Table'!$A131)-ROW('Loan Table'!$A$12)-2)+DAY(LoanStartDate),"")</f>
        <v>48914</v>
      </c>
      <c r="C131" s="329" t="n">
        <f aca="false">IF('Loan Table'!$A131&lt;&gt;"",IF(ROW()-ROW('Loan Table'!$C$12)=1,LoanAmount,INDEX('Loan Table'!$I$13:$I$356,ROW()-ROW('Loan Table'!$C$12)-1)),"")</f>
        <v>37210.5194464226</v>
      </c>
      <c r="D131" s="329" t="n">
        <f aca="false">IF('Loan Table'!$A131&lt;&gt;"",ScheduledPayment,"")</f>
        <v>18855.63951233</v>
      </c>
      <c r="E131" s="329" t="n">
        <f aca="false">IF('Loan Table'!$A131&lt;&gt;"",IF('Loan Table'!$D131+ExtraPayments&lt;'Loan Table'!$C131,ExtraPayments,IF('Loan Table'!$C131-'Loan Table'!$D131&gt;0,'Loan Table'!$C131-'Loan Table'!$D131,0)),"")</f>
        <v>0</v>
      </c>
      <c r="F131" s="329" t="n">
        <f aca="false">IF('Loan Table'!$A131&lt;&gt;"",IF('Loan Table'!$D131+'Loan Table'!$E131&lt;='Loan Table'!$C131,'Loan Table'!$D131+'Loan Table'!$E131,'Loan Table'!$C131),"")</f>
        <v>18855.63951233</v>
      </c>
      <c r="G131" s="329" t="n">
        <f aca="false">IF('Loan Table'!$A131&lt;&gt;"",'Loan Table'!$F131-'Loan Table'!$H131,"")</f>
        <v>18522.2952756225</v>
      </c>
      <c r="H131" s="329" t="n">
        <f aca="false">IF('Loan Table'!$A131&lt;&gt;"",'Loan Table'!$C131*(InterestRate/PaymentsPerYear),"")</f>
        <v>333.344236707536</v>
      </c>
      <c r="I131" s="329" t="n">
        <f aca="false">IF('Loan Table'!$A131&lt;&gt;"",IF('Loan Table'!$D131+'Loan Table'!$E131&lt;='Loan Table'!$C131,'Loan Table'!$C131-'Loan Table'!$G131,0),"")</f>
        <v>18688.2241708002</v>
      </c>
      <c r="J131" s="329" t="n">
        <f aca="false">IF('Loan Table'!$A131&lt;&gt;"",SUM(INDEX('Loan Table'!$H$13:$H$356,1,1):'Loan Table'!$H131),"")</f>
        <v>879509.326138069</v>
      </c>
    </row>
    <row r="132" customFormat="false" ht="10.5" hidden="false" customHeight="false" outlineLevel="0" collapsed="false">
      <c r="A132" s="326" t="n">
        <f aca="false">IF(LoanGood,IF(ROW()-ROW('Loan Table'!$A$12)&gt;ScheduledNumberOfPayments,"",ROW()-ROW('Loan Table'!$A$12)),"")</f>
        <v>120</v>
      </c>
      <c r="B132" s="327" t="n">
        <f aca="false">IF('Loan Table'!$A132&lt;&gt;"",EOMONTH(LoanStartDate,ROW('Loan Table'!$A132)-ROW('Loan Table'!$A$12)-2)+DAY(LoanStartDate),"")</f>
        <v>48945</v>
      </c>
      <c r="C132" s="329" t="n">
        <f aca="false">IF('Loan Table'!$A132&lt;&gt;"",IF(ROW()-ROW('Loan Table'!$C$12)=1,LoanAmount,INDEX('Loan Table'!$I$13:$I$356,ROW()-ROW('Loan Table'!$C$12)-1)),"")</f>
        <v>18688.2241708002</v>
      </c>
      <c r="D132" s="329" t="n">
        <f aca="false">IF('Loan Table'!$A132&lt;&gt;"",ScheduledPayment,"")</f>
        <v>18855.63951233</v>
      </c>
      <c r="E132" s="329" t="n">
        <f aca="false">IF('Loan Table'!$A132&lt;&gt;"",IF('Loan Table'!$D132+ExtraPayments&lt;'Loan Table'!$C132,ExtraPayments,IF('Loan Table'!$C132-'Loan Table'!$D132&gt;0,'Loan Table'!$C132-'Loan Table'!$D132,0)),"")</f>
        <v>0</v>
      </c>
      <c r="F132" s="329" t="n">
        <f aca="false">IF('Loan Table'!$A132&lt;&gt;"",IF('Loan Table'!$D132+'Loan Table'!$E132&lt;='Loan Table'!$C132,'Loan Table'!$D132+'Loan Table'!$E132,'Loan Table'!$C132),"")</f>
        <v>18688.2241708002</v>
      </c>
      <c r="G132" s="329" t="n">
        <f aca="false">IF('Loan Table'!$A132&lt;&gt;"",'Loan Table'!$F132-'Loan Table'!$H132,"")</f>
        <v>18520.8088292701</v>
      </c>
      <c r="H132" s="329" t="n">
        <f aca="false">IF('Loan Table'!$A132&lt;&gt;"",'Loan Table'!$C132*(InterestRate/PaymentsPerYear),"")</f>
        <v>167.415341530085</v>
      </c>
      <c r="I132" s="329" t="n">
        <f aca="false">IF('Loan Table'!$A132&lt;&gt;"",IF('Loan Table'!$D132+'Loan Table'!$E132&lt;='Loan Table'!$C132,'Loan Table'!$C132-'Loan Table'!$G132,0),"")</f>
        <v>0</v>
      </c>
      <c r="J132" s="329" t="n">
        <f aca="false">IF('Loan Table'!$A132&lt;&gt;"",SUM(INDEX('Loan Table'!$H$13:$H$356,1,1):'Loan Table'!$H132),"")</f>
        <v>879676.741479599</v>
      </c>
    </row>
    <row r="133" customFormat="false" ht="10.5" hidden="false" customHeight="false" outlineLevel="0" collapsed="false">
      <c r="A133" s="326" t="str">
        <f aca="false">IF(LoanGood,IF(ROW()-ROW('Loan Table'!$A$12)&gt;ScheduledNumberOfPayments,"",ROW()-ROW('Loan Table'!$A$12)),"")</f>
        <v/>
      </c>
      <c r="B133" s="327" t="str">
        <f aca="false">IF('Loan Table'!$A133&lt;&gt;"",EOMONTH(LoanStartDate,ROW('Loan Table'!$A133)-ROW('Loan Table'!$A$12)-2)+DAY(LoanStartDate),"")</f>
        <v/>
      </c>
      <c r="C133" s="329" t="str">
        <f aca="false">IF('Loan Table'!$A133&lt;&gt;"",IF(ROW()-ROW('Loan Table'!$C$12)=1,LoanAmount,INDEX('Loan Table'!$I$13:$I$356,ROW()-ROW('Loan Table'!$C$12)-1)),"")</f>
        <v/>
      </c>
      <c r="D133" s="329" t="str">
        <f aca="false">IF('Loan Table'!$A133&lt;&gt;"",ScheduledPayment,"")</f>
        <v/>
      </c>
      <c r="E133" s="329" t="str">
        <f aca="false">IF('Loan Table'!$A133&lt;&gt;"",IF('Loan Table'!$D133+ExtraPayments&lt;'Loan Table'!$C133,ExtraPayments,IF('Loan Table'!$C133-'Loan Table'!$D133&gt;0,'Loan Table'!$C133-'Loan Table'!$D133,0)),"")</f>
        <v/>
      </c>
      <c r="F133" s="329" t="str">
        <f aca="false">IF('Loan Table'!$A133&lt;&gt;"",IF('Loan Table'!$D133+'Loan Table'!$E133&lt;='Loan Table'!$C133,'Loan Table'!$D133+'Loan Table'!$E133,'Loan Table'!$C133),"")</f>
        <v/>
      </c>
      <c r="G133" s="329" t="str">
        <f aca="false">IF('Loan Table'!$A133&lt;&gt;"",'Loan Table'!$F133-'Loan Table'!$H133,"")</f>
        <v/>
      </c>
      <c r="H133" s="329" t="str">
        <f aca="false">IF('Loan Table'!$A133&lt;&gt;"",'Loan Table'!$C133*(InterestRate/PaymentsPerYear),"")</f>
        <v/>
      </c>
      <c r="I133" s="329" t="str">
        <f aca="false">IF('Loan Table'!$A133&lt;&gt;"",IF('Loan Table'!$D133+'Loan Table'!$E133&lt;='Loan Table'!$C133,'Loan Table'!$C133-'Loan Table'!$G133,0),"")</f>
        <v/>
      </c>
      <c r="J133" s="329" t="str">
        <f aca="false">IF('Loan Table'!$A133&lt;&gt;"",SUM(INDEX('Loan Table'!$H$13:$H$356,1,1):'Loan Table'!$H133),"")</f>
        <v/>
      </c>
    </row>
    <row r="134" customFormat="false" ht="10.5" hidden="false" customHeight="false" outlineLevel="0" collapsed="false">
      <c r="A134" s="326" t="str">
        <f aca="false">IF(LoanGood,IF(ROW()-ROW('Loan Table'!$A$12)&gt;ScheduledNumberOfPayments,"",ROW()-ROW('Loan Table'!$A$12)),"")</f>
        <v/>
      </c>
      <c r="B134" s="327" t="str">
        <f aca="false">IF('Loan Table'!$A134&lt;&gt;"",EOMONTH(LoanStartDate,ROW('Loan Table'!$A134)-ROW('Loan Table'!$A$12)-2)+DAY(LoanStartDate),"")</f>
        <v/>
      </c>
      <c r="C134" s="329" t="str">
        <f aca="false">IF('Loan Table'!$A134&lt;&gt;"",IF(ROW()-ROW('Loan Table'!$C$12)=1,LoanAmount,INDEX('Loan Table'!$I$13:$I$356,ROW()-ROW('Loan Table'!$C$12)-1)),"")</f>
        <v/>
      </c>
      <c r="D134" s="329" t="str">
        <f aca="false">IF('Loan Table'!$A134&lt;&gt;"",ScheduledPayment,"")</f>
        <v/>
      </c>
      <c r="E134" s="329" t="str">
        <f aca="false">IF('Loan Table'!$A134&lt;&gt;"",IF('Loan Table'!$D134+ExtraPayments&lt;'Loan Table'!$C134,ExtraPayments,IF('Loan Table'!$C134-'Loan Table'!$D134&gt;0,'Loan Table'!$C134-'Loan Table'!$D134,0)),"")</f>
        <v/>
      </c>
      <c r="F134" s="329" t="str">
        <f aca="false">IF('Loan Table'!$A134&lt;&gt;"",IF('Loan Table'!$D134+'Loan Table'!$E134&lt;='Loan Table'!$C134,'Loan Table'!$D134+'Loan Table'!$E134,'Loan Table'!$C134),"")</f>
        <v/>
      </c>
      <c r="G134" s="329" t="str">
        <f aca="false">IF('Loan Table'!$A134&lt;&gt;"",'Loan Table'!$F134-'Loan Table'!$H134,"")</f>
        <v/>
      </c>
      <c r="H134" s="329" t="str">
        <f aca="false">IF('Loan Table'!$A134&lt;&gt;"",'Loan Table'!$C134*(InterestRate/PaymentsPerYear),"")</f>
        <v/>
      </c>
      <c r="I134" s="329" t="str">
        <f aca="false">IF('Loan Table'!$A134&lt;&gt;"",IF('Loan Table'!$D134+'Loan Table'!$E134&lt;='Loan Table'!$C134,'Loan Table'!$C134-'Loan Table'!$G134,0),"")</f>
        <v/>
      </c>
      <c r="J134" s="329" t="str">
        <f aca="false">IF('Loan Table'!$A134&lt;&gt;"",SUM(INDEX('Loan Table'!$H$13:$H$356,1,1):'Loan Table'!$H134),"")</f>
        <v/>
      </c>
    </row>
    <row r="135" customFormat="false" ht="10.5" hidden="false" customHeight="false" outlineLevel="0" collapsed="false">
      <c r="A135" s="326" t="str">
        <f aca="false">IF(LoanGood,IF(ROW()-ROW('Loan Table'!$A$12)&gt;ScheduledNumberOfPayments,"",ROW()-ROW('Loan Table'!$A$12)),"")</f>
        <v/>
      </c>
      <c r="B135" s="327" t="str">
        <f aca="false">IF('Loan Table'!$A135&lt;&gt;"",EOMONTH(LoanStartDate,ROW('Loan Table'!$A135)-ROW('Loan Table'!$A$12)-2)+DAY(LoanStartDate),"")</f>
        <v/>
      </c>
      <c r="C135" s="329" t="str">
        <f aca="false">IF('Loan Table'!$A135&lt;&gt;"",IF(ROW()-ROW('Loan Table'!$C$12)=1,LoanAmount,INDEX('Loan Table'!$I$13:$I$356,ROW()-ROW('Loan Table'!$C$12)-1)),"")</f>
        <v/>
      </c>
      <c r="D135" s="329" t="str">
        <f aca="false">IF('Loan Table'!$A135&lt;&gt;"",ScheduledPayment,"")</f>
        <v/>
      </c>
      <c r="E135" s="329" t="str">
        <f aca="false">IF('Loan Table'!$A135&lt;&gt;"",IF('Loan Table'!$D135+ExtraPayments&lt;'Loan Table'!$C135,ExtraPayments,IF('Loan Table'!$C135-'Loan Table'!$D135&gt;0,'Loan Table'!$C135-'Loan Table'!$D135,0)),"")</f>
        <v/>
      </c>
      <c r="F135" s="329" t="str">
        <f aca="false">IF('Loan Table'!$A135&lt;&gt;"",IF('Loan Table'!$D135+'Loan Table'!$E135&lt;='Loan Table'!$C135,'Loan Table'!$D135+'Loan Table'!$E135,'Loan Table'!$C135),"")</f>
        <v/>
      </c>
      <c r="G135" s="329" t="str">
        <f aca="false">IF('Loan Table'!$A135&lt;&gt;"",'Loan Table'!$F135-'Loan Table'!$H135,"")</f>
        <v/>
      </c>
      <c r="H135" s="329" t="str">
        <f aca="false">IF('Loan Table'!$A135&lt;&gt;"",'Loan Table'!$C135*(InterestRate/PaymentsPerYear),"")</f>
        <v/>
      </c>
      <c r="I135" s="329" t="str">
        <f aca="false">IF('Loan Table'!$A135&lt;&gt;"",IF('Loan Table'!$D135+'Loan Table'!$E135&lt;='Loan Table'!$C135,'Loan Table'!$C135-'Loan Table'!$G135,0),"")</f>
        <v/>
      </c>
      <c r="J135" s="329" t="str">
        <f aca="false">IF('Loan Table'!$A135&lt;&gt;"",SUM(INDEX('Loan Table'!$H$13:$H$356,1,1):'Loan Table'!$H135),"")</f>
        <v/>
      </c>
    </row>
    <row r="136" customFormat="false" ht="10.5" hidden="false" customHeight="false" outlineLevel="0" collapsed="false">
      <c r="A136" s="326" t="str">
        <f aca="false">IF(LoanGood,IF(ROW()-ROW('Loan Table'!$A$12)&gt;ScheduledNumberOfPayments,"",ROW()-ROW('Loan Table'!$A$12)),"")</f>
        <v/>
      </c>
      <c r="B136" s="327" t="str">
        <f aca="false">IF('Loan Table'!$A136&lt;&gt;"",EOMONTH(LoanStartDate,ROW('Loan Table'!$A136)-ROW('Loan Table'!$A$12)-2)+DAY(LoanStartDate),"")</f>
        <v/>
      </c>
      <c r="C136" s="329" t="str">
        <f aca="false">IF('Loan Table'!$A136&lt;&gt;"",IF(ROW()-ROW('Loan Table'!$C$12)=1,LoanAmount,INDEX('Loan Table'!$I$13:$I$356,ROW()-ROW('Loan Table'!$C$12)-1)),"")</f>
        <v/>
      </c>
      <c r="D136" s="329" t="str">
        <f aca="false">IF('Loan Table'!$A136&lt;&gt;"",ScheduledPayment,"")</f>
        <v/>
      </c>
      <c r="E136" s="329" t="str">
        <f aca="false">IF('Loan Table'!$A136&lt;&gt;"",IF('Loan Table'!$D136+ExtraPayments&lt;'Loan Table'!$C136,ExtraPayments,IF('Loan Table'!$C136-'Loan Table'!$D136&gt;0,'Loan Table'!$C136-'Loan Table'!$D136,0)),"")</f>
        <v/>
      </c>
      <c r="F136" s="329" t="str">
        <f aca="false">IF('Loan Table'!$A136&lt;&gt;"",IF('Loan Table'!$D136+'Loan Table'!$E136&lt;='Loan Table'!$C136,'Loan Table'!$D136+'Loan Table'!$E136,'Loan Table'!$C136),"")</f>
        <v/>
      </c>
      <c r="G136" s="329" t="str">
        <f aca="false">IF('Loan Table'!$A136&lt;&gt;"",'Loan Table'!$F136-'Loan Table'!$H136,"")</f>
        <v/>
      </c>
      <c r="H136" s="329" t="str">
        <f aca="false">IF('Loan Table'!$A136&lt;&gt;"",'Loan Table'!$C136*(InterestRate/PaymentsPerYear),"")</f>
        <v/>
      </c>
      <c r="I136" s="329" t="str">
        <f aca="false">IF('Loan Table'!$A136&lt;&gt;"",IF('Loan Table'!$D136+'Loan Table'!$E136&lt;='Loan Table'!$C136,'Loan Table'!$C136-'Loan Table'!$G136,0),"")</f>
        <v/>
      </c>
      <c r="J136" s="329" t="str">
        <f aca="false">IF('Loan Table'!$A136&lt;&gt;"",SUM(INDEX('Loan Table'!$H$13:$H$356,1,1):'Loan Table'!$H136),"")</f>
        <v/>
      </c>
    </row>
    <row r="137" customFormat="false" ht="10.5" hidden="false" customHeight="false" outlineLevel="0" collapsed="false">
      <c r="A137" s="326" t="str">
        <f aca="false">IF(LoanGood,IF(ROW()-ROW('Loan Table'!$A$12)&gt;ScheduledNumberOfPayments,"",ROW()-ROW('Loan Table'!$A$12)),"")</f>
        <v/>
      </c>
      <c r="B137" s="327" t="str">
        <f aca="false">IF('Loan Table'!$A137&lt;&gt;"",EOMONTH(LoanStartDate,ROW('Loan Table'!$A137)-ROW('Loan Table'!$A$12)-2)+DAY(LoanStartDate),"")</f>
        <v/>
      </c>
      <c r="C137" s="329" t="str">
        <f aca="false">IF('Loan Table'!$A137&lt;&gt;"",IF(ROW()-ROW('Loan Table'!$C$12)=1,LoanAmount,INDEX('Loan Table'!$I$13:$I$356,ROW()-ROW('Loan Table'!$C$12)-1)),"")</f>
        <v/>
      </c>
      <c r="D137" s="329" t="str">
        <f aca="false">IF('Loan Table'!$A137&lt;&gt;"",ScheduledPayment,"")</f>
        <v/>
      </c>
      <c r="E137" s="329" t="str">
        <f aca="false">IF('Loan Table'!$A137&lt;&gt;"",IF('Loan Table'!$D137+ExtraPayments&lt;'Loan Table'!$C137,ExtraPayments,IF('Loan Table'!$C137-'Loan Table'!$D137&gt;0,'Loan Table'!$C137-'Loan Table'!$D137,0)),"")</f>
        <v/>
      </c>
      <c r="F137" s="329" t="str">
        <f aca="false">IF('Loan Table'!$A137&lt;&gt;"",IF('Loan Table'!$D137+'Loan Table'!$E137&lt;='Loan Table'!$C137,'Loan Table'!$D137+'Loan Table'!$E137,'Loan Table'!$C137),"")</f>
        <v/>
      </c>
      <c r="G137" s="329" t="str">
        <f aca="false">IF('Loan Table'!$A137&lt;&gt;"",'Loan Table'!$F137-'Loan Table'!$H137,"")</f>
        <v/>
      </c>
      <c r="H137" s="329" t="str">
        <f aca="false">IF('Loan Table'!$A137&lt;&gt;"",'Loan Table'!$C137*(InterestRate/PaymentsPerYear),"")</f>
        <v/>
      </c>
      <c r="I137" s="329" t="str">
        <f aca="false">IF('Loan Table'!$A137&lt;&gt;"",IF('Loan Table'!$D137+'Loan Table'!$E137&lt;='Loan Table'!$C137,'Loan Table'!$C137-'Loan Table'!$G137,0),"")</f>
        <v/>
      </c>
      <c r="J137" s="329" t="str">
        <f aca="false">IF('Loan Table'!$A137&lt;&gt;"",SUM(INDEX('Loan Table'!$H$13:$H$356,1,1):'Loan Table'!$H137),"")</f>
        <v/>
      </c>
    </row>
    <row r="138" customFormat="false" ht="10.5" hidden="false" customHeight="false" outlineLevel="0" collapsed="false">
      <c r="A138" s="326" t="str">
        <f aca="false">IF(LoanGood,IF(ROW()-ROW('Loan Table'!$A$12)&gt;ScheduledNumberOfPayments,"",ROW()-ROW('Loan Table'!$A$12)),"")</f>
        <v/>
      </c>
      <c r="B138" s="327" t="str">
        <f aca="false">IF('Loan Table'!$A138&lt;&gt;"",EOMONTH(LoanStartDate,ROW('Loan Table'!$A138)-ROW('Loan Table'!$A$12)-2)+DAY(LoanStartDate),"")</f>
        <v/>
      </c>
      <c r="C138" s="329" t="str">
        <f aca="false">IF('Loan Table'!$A138&lt;&gt;"",IF(ROW()-ROW('Loan Table'!$C$12)=1,LoanAmount,INDEX('Loan Table'!$I$13:$I$356,ROW()-ROW('Loan Table'!$C$12)-1)),"")</f>
        <v/>
      </c>
      <c r="D138" s="329" t="str">
        <f aca="false">IF('Loan Table'!$A138&lt;&gt;"",ScheduledPayment,"")</f>
        <v/>
      </c>
      <c r="E138" s="329" t="str">
        <f aca="false">IF('Loan Table'!$A138&lt;&gt;"",IF('Loan Table'!$D138+ExtraPayments&lt;'Loan Table'!$C138,ExtraPayments,IF('Loan Table'!$C138-'Loan Table'!$D138&gt;0,'Loan Table'!$C138-'Loan Table'!$D138,0)),"")</f>
        <v/>
      </c>
      <c r="F138" s="329" t="str">
        <f aca="false">IF('Loan Table'!$A138&lt;&gt;"",IF('Loan Table'!$D138+'Loan Table'!$E138&lt;='Loan Table'!$C138,'Loan Table'!$D138+'Loan Table'!$E138,'Loan Table'!$C138),"")</f>
        <v/>
      </c>
      <c r="G138" s="329" t="str">
        <f aca="false">IF('Loan Table'!$A138&lt;&gt;"",'Loan Table'!$F138-'Loan Table'!$H138,"")</f>
        <v/>
      </c>
      <c r="H138" s="329" t="str">
        <f aca="false">IF('Loan Table'!$A138&lt;&gt;"",'Loan Table'!$C138*(InterestRate/PaymentsPerYear),"")</f>
        <v/>
      </c>
      <c r="I138" s="329" t="str">
        <f aca="false">IF('Loan Table'!$A138&lt;&gt;"",IF('Loan Table'!$D138+'Loan Table'!$E138&lt;='Loan Table'!$C138,'Loan Table'!$C138-'Loan Table'!$G138,0),"")</f>
        <v/>
      </c>
      <c r="J138" s="329" t="str">
        <f aca="false">IF('Loan Table'!$A138&lt;&gt;"",SUM(INDEX('Loan Table'!$H$13:$H$356,1,1):'Loan Table'!$H138),"")</f>
        <v/>
      </c>
    </row>
    <row r="139" customFormat="false" ht="10.5" hidden="false" customHeight="false" outlineLevel="0" collapsed="false">
      <c r="A139" s="326" t="str">
        <f aca="false">IF(LoanGood,IF(ROW()-ROW('Loan Table'!$A$12)&gt;ScheduledNumberOfPayments,"",ROW()-ROW('Loan Table'!$A$12)),"")</f>
        <v/>
      </c>
      <c r="B139" s="327" t="str">
        <f aca="false">IF('Loan Table'!$A139&lt;&gt;"",EOMONTH(LoanStartDate,ROW('Loan Table'!$A139)-ROW('Loan Table'!$A$12)-2)+DAY(LoanStartDate),"")</f>
        <v/>
      </c>
      <c r="C139" s="329" t="str">
        <f aca="false">IF('Loan Table'!$A139&lt;&gt;"",IF(ROW()-ROW('Loan Table'!$C$12)=1,LoanAmount,INDEX('Loan Table'!$I$13:$I$356,ROW()-ROW('Loan Table'!$C$12)-1)),"")</f>
        <v/>
      </c>
      <c r="D139" s="329" t="str">
        <f aca="false">IF('Loan Table'!$A139&lt;&gt;"",ScheduledPayment,"")</f>
        <v/>
      </c>
      <c r="E139" s="329" t="str">
        <f aca="false">IF('Loan Table'!$A139&lt;&gt;"",IF('Loan Table'!$D139+ExtraPayments&lt;'Loan Table'!$C139,ExtraPayments,IF('Loan Table'!$C139-'Loan Table'!$D139&gt;0,'Loan Table'!$C139-'Loan Table'!$D139,0)),"")</f>
        <v/>
      </c>
      <c r="F139" s="329" t="str">
        <f aca="false">IF('Loan Table'!$A139&lt;&gt;"",IF('Loan Table'!$D139+'Loan Table'!$E139&lt;='Loan Table'!$C139,'Loan Table'!$D139+'Loan Table'!$E139,'Loan Table'!$C139),"")</f>
        <v/>
      </c>
      <c r="G139" s="329" t="str">
        <f aca="false">IF('Loan Table'!$A139&lt;&gt;"",'Loan Table'!$F139-'Loan Table'!$H139,"")</f>
        <v/>
      </c>
      <c r="H139" s="329" t="str">
        <f aca="false">IF('Loan Table'!$A139&lt;&gt;"",'Loan Table'!$C139*(InterestRate/PaymentsPerYear),"")</f>
        <v/>
      </c>
      <c r="I139" s="329" t="str">
        <f aca="false">IF('Loan Table'!$A139&lt;&gt;"",IF('Loan Table'!$D139+'Loan Table'!$E139&lt;='Loan Table'!$C139,'Loan Table'!$C139-'Loan Table'!$G139,0),"")</f>
        <v/>
      </c>
      <c r="J139" s="329" t="str">
        <f aca="false">IF('Loan Table'!$A139&lt;&gt;"",SUM(INDEX('Loan Table'!$H$13:$H$356,1,1):'Loan Table'!$H139),"")</f>
        <v/>
      </c>
    </row>
    <row r="140" customFormat="false" ht="10.5" hidden="false" customHeight="false" outlineLevel="0" collapsed="false">
      <c r="A140" s="326" t="str">
        <f aca="false">IF(LoanGood,IF(ROW()-ROW('Loan Table'!$A$12)&gt;ScheduledNumberOfPayments,"",ROW()-ROW('Loan Table'!$A$12)),"")</f>
        <v/>
      </c>
      <c r="B140" s="327" t="str">
        <f aca="false">IF('Loan Table'!$A140&lt;&gt;"",EOMONTH(LoanStartDate,ROW('Loan Table'!$A140)-ROW('Loan Table'!$A$12)-2)+DAY(LoanStartDate),"")</f>
        <v/>
      </c>
      <c r="C140" s="329" t="str">
        <f aca="false">IF('Loan Table'!$A140&lt;&gt;"",IF(ROW()-ROW('Loan Table'!$C$12)=1,LoanAmount,INDEX('Loan Table'!$I$13:$I$356,ROW()-ROW('Loan Table'!$C$12)-1)),"")</f>
        <v/>
      </c>
      <c r="D140" s="329" t="str">
        <f aca="false">IF('Loan Table'!$A140&lt;&gt;"",ScheduledPayment,"")</f>
        <v/>
      </c>
      <c r="E140" s="329" t="str">
        <f aca="false">IF('Loan Table'!$A140&lt;&gt;"",IF('Loan Table'!$D140+ExtraPayments&lt;'Loan Table'!$C140,ExtraPayments,IF('Loan Table'!$C140-'Loan Table'!$D140&gt;0,'Loan Table'!$C140-'Loan Table'!$D140,0)),"")</f>
        <v/>
      </c>
      <c r="F140" s="329" t="str">
        <f aca="false">IF('Loan Table'!$A140&lt;&gt;"",IF('Loan Table'!$D140+'Loan Table'!$E140&lt;='Loan Table'!$C140,'Loan Table'!$D140+'Loan Table'!$E140,'Loan Table'!$C140),"")</f>
        <v/>
      </c>
      <c r="G140" s="329" t="str">
        <f aca="false">IF('Loan Table'!$A140&lt;&gt;"",'Loan Table'!$F140-'Loan Table'!$H140,"")</f>
        <v/>
      </c>
      <c r="H140" s="329" t="str">
        <f aca="false">IF('Loan Table'!$A140&lt;&gt;"",'Loan Table'!$C140*(InterestRate/PaymentsPerYear),"")</f>
        <v/>
      </c>
      <c r="I140" s="329" t="str">
        <f aca="false">IF('Loan Table'!$A140&lt;&gt;"",IF('Loan Table'!$D140+'Loan Table'!$E140&lt;='Loan Table'!$C140,'Loan Table'!$C140-'Loan Table'!$G140,0),"")</f>
        <v/>
      </c>
      <c r="J140" s="329" t="str">
        <f aca="false">IF('Loan Table'!$A140&lt;&gt;"",SUM(INDEX('Loan Table'!$H$13:$H$356,1,1):'Loan Table'!$H140),"")</f>
        <v/>
      </c>
    </row>
    <row r="141" customFormat="false" ht="10.5" hidden="false" customHeight="false" outlineLevel="0" collapsed="false">
      <c r="A141" s="326" t="str">
        <f aca="false">IF(LoanGood,IF(ROW()-ROW('Loan Table'!$A$12)&gt;ScheduledNumberOfPayments,"",ROW()-ROW('Loan Table'!$A$12)),"")</f>
        <v/>
      </c>
      <c r="B141" s="327" t="str">
        <f aca="false">IF('Loan Table'!$A141&lt;&gt;"",EOMONTH(LoanStartDate,ROW('Loan Table'!$A141)-ROW('Loan Table'!$A$12)-2)+DAY(LoanStartDate),"")</f>
        <v/>
      </c>
      <c r="C141" s="329" t="str">
        <f aca="false">IF('Loan Table'!$A141&lt;&gt;"",IF(ROW()-ROW('Loan Table'!$C$12)=1,LoanAmount,INDEX('Loan Table'!$I$13:$I$356,ROW()-ROW('Loan Table'!$C$12)-1)),"")</f>
        <v/>
      </c>
      <c r="D141" s="329" t="str">
        <f aca="false">IF('Loan Table'!$A141&lt;&gt;"",ScheduledPayment,"")</f>
        <v/>
      </c>
      <c r="E141" s="329" t="str">
        <f aca="false">IF('Loan Table'!$A141&lt;&gt;"",IF('Loan Table'!$D141+ExtraPayments&lt;'Loan Table'!$C141,ExtraPayments,IF('Loan Table'!$C141-'Loan Table'!$D141&gt;0,'Loan Table'!$C141-'Loan Table'!$D141,0)),"")</f>
        <v/>
      </c>
      <c r="F141" s="329" t="str">
        <f aca="false">IF('Loan Table'!$A141&lt;&gt;"",IF('Loan Table'!$D141+'Loan Table'!$E141&lt;='Loan Table'!$C141,'Loan Table'!$D141+'Loan Table'!$E141,'Loan Table'!$C141),"")</f>
        <v/>
      </c>
      <c r="G141" s="329" t="str">
        <f aca="false">IF('Loan Table'!$A141&lt;&gt;"",'Loan Table'!$F141-'Loan Table'!$H141,"")</f>
        <v/>
      </c>
      <c r="H141" s="329" t="str">
        <f aca="false">IF('Loan Table'!$A141&lt;&gt;"",'Loan Table'!$C141*(InterestRate/PaymentsPerYear),"")</f>
        <v/>
      </c>
      <c r="I141" s="329" t="str">
        <f aca="false">IF('Loan Table'!$A141&lt;&gt;"",IF('Loan Table'!$D141+'Loan Table'!$E141&lt;='Loan Table'!$C141,'Loan Table'!$C141-'Loan Table'!$G141,0),"")</f>
        <v/>
      </c>
      <c r="J141" s="329" t="str">
        <f aca="false">IF('Loan Table'!$A141&lt;&gt;"",SUM(INDEX('Loan Table'!$H$13:$H$356,1,1):'Loan Table'!$H141),"")</f>
        <v/>
      </c>
    </row>
    <row r="142" customFormat="false" ht="10.5" hidden="false" customHeight="false" outlineLevel="0" collapsed="false">
      <c r="A142" s="326" t="str">
        <f aca="false">IF(LoanGood,IF(ROW()-ROW('Loan Table'!$A$12)&gt;ScheduledNumberOfPayments,"",ROW()-ROW('Loan Table'!$A$12)),"")</f>
        <v/>
      </c>
      <c r="B142" s="327" t="str">
        <f aca="false">IF('Loan Table'!$A142&lt;&gt;"",EOMONTH(LoanStartDate,ROW('Loan Table'!$A142)-ROW('Loan Table'!$A$12)-2)+DAY(LoanStartDate),"")</f>
        <v/>
      </c>
      <c r="C142" s="329" t="str">
        <f aca="false">IF('Loan Table'!$A142&lt;&gt;"",IF(ROW()-ROW('Loan Table'!$C$12)=1,LoanAmount,INDEX('Loan Table'!$I$13:$I$356,ROW()-ROW('Loan Table'!$C$12)-1)),"")</f>
        <v/>
      </c>
      <c r="D142" s="329" t="str">
        <f aca="false">IF('Loan Table'!$A142&lt;&gt;"",ScheduledPayment,"")</f>
        <v/>
      </c>
      <c r="E142" s="329" t="str">
        <f aca="false">IF('Loan Table'!$A142&lt;&gt;"",IF('Loan Table'!$D142+ExtraPayments&lt;'Loan Table'!$C142,ExtraPayments,IF('Loan Table'!$C142-'Loan Table'!$D142&gt;0,'Loan Table'!$C142-'Loan Table'!$D142,0)),"")</f>
        <v/>
      </c>
      <c r="F142" s="329" t="str">
        <f aca="false">IF('Loan Table'!$A142&lt;&gt;"",IF('Loan Table'!$D142+'Loan Table'!$E142&lt;='Loan Table'!$C142,'Loan Table'!$D142+'Loan Table'!$E142,'Loan Table'!$C142),"")</f>
        <v/>
      </c>
      <c r="G142" s="329" t="str">
        <f aca="false">IF('Loan Table'!$A142&lt;&gt;"",'Loan Table'!$F142-'Loan Table'!$H142,"")</f>
        <v/>
      </c>
      <c r="H142" s="329" t="str">
        <f aca="false">IF('Loan Table'!$A142&lt;&gt;"",'Loan Table'!$C142*(InterestRate/PaymentsPerYear),"")</f>
        <v/>
      </c>
      <c r="I142" s="329" t="str">
        <f aca="false">IF('Loan Table'!$A142&lt;&gt;"",IF('Loan Table'!$D142+'Loan Table'!$E142&lt;='Loan Table'!$C142,'Loan Table'!$C142-'Loan Table'!$G142,0),"")</f>
        <v/>
      </c>
      <c r="J142" s="329" t="str">
        <f aca="false">IF('Loan Table'!$A142&lt;&gt;"",SUM(INDEX('Loan Table'!$H$13:$H$356,1,1):'Loan Table'!$H142),"")</f>
        <v/>
      </c>
    </row>
    <row r="143" customFormat="false" ht="10.5" hidden="false" customHeight="false" outlineLevel="0" collapsed="false">
      <c r="A143" s="326" t="str">
        <f aca="false">IF(LoanGood,IF(ROW()-ROW('Loan Table'!$A$12)&gt;ScheduledNumberOfPayments,"",ROW()-ROW('Loan Table'!$A$12)),"")</f>
        <v/>
      </c>
      <c r="B143" s="327" t="str">
        <f aca="false">IF('Loan Table'!$A143&lt;&gt;"",EOMONTH(LoanStartDate,ROW('Loan Table'!$A143)-ROW('Loan Table'!$A$12)-2)+DAY(LoanStartDate),"")</f>
        <v/>
      </c>
      <c r="C143" s="329" t="str">
        <f aca="false">IF('Loan Table'!$A143&lt;&gt;"",IF(ROW()-ROW('Loan Table'!$C$12)=1,LoanAmount,INDEX('Loan Table'!$I$13:$I$356,ROW()-ROW('Loan Table'!$C$12)-1)),"")</f>
        <v/>
      </c>
      <c r="D143" s="329" t="str">
        <f aca="false">IF('Loan Table'!$A143&lt;&gt;"",ScheduledPayment,"")</f>
        <v/>
      </c>
      <c r="E143" s="329" t="str">
        <f aca="false">IF('Loan Table'!$A143&lt;&gt;"",IF('Loan Table'!$D143+ExtraPayments&lt;'Loan Table'!$C143,ExtraPayments,IF('Loan Table'!$C143-'Loan Table'!$D143&gt;0,'Loan Table'!$C143-'Loan Table'!$D143,0)),"")</f>
        <v/>
      </c>
      <c r="F143" s="329" t="str">
        <f aca="false">IF('Loan Table'!$A143&lt;&gt;"",IF('Loan Table'!$D143+'Loan Table'!$E143&lt;='Loan Table'!$C143,'Loan Table'!$D143+'Loan Table'!$E143,'Loan Table'!$C143),"")</f>
        <v/>
      </c>
      <c r="G143" s="329" t="str">
        <f aca="false">IF('Loan Table'!$A143&lt;&gt;"",'Loan Table'!$F143-'Loan Table'!$H143,"")</f>
        <v/>
      </c>
      <c r="H143" s="329" t="str">
        <f aca="false">IF('Loan Table'!$A143&lt;&gt;"",'Loan Table'!$C143*(InterestRate/PaymentsPerYear),"")</f>
        <v/>
      </c>
      <c r="I143" s="329" t="str">
        <f aca="false">IF('Loan Table'!$A143&lt;&gt;"",IF('Loan Table'!$D143+'Loan Table'!$E143&lt;='Loan Table'!$C143,'Loan Table'!$C143-'Loan Table'!$G143,0),"")</f>
        <v/>
      </c>
      <c r="J143" s="329" t="str">
        <f aca="false">IF('Loan Table'!$A143&lt;&gt;"",SUM(INDEX('Loan Table'!$H$13:$H$356,1,1):'Loan Table'!$H143),"")</f>
        <v/>
      </c>
    </row>
    <row r="144" customFormat="false" ht="10.5" hidden="false" customHeight="false" outlineLevel="0" collapsed="false">
      <c r="A144" s="326" t="str">
        <f aca="false">IF(LoanGood,IF(ROW()-ROW('Loan Table'!$A$12)&gt;ScheduledNumberOfPayments,"",ROW()-ROW('Loan Table'!$A$12)),"")</f>
        <v/>
      </c>
      <c r="B144" s="327" t="str">
        <f aca="false">IF('Loan Table'!$A144&lt;&gt;"",EOMONTH(LoanStartDate,ROW('Loan Table'!$A144)-ROW('Loan Table'!$A$12)-2)+DAY(LoanStartDate),"")</f>
        <v/>
      </c>
      <c r="C144" s="329" t="str">
        <f aca="false">IF('Loan Table'!$A144&lt;&gt;"",IF(ROW()-ROW('Loan Table'!$C$12)=1,LoanAmount,INDEX('Loan Table'!$I$13:$I$356,ROW()-ROW('Loan Table'!$C$12)-1)),"")</f>
        <v/>
      </c>
      <c r="D144" s="329" t="str">
        <f aca="false">IF('Loan Table'!$A144&lt;&gt;"",ScheduledPayment,"")</f>
        <v/>
      </c>
      <c r="E144" s="329" t="str">
        <f aca="false">IF('Loan Table'!$A144&lt;&gt;"",IF('Loan Table'!$D144+ExtraPayments&lt;'Loan Table'!$C144,ExtraPayments,IF('Loan Table'!$C144-'Loan Table'!$D144&gt;0,'Loan Table'!$C144-'Loan Table'!$D144,0)),"")</f>
        <v/>
      </c>
      <c r="F144" s="329" t="str">
        <f aca="false">IF('Loan Table'!$A144&lt;&gt;"",IF('Loan Table'!$D144+'Loan Table'!$E144&lt;='Loan Table'!$C144,'Loan Table'!$D144+'Loan Table'!$E144,'Loan Table'!$C144),"")</f>
        <v/>
      </c>
      <c r="G144" s="329" t="str">
        <f aca="false">IF('Loan Table'!$A144&lt;&gt;"",'Loan Table'!$F144-'Loan Table'!$H144,"")</f>
        <v/>
      </c>
      <c r="H144" s="329" t="str">
        <f aca="false">IF('Loan Table'!$A144&lt;&gt;"",'Loan Table'!$C144*(InterestRate/PaymentsPerYear),"")</f>
        <v/>
      </c>
      <c r="I144" s="329" t="str">
        <f aca="false">IF('Loan Table'!$A144&lt;&gt;"",IF('Loan Table'!$D144+'Loan Table'!$E144&lt;='Loan Table'!$C144,'Loan Table'!$C144-'Loan Table'!$G144,0),"")</f>
        <v/>
      </c>
      <c r="J144" s="329" t="str">
        <f aca="false">IF('Loan Table'!$A144&lt;&gt;"",SUM(INDEX('Loan Table'!$H$13:$H$356,1,1):'Loan Table'!$H144),"")</f>
        <v/>
      </c>
    </row>
    <row r="145" customFormat="false" ht="10.5" hidden="false" customHeight="false" outlineLevel="0" collapsed="false">
      <c r="A145" s="326" t="str">
        <f aca="false">IF(LoanGood,IF(ROW()-ROW('Loan Table'!$A$12)&gt;ScheduledNumberOfPayments,"",ROW()-ROW('Loan Table'!$A$12)),"")</f>
        <v/>
      </c>
      <c r="B145" s="327" t="str">
        <f aca="false">IF('Loan Table'!$A145&lt;&gt;"",EOMONTH(LoanStartDate,ROW('Loan Table'!$A145)-ROW('Loan Table'!$A$12)-2)+DAY(LoanStartDate),"")</f>
        <v/>
      </c>
      <c r="C145" s="329" t="str">
        <f aca="false">IF('Loan Table'!$A145&lt;&gt;"",IF(ROW()-ROW('Loan Table'!$C$12)=1,LoanAmount,INDEX('Loan Table'!$I$13:$I$356,ROW()-ROW('Loan Table'!$C$12)-1)),"")</f>
        <v/>
      </c>
      <c r="D145" s="329" t="str">
        <f aca="false">IF('Loan Table'!$A145&lt;&gt;"",ScheduledPayment,"")</f>
        <v/>
      </c>
      <c r="E145" s="329" t="str">
        <f aca="false">IF('Loan Table'!$A145&lt;&gt;"",IF('Loan Table'!$D145+ExtraPayments&lt;'Loan Table'!$C145,ExtraPayments,IF('Loan Table'!$C145-'Loan Table'!$D145&gt;0,'Loan Table'!$C145-'Loan Table'!$D145,0)),"")</f>
        <v/>
      </c>
      <c r="F145" s="329" t="str">
        <f aca="false">IF('Loan Table'!$A145&lt;&gt;"",IF('Loan Table'!$D145+'Loan Table'!$E145&lt;='Loan Table'!$C145,'Loan Table'!$D145+'Loan Table'!$E145,'Loan Table'!$C145),"")</f>
        <v/>
      </c>
      <c r="G145" s="329" t="str">
        <f aca="false">IF('Loan Table'!$A145&lt;&gt;"",'Loan Table'!$F145-'Loan Table'!$H145,"")</f>
        <v/>
      </c>
      <c r="H145" s="329" t="str">
        <f aca="false">IF('Loan Table'!$A145&lt;&gt;"",'Loan Table'!$C145*(InterestRate/PaymentsPerYear),"")</f>
        <v/>
      </c>
      <c r="I145" s="329" t="str">
        <f aca="false">IF('Loan Table'!$A145&lt;&gt;"",IF('Loan Table'!$D145+'Loan Table'!$E145&lt;='Loan Table'!$C145,'Loan Table'!$C145-'Loan Table'!$G145,0),"")</f>
        <v/>
      </c>
      <c r="J145" s="329" t="str">
        <f aca="false">IF('Loan Table'!$A145&lt;&gt;"",SUM(INDEX('Loan Table'!$H$13:$H$356,1,1):'Loan Table'!$H145),"")</f>
        <v/>
      </c>
    </row>
    <row r="146" customFormat="false" ht="10.5" hidden="false" customHeight="false" outlineLevel="0" collapsed="false">
      <c r="A146" s="326" t="str">
        <f aca="false">IF(LoanGood,IF(ROW()-ROW('Loan Table'!$A$12)&gt;ScheduledNumberOfPayments,"",ROW()-ROW('Loan Table'!$A$12)),"")</f>
        <v/>
      </c>
      <c r="B146" s="327" t="str">
        <f aca="false">IF('Loan Table'!$A146&lt;&gt;"",EOMONTH(LoanStartDate,ROW('Loan Table'!$A146)-ROW('Loan Table'!$A$12)-2)+DAY(LoanStartDate),"")</f>
        <v/>
      </c>
      <c r="C146" s="329" t="str">
        <f aca="false">IF('Loan Table'!$A146&lt;&gt;"",IF(ROW()-ROW('Loan Table'!$C$12)=1,LoanAmount,INDEX('Loan Table'!$I$13:$I$356,ROW()-ROW('Loan Table'!$C$12)-1)),"")</f>
        <v/>
      </c>
      <c r="D146" s="329" t="str">
        <f aca="false">IF('Loan Table'!$A146&lt;&gt;"",ScheduledPayment,"")</f>
        <v/>
      </c>
      <c r="E146" s="329" t="str">
        <f aca="false">IF('Loan Table'!$A146&lt;&gt;"",IF('Loan Table'!$D146+ExtraPayments&lt;'Loan Table'!$C146,ExtraPayments,IF('Loan Table'!$C146-'Loan Table'!$D146&gt;0,'Loan Table'!$C146-'Loan Table'!$D146,0)),"")</f>
        <v/>
      </c>
      <c r="F146" s="329" t="str">
        <f aca="false">IF('Loan Table'!$A146&lt;&gt;"",IF('Loan Table'!$D146+'Loan Table'!$E146&lt;='Loan Table'!$C146,'Loan Table'!$D146+'Loan Table'!$E146,'Loan Table'!$C146),"")</f>
        <v/>
      </c>
      <c r="G146" s="329" t="str">
        <f aca="false">IF('Loan Table'!$A146&lt;&gt;"",'Loan Table'!$F146-'Loan Table'!$H146,"")</f>
        <v/>
      </c>
      <c r="H146" s="329" t="str">
        <f aca="false">IF('Loan Table'!$A146&lt;&gt;"",'Loan Table'!$C146*(InterestRate/PaymentsPerYear),"")</f>
        <v/>
      </c>
      <c r="I146" s="329" t="str">
        <f aca="false">IF('Loan Table'!$A146&lt;&gt;"",IF('Loan Table'!$D146+'Loan Table'!$E146&lt;='Loan Table'!$C146,'Loan Table'!$C146-'Loan Table'!$G146,0),"")</f>
        <v/>
      </c>
      <c r="J146" s="329" t="str">
        <f aca="false">IF('Loan Table'!$A146&lt;&gt;"",SUM(INDEX('Loan Table'!$H$13:$H$356,1,1):'Loan Table'!$H146),"")</f>
        <v/>
      </c>
    </row>
    <row r="147" customFormat="false" ht="10.5" hidden="false" customHeight="false" outlineLevel="0" collapsed="false">
      <c r="A147" s="326" t="str">
        <f aca="false">IF(LoanGood,IF(ROW()-ROW('Loan Table'!$A$12)&gt;ScheduledNumberOfPayments,"",ROW()-ROW('Loan Table'!$A$12)),"")</f>
        <v/>
      </c>
      <c r="B147" s="327" t="str">
        <f aca="false">IF('Loan Table'!$A147&lt;&gt;"",EOMONTH(LoanStartDate,ROW('Loan Table'!$A147)-ROW('Loan Table'!$A$12)-2)+DAY(LoanStartDate),"")</f>
        <v/>
      </c>
      <c r="C147" s="329" t="str">
        <f aca="false">IF('Loan Table'!$A147&lt;&gt;"",IF(ROW()-ROW('Loan Table'!$C$12)=1,LoanAmount,INDEX('Loan Table'!$I$13:$I$356,ROW()-ROW('Loan Table'!$C$12)-1)),"")</f>
        <v/>
      </c>
      <c r="D147" s="329" t="str">
        <f aca="false">IF('Loan Table'!$A147&lt;&gt;"",ScheduledPayment,"")</f>
        <v/>
      </c>
      <c r="E147" s="329" t="str">
        <f aca="false">IF('Loan Table'!$A147&lt;&gt;"",IF('Loan Table'!$D147+ExtraPayments&lt;'Loan Table'!$C147,ExtraPayments,IF('Loan Table'!$C147-'Loan Table'!$D147&gt;0,'Loan Table'!$C147-'Loan Table'!$D147,0)),"")</f>
        <v/>
      </c>
      <c r="F147" s="329" t="str">
        <f aca="false">IF('Loan Table'!$A147&lt;&gt;"",IF('Loan Table'!$D147+'Loan Table'!$E147&lt;='Loan Table'!$C147,'Loan Table'!$D147+'Loan Table'!$E147,'Loan Table'!$C147),"")</f>
        <v/>
      </c>
      <c r="G147" s="329" t="str">
        <f aca="false">IF('Loan Table'!$A147&lt;&gt;"",'Loan Table'!$F147-'Loan Table'!$H147,"")</f>
        <v/>
      </c>
      <c r="H147" s="329" t="str">
        <f aca="false">IF('Loan Table'!$A147&lt;&gt;"",'Loan Table'!$C147*(InterestRate/PaymentsPerYear),"")</f>
        <v/>
      </c>
      <c r="I147" s="329" t="str">
        <f aca="false">IF('Loan Table'!$A147&lt;&gt;"",IF('Loan Table'!$D147+'Loan Table'!$E147&lt;='Loan Table'!$C147,'Loan Table'!$C147-'Loan Table'!$G147,0),"")</f>
        <v/>
      </c>
      <c r="J147" s="329" t="str">
        <f aca="false">IF('Loan Table'!$A147&lt;&gt;"",SUM(INDEX('Loan Table'!$H$13:$H$356,1,1):'Loan Table'!$H147),"")</f>
        <v/>
      </c>
    </row>
    <row r="148" customFormat="false" ht="10.5" hidden="false" customHeight="false" outlineLevel="0" collapsed="false">
      <c r="A148" s="326" t="str">
        <f aca="false">IF(LoanGood,IF(ROW()-ROW('Loan Table'!$A$12)&gt;ScheduledNumberOfPayments,"",ROW()-ROW('Loan Table'!$A$12)),"")</f>
        <v/>
      </c>
      <c r="B148" s="327" t="str">
        <f aca="false">IF('Loan Table'!$A148&lt;&gt;"",EOMONTH(LoanStartDate,ROW('Loan Table'!$A148)-ROW('Loan Table'!$A$12)-2)+DAY(LoanStartDate),"")</f>
        <v/>
      </c>
      <c r="C148" s="329" t="str">
        <f aca="false">IF('Loan Table'!$A148&lt;&gt;"",IF(ROW()-ROW('Loan Table'!$C$12)=1,LoanAmount,INDEX('Loan Table'!$I$13:$I$356,ROW()-ROW('Loan Table'!$C$12)-1)),"")</f>
        <v/>
      </c>
      <c r="D148" s="329" t="str">
        <f aca="false">IF('Loan Table'!$A148&lt;&gt;"",ScheduledPayment,"")</f>
        <v/>
      </c>
      <c r="E148" s="329" t="str">
        <f aca="false">IF('Loan Table'!$A148&lt;&gt;"",IF('Loan Table'!$D148+ExtraPayments&lt;'Loan Table'!$C148,ExtraPayments,IF('Loan Table'!$C148-'Loan Table'!$D148&gt;0,'Loan Table'!$C148-'Loan Table'!$D148,0)),"")</f>
        <v/>
      </c>
      <c r="F148" s="329" t="str">
        <f aca="false">IF('Loan Table'!$A148&lt;&gt;"",IF('Loan Table'!$D148+'Loan Table'!$E148&lt;='Loan Table'!$C148,'Loan Table'!$D148+'Loan Table'!$E148,'Loan Table'!$C148),"")</f>
        <v/>
      </c>
      <c r="G148" s="329" t="str">
        <f aca="false">IF('Loan Table'!$A148&lt;&gt;"",'Loan Table'!$F148-'Loan Table'!$H148,"")</f>
        <v/>
      </c>
      <c r="H148" s="329" t="str">
        <f aca="false">IF('Loan Table'!$A148&lt;&gt;"",'Loan Table'!$C148*(InterestRate/PaymentsPerYear),"")</f>
        <v/>
      </c>
      <c r="I148" s="329" t="str">
        <f aca="false">IF('Loan Table'!$A148&lt;&gt;"",IF('Loan Table'!$D148+'Loan Table'!$E148&lt;='Loan Table'!$C148,'Loan Table'!$C148-'Loan Table'!$G148,0),"")</f>
        <v/>
      </c>
      <c r="J148" s="329" t="str">
        <f aca="false">IF('Loan Table'!$A148&lt;&gt;"",SUM(INDEX('Loan Table'!$H$13:$H$356,1,1):'Loan Table'!$H148),"")</f>
        <v/>
      </c>
    </row>
    <row r="149" customFormat="false" ht="10.5" hidden="false" customHeight="false" outlineLevel="0" collapsed="false">
      <c r="A149" s="326" t="str">
        <f aca="false">IF(LoanGood,IF(ROW()-ROW('Loan Table'!$A$12)&gt;ScheduledNumberOfPayments,"",ROW()-ROW('Loan Table'!$A$12)),"")</f>
        <v/>
      </c>
      <c r="B149" s="327" t="str">
        <f aca="false">IF('Loan Table'!$A149&lt;&gt;"",EOMONTH(LoanStartDate,ROW('Loan Table'!$A149)-ROW('Loan Table'!$A$12)-2)+DAY(LoanStartDate),"")</f>
        <v/>
      </c>
      <c r="C149" s="329" t="str">
        <f aca="false">IF('Loan Table'!$A149&lt;&gt;"",IF(ROW()-ROW('Loan Table'!$C$12)=1,LoanAmount,INDEX('Loan Table'!$I$13:$I$356,ROW()-ROW('Loan Table'!$C$12)-1)),"")</f>
        <v/>
      </c>
      <c r="D149" s="329" t="str">
        <f aca="false">IF('Loan Table'!$A149&lt;&gt;"",ScheduledPayment,"")</f>
        <v/>
      </c>
      <c r="E149" s="329" t="str">
        <f aca="false">IF('Loan Table'!$A149&lt;&gt;"",IF('Loan Table'!$D149+ExtraPayments&lt;'Loan Table'!$C149,ExtraPayments,IF('Loan Table'!$C149-'Loan Table'!$D149&gt;0,'Loan Table'!$C149-'Loan Table'!$D149,0)),"")</f>
        <v/>
      </c>
      <c r="F149" s="329" t="str">
        <f aca="false">IF('Loan Table'!$A149&lt;&gt;"",IF('Loan Table'!$D149+'Loan Table'!$E149&lt;='Loan Table'!$C149,'Loan Table'!$D149+'Loan Table'!$E149,'Loan Table'!$C149),"")</f>
        <v/>
      </c>
      <c r="G149" s="329" t="str">
        <f aca="false">IF('Loan Table'!$A149&lt;&gt;"",'Loan Table'!$F149-'Loan Table'!$H149,"")</f>
        <v/>
      </c>
      <c r="H149" s="329" t="str">
        <f aca="false">IF('Loan Table'!$A149&lt;&gt;"",'Loan Table'!$C149*(InterestRate/PaymentsPerYear),"")</f>
        <v/>
      </c>
      <c r="I149" s="329" t="str">
        <f aca="false">IF('Loan Table'!$A149&lt;&gt;"",IF('Loan Table'!$D149+'Loan Table'!$E149&lt;='Loan Table'!$C149,'Loan Table'!$C149-'Loan Table'!$G149,0),"")</f>
        <v/>
      </c>
      <c r="J149" s="329" t="str">
        <f aca="false">IF('Loan Table'!$A149&lt;&gt;"",SUM(INDEX('Loan Table'!$H$13:$H$356,1,1):'Loan Table'!$H149),"")</f>
        <v/>
      </c>
    </row>
    <row r="150" customFormat="false" ht="10.5" hidden="false" customHeight="false" outlineLevel="0" collapsed="false">
      <c r="A150" s="326" t="str">
        <f aca="false">IF(LoanGood,IF(ROW()-ROW('Loan Table'!$A$12)&gt;ScheduledNumberOfPayments,"",ROW()-ROW('Loan Table'!$A$12)),"")</f>
        <v/>
      </c>
      <c r="B150" s="327" t="str">
        <f aca="false">IF('Loan Table'!$A150&lt;&gt;"",EOMONTH(LoanStartDate,ROW('Loan Table'!$A150)-ROW('Loan Table'!$A$12)-2)+DAY(LoanStartDate),"")</f>
        <v/>
      </c>
      <c r="C150" s="329" t="str">
        <f aca="false">IF('Loan Table'!$A150&lt;&gt;"",IF(ROW()-ROW('Loan Table'!$C$12)=1,LoanAmount,INDEX('Loan Table'!$I$13:$I$356,ROW()-ROW('Loan Table'!$C$12)-1)),"")</f>
        <v/>
      </c>
      <c r="D150" s="329" t="str">
        <f aca="false">IF('Loan Table'!$A150&lt;&gt;"",ScheduledPayment,"")</f>
        <v/>
      </c>
      <c r="E150" s="329" t="str">
        <f aca="false">IF('Loan Table'!$A150&lt;&gt;"",IF('Loan Table'!$D150+ExtraPayments&lt;'Loan Table'!$C150,ExtraPayments,IF('Loan Table'!$C150-'Loan Table'!$D150&gt;0,'Loan Table'!$C150-'Loan Table'!$D150,0)),"")</f>
        <v/>
      </c>
      <c r="F150" s="329" t="str">
        <f aca="false">IF('Loan Table'!$A150&lt;&gt;"",IF('Loan Table'!$D150+'Loan Table'!$E150&lt;='Loan Table'!$C150,'Loan Table'!$D150+'Loan Table'!$E150,'Loan Table'!$C150),"")</f>
        <v/>
      </c>
      <c r="G150" s="329" t="str">
        <f aca="false">IF('Loan Table'!$A150&lt;&gt;"",'Loan Table'!$F150-'Loan Table'!$H150,"")</f>
        <v/>
      </c>
      <c r="H150" s="329" t="str">
        <f aca="false">IF('Loan Table'!$A150&lt;&gt;"",'Loan Table'!$C150*(InterestRate/PaymentsPerYear),"")</f>
        <v/>
      </c>
      <c r="I150" s="329" t="str">
        <f aca="false">IF('Loan Table'!$A150&lt;&gt;"",IF('Loan Table'!$D150+'Loan Table'!$E150&lt;='Loan Table'!$C150,'Loan Table'!$C150-'Loan Table'!$G150,0),"")</f>
        <v/>
      </c>
      <c r="J150" s="329" t="str">
        <f aca="false">IF('Loan Table'!$A150&lt;&gt;"",SUM(INDEX('Loan Table'!$H$13:$H$356,1,1):'Loan Table'!$H150),"")</f>
        <v/>
      </c>
    </row>
    <row r="151" customFormat="false" ht="10.5" hidden="false" customHeight="false" outlineLevel="0" collapsed="false">
      <c r="A151" s="326" t="str">
        <f aca="false">IF(LoanGood,IF(ROW()-ROW('Loan Table'!$A$12)&gt;ScheduledNumberOfPayments,"",ROW()-ROW('Loan Table'!$A$12)),"")</f>
        <v/>
      </c>
      <c r="B151" s="327" t="str">
        <f aca="false">IF('Loan Table'!$A151&lt;&gt;"",EOMONTH(LoanStartDate,ROW('Loan Table'!$A151)-ROW('Loan Table'!$A$12)-2)+DAY(LoanStartDate),"")</f>
        <v/>
      </c>
      <c r="C151" s="329" t="str">
        <f aca="false">IF('Loan Table'!$A151&lt;&gt;"",IF(ROW()-ROW('Loan Table'!$C$12)=1,LoanAmount,INDEX('Loan Table'!$I$13:$I$356,ROW()-ROW('Loan Table'!$C$12)-1)),"")</f>
        <v/>
      </c>
      <c r="D151" s="329" t="str">
        <f aca="false">IF('Loan Table'!$A151&lt;&gt;"",ScheduledPayment,"")</f>
        <v/>
      </c>
      <c r="E151" s="329" t="str">
        <f aca="false">IF('Loan Table'!$A151&lt;&gt;"",IF('Loan Table'!$D151+ExtraPayments&lt;'Loan Table'!$C151,ExtraPayments,IF('Loan Table'!$C151-'Loan Table'!$D151&gt;0,'Loan Table'!$C151-'Loan Table'!$D151,0)),"")</f>
        <v/>
      </c>
      <c r="F151" s="329" t="str">
        <f aca="false">IF('Loan Table'!$A151&lt;&gt;"",IF('Loan Table'!$D151+'Loan Table'!$E151&lt;='Loan Table'!$C151,'Loan Table'!$D151+'Loan Table'!$E151,'Loan Table'!$C151),"")</f>
        <v/>
      </c>
      <c r="G151" s="329" t="str">
        <f aca="false">IF('Loan Table'!$A151&lt;&gt;"",'Loan Table'!$F151-'Loan Table'!$H151,"")</f>
        <v/>
      </c>
      <c r="H151" s="329" t="str">
        <f aca="false">IF('Loan Table'!$A151&lt;&gt;"",'Loan Table'!$C151*(InterestRate/PaymentsPerYear),"")</f>
        <v/>
      </c>
      <c r="I151" s="329" t="str">
        <f aca="false">IF('Loan Table'!$A151&lt;&gt;"",IF('Loan Table'!$D151+'Loan Table'!$E151&lt;='Loan Table'!$C151,'Loan Table'!$C151-'Loan Table'!$G151,0),"")</f>
        <v/>
      </c>
      <c r="J151" s="329" t="str">
        <f aca="false">IF('Loan Table'!$A151&lt;&gt;"",SUM(INDEX('Loan Table'!$H$13:$H$356,1,1):'Loan Table'!$H151),"")</f>
        <v/>
      </c>
    </row>
    <row r="152" customFormat="false" ht="10.5" hidden="false" customHeight="false" outlineLevel="0" collapsed="false">
      <c r="A152" s="326" t="str">
        <f aca="false">IF(LoanGood,IF(ROW()-ROW('Loan Table'!$A$12)&gt;ScheduledNumberOfPayments,"",ROW()-ROW('Loan Table'!$A$12)),"")</f>
        <v/>
      </c>
      <c r="B152" s="327" t="str">
        <f aca="false">IF('Loan Table'!$A152&lt;&gt;"",EOMONTH(LoanStartDate,ROW('Loan Table'!$A152)-ROW('Loan Table'!$A$12)-2)+DAY(LoanStartDate),"")</f>
        <v/>
      </c>
      <c r="C152" s="329" t="str">
        <f aca="false">IF('Loan Table'!$A152&lt;&gt;"",IF(ROW()-ROW('Loan Table'!$C$12)=1,LoanAmount,INDEX('Loan Table'!$I$13:$I$356,ROW()-ROW('Loan Table'!$C$12)-1)),"")</f>
        <v/>
      </c>
      <c r="D152" s="329" t="str">
        <f aca="false">IF('Loan Table'!$A152&lt;&gt;"",ScheduledPayment,"")</f>
        <v/>
      </c>
      <c r="E152" s="329" t="str">
        <f aca="false">IF('Loan Table'!$A152&lt;&gt;"",IF('Loan Table'!$D152+ExtraPayments&lt;'Loan Table'!$C152,ExtraPayments,IF('Loan Table'!$C152-'Loan Table'!$D152&gt;0,'Loan Table'!$C152-'Loan Table'!$D152,0)),"")</f>
        <v/>
      </c>
      <c r="F152" s="329" t="str">
        <f aca="false">IF('Loan Table'!$A152&lt;&gt;"",IF('Loan Table'!$D152+'Loan Table'!$E152&lt;='Loan Table'!$C152,'Loan Table'!$D152+'Loan Table'!$E152,'Loan Table'!$C152),"")</f>
        <v/>
      </c>
      <c r="G152" s="329" t="str">
        <f aca="false">IF('Loan Table'!$A152&lt;&gt;"",'Loan Table'!$F152-'Loan Table'!$H152,"")</f>
        <v/>
      </c>
      <c r="H152" s="329" t="str">
        <f aca="false">IF('Loan Table'!$A152&lt;&gt;"",'Loan Table'!$C152*(InterestRate/PaymentsPerYear),"")</f>
        <v/>
      </c>
      <c r="I152" s="329" t="str">
        <f aca="false">IF('Loan Table'!$A152&lt;&gt;"",IF('Loan Table'!$D152+'Loan Table'!$E152&lt;='Loan Table'!$C152,'Loan Table'!$C152-'Loan Table'!$G152,0),"")</f>
        <v/>
      </c>
      <c r="J152" s="329" t="str">
        <f aca="false">IF('Loan Table'!$A152&lt;&gt;"",SUM(INDEX('Loan Table'!$H$13:$H$356,1,1):'Loan Table'!$H152),"")</f>
        <v/>
      </c>
    </row>
    <row r="153" customFormat="false" ht="10.5" hidden="false" customHeight="false" outlineLevel="0" collapsed="false">
      <c r="A153" s="326" t="str">
        <f aca="false">IF(LoanGood,IF(ROW()-ROW('Loan Table'!$A$12)&gt;ScheduledNumberOfPayments,"",ROW()-ROW('Loan Table'!$A$12)),"")</f>
        <v/>
      </c>
      <c r="B153" s="327" t="str">
        <f aca="false">IF('Loan Table'!$A153&lt;&gt;"",EOMONTH(LoanStartDate,ROW('Loan Table'!$A153)-ROW('Loan Table'!$A$12)-2)+DAY(LoanStartDate),"")</f>
        <v/>
      </c>
      <c r="C153" s="329" t="str">
        <f aca="false">IF('Loan Table'!$A153&lt;&gt;"",IF(ROW()-ROW('Loan Table'!$C$12)=1,LoanAmount,INDEX('Loan Table'!$I$13:$I$356,ROW()-ROW('Loan Table'!$C$12)-1)),"")</f>
        <v/>
      </c>
      <c r="D153" s="329" t="str">
        <f aca="false">IF('Loan Table'!$A153&lt;&gt;"",ScheduledPayment,"")</f>
        <v/>
      </c>
      <c r="E153" s="329" t="str">
        <f aca="false">IF('Loan Table'!$A153&lt;&gt;"",IF('Loan Table'!$D153+ExtraPayments&lt;'Loan Table'!$C153,ExtraPayments,IF('Loan Table'!$C153-'Loan Table'!$D153&gt;0,'Loan Table'!$C153-'Loan Table'!$D153,0)),"")</f>
        <v/>
      </c>
      <c r="F153" s="329" t="str">
        <f aca="false">IF('Loan Table'!$A153&lt;&gt;"",IF('Loan Table'!$D153+'Loan Table'!$E153&lt;='Loan Table'!$C153,'Loan Table'!$D153+'Loan Table'!$E153,'Loan Table'!$C153),"")</f>
        <v/>
      </c>
      <c r="G153" s="329" t="str">
        <f aca="false">IF('Loan Table'!$A153&lt;&gt;"",'Loan Table'!$F153-'Loan Table'!$H153,"")</f>
        <v/>
      </c>
      <c r="H153" s="329" t="str">
        <f aca="false">IF('Loan Table'!$A153&lt;&gt;"",'Loan Table'!$C153*(InterestRate/PaymentsPerYear),"")</f>
        <v/>
      </c>
      <c r="I153" s="329" t="str">
        <f aca="false">IF('Loan Table'!$A153&lt;&gt;"",IF('Loan Table'!$D153+'Loan Table'!$E153&lt;='Loan Table'!$C153,'Loan Table'!$C153-'Loan Table'!$G153,0),"")</f>
        <v/>
      </c>
      <c r="J153" s="329" t="str">
        <f aca="false">IF('Loan Table'!$A153&lt;&gt;"",SUM(INDEX('Loan Table'!$H$13:$H$356,1,1):'Loan Table'!$H153),"")</f>
        <v/>
      </c>
    </row>
    <row r="154" customFormat="false" ht="10.5" hidden="false" customHeight="false" outlineLevel="0" collapsed="false">
      <c r="A154" s="326" t="str">
        <f aca="false">IF(LoanGood,IF(ROW()-ROW('Loan Table'!$A$12)&gt;ScheduledNumberOfPayments,"",ROW()-ROW('Loan Table'!$A$12)),"")</f>
        <v/>
      </c>
      <c r="B154" s="327" t="str">
        <f aca="false">IF('Loan Table'!$A154&lt;&gt;"",EOMONTH(LoanStartDate,ROW('Loan Table'!$A154)-ROW('Loan Table'!$A$12)-2)+DAY(LoanStartDate),"")</f>
        <v/>
      </c>
      <c r="C154" s="329" t="str">
        <f aca="false">IF('Loan Table'!$A154&lt;&gt;"",IF(ROW()-ROW('Loan Table'!$C$12)=1,LoanAmount,INDEX('Loan Table'!$I$13:$I$356,ROW()-ROW('Loan Table'!$C$12)-1)),"")</f>
        <v/>
      </c>
      <c r="D154" s="329" t="str">
        <f aca="false">IF('Loan Table'!$A154&lt;&gt;"",ScheduledPayment,"")</f>
        <v/>
      </c>
      <c r="E154" s="329" t="str">
        <f aca="false">IF('Loan Table'!$A154&lt;&gt;"",IF('Loan Table'!$D154+ExtraPayments&lt;'Loan Table'!$C154,ExtraPayments,IF('Loan Table'!$C154-'Loan Table'!$D154&gt;0,'Loan Table'!$C154-'Loan Table'!$D154,0)),"")</f>
        <v/>
      </c>
      <c r="F154" s="329" t="str">
        <f aca="false">IF('Loan Table'!$A154&lt;&gt;"",IF('Loan Table'!$D154+'Loan Table'!$E154&lt;='Loan Table'!$C154,'Loan Table'!$D154+'Loan Table'!$E154,'Loan Table'!$C154),"")</f>
        <v/>
      </c>
      <c r="G154" s="329" t="str">
        <f aca="false">IF('Loan Table'!$A154&lt;&gt;"",'Loan Table'!$F154-'Loan Table'!$H154,"")</f>
        <v/>
      </c>
      <c r="H154" s="329" t="str">
        <f aca="false">IF('Loan Table'!$A154&lt;&gt;"",'Loan Table'!$C154*(InterestRate/PaymentsPerYear),"")</f>
        <v/>
      </c>
      <c r="I154" s="329" t="str">
        <f aca="false">IF('Loan Table'!$A154&lt;&gt;"",IF('Loan Table'!$D154+'Loan Table'!$E154&lt;='Loan Table'!$C154,'Loan Table'!$C154-'Loan Table'!$G154,0),"")</f>
        <v/>
      </c>
      <c r="J154" s="329" t="str">
        <f aca="false">IF('Loan Table'!$A154&lt;&gt;"",SUM(INDEX('Loan Table'!$H$13:$H$356,1,1):'Loan Table'!$H154),"")</f>
        <v/>
      </c>
    </row>
    <row r="155" customFormat="false" ht="10.5" hidden="false" customHeight="false" outlineLevel="0" collapsed="false">
      <c r="A155" s="326" t="str">
        <f aca="false">IF(LoanGood,IF(ROW()-ROW('Loan Table'!$A$12)&gt;ScheduledNumberOfPayments,"",ROW()-ROW('Loan Table'!$A$12)),"")</f>
        <v/>
      </c>
      <c r="B155" s="327" t="str">
        <f aca="false">IF('Loan Table'!$A155&lt;&gt;"",EOMONTH(LoanStartDate,ROW('Loan Table'!$A155)-ROW('Loan Table'!$A$12)-2)+DAY(LoanStartDate),"")</f>
        <v/>
      </c>
      <c r="C155" s="329" t="str">
        <f aca="false">IF('Loan Table'!$A155&lt;&gt;"",IF(ROW()-ROW('Loan Table'!$C$12)=1,LoanAmount,INDEX('Loan Table'!$I$13:$I$356,ROW()-ROW('Loan Table'!$C$12)-1)),"")</f>
        <v/>
      </c>
      <c r="D155" s="329" t="str">
        <f aca="false">IF('Loan Table'!$A155&lt;&gt;"",ScheduledPayment,"")</f>
        <v/>
      </c>
      <c r="E155" s="329" t="str">
        <f aca="false">IF('Loan Table'!$A155&lt;&gt;"",IF('Loan Table'!$D155+ExtraPayments&lt;'Loan Table'!$C155,ExtraPayments,IF('Loan Table'!$C155-'Loan Table'!$D155&gt;0,'Loan Table'!$C155-'Loan Table'!$D155,0)),"")</f>
        <v/>
      </c>
      <c r="F155" s="329" t="str">
        <f aca="false">IF('Loan Table'!$A155&lt;&gt;"",IF('Loan Table'!$D155+'Loan Table'!$E155&lt;='Loan Table'!$C155,'Loan Table'!$D155+'Loan Table'!$E155,'Loan Table'!$C155),"")</f>
        <v/>
      </c>
      <c r="G155" s="329" t="str">
        <f aca="false">IF('Loan Table'!$A155&lt;&gt;"",'Loan Table'!$F155-'Loan Table'!$H155,"")</f>
        <v/>
      </c>
      <c r="H155" s="329" t="str">
        <f aca="false">IF('Loan Table'!$A155&lt;&gt;"",'Loan Table'!$C155*(InterestRate/PaymentsPerYear),"")</f>
        <v/>
      </c>
      <c r="I155" s="329" t="str">
        <f aca="false">IF('Loan Table'!$A155&lt;&gt;"",IF('Loan Table'!$D155+'Loan Table'!$E155&lt;='Loan Table'!$C155,'Loan Table'!$C155-'Loan Table'!$G155,0),"")</f>
        <v/>
      </c>
      <c r="J155" s="329" t="str">
        <f aca="false">IF('Loan Table'!$A155&lt;&gt;"",SUM(INDEX('Loan Table'!$H$13:$H$356,1,1):'Loan Table'!$H155),"")</f>
        <v/>
      </c>
    </row>
    <row r="156" customFormat="false" ht="10.5" hidden="false" customHeight="false" outlineLevel="0" collapsed="false">
      <c r="A156" s="326" t="str">
        <f aca="false">IF(LoanGood,IF(ROW()-ROW('Loan Table'!$A$12)&gt;ScheduledNumberOfPayments,"",ROW()-ROW('Loan Table'!$A$12)),"")</f>
        <v/>
      </c>
      <c r="B156" s="327" t="str">
        <f aca="false">IF('Loan Table'!$A156&lt;&gt;"",EOMONTH(LoanStartDate,ROW('Loan Table'!$A156)-ROW('Loan Table'!$A$12)-2)+DAY(LoanStartDate),"")</f>
        <v/>
      </c>
      <c r="C156" s="329" t="str">
        <f aca="false">IF('Loan Table'!$A156&lt;&gt;"",IF(ROW()-ROW('Loan Table'!$C$12)=1,LoanAmount,INDEX('Loan Table'!$I$13:$I$356,ROW()-ROW('Loan Table'!$C$12)-1)),"")</f>
        <v/>
      </c>
      <c r="D156" s="329" t="str">
        <f aca="false">IF('Loan Table'!$A156&lt;&gt;"",ScheduledPayment,"")</f>
        <v/>
      </c>
      <c r="E156" s="329" t="str">
        <f aca="false">IF('Loan Table'!$A156&lt;&gt;"",IF('Loan Table'!$D156+ExtraPayments&lt;'Loan Table'!$C156,ExtraPayments,IF('Loan Table'!$C156-'Loan Table'!$D156&gt;0,'Loan Table'!$C156-'Loan Table'!$D156,0)),"")</f>
        <v/>
      </c>
      <c r="F156" s="329" t="str">
        <f aca="false">IF('Loan Table'!$A156&lt;&gt;"",IF('Loan Table'!$D156+'Loan Table'!$E156&lt;='Loan Table'!$C156,'Loan Table'!$D156+'Loan Table'!$E156,'Loan Table'!$C156),"")</f>
        <v/>
      </c>
      <c r="G156" s="329" t="str">
        <f aca="false">IF('Loan Table'!$A156&lt;&gt;"",'Loan Table'!$F156-'Loan Table'!$H156,"")</f>
        <v/>
      </c>
      <c r="H156" s="329" t="str">
        <f aca="false">IF('Loan Table'!$A156&lt;&gt;"",'Loan Table'!$C156*(InterestRate/PaymentsPerYear),"")</f>
        <v/>
      </c>
      <c r="I156" s="329" t="str">
        <f aca="false">IF('Loan Table'!$A156&lt;&gt;"",IF('Loan Table'!$D156+'Loan Table'!$E156&lt;='Loan Table'!$C156,'Loan Table'!$C156-'Loan Table'!$G156,0),"")</f>
        <v/>
      </c>
      <c r="J156" s="329" t="str">
        <f aca="false">IF('Loan Table'!$A156&lt;&gt;"",SUM(INDEX('Loan Table'!$H$13:$H$356,1,1):'Loan Table'!$H156),"")</f>
        <v/>
      </c>
    </row>
    <row r="157" customFormat="false" ht="10.5" hidden="false" customHeight="false" outlineLevel="0" collapsed="false">
      <c r="A157" s="326" t="str">
        <f aca="false">IF(LoanGood,IF(ROW()-ROW('Loan Table'!$A$12)&gt;ScheduledNumberOfPayments,"",ROW()-ROW('Loan Table'!$A$12)),"")</f>
        <v/>
      </c>
      <c r="B157" s="327" t="str">
        <f aca="false">IF('Loan Table'!$A157&lt;&gt;"",EOMONTH(LoanStartDate,ROW('Loan Table'!$A157)-ROW('Loan Table'!$A$12)-2)+DAY(LoanStartDate),"")</f>
        <v/>
      </c>
      <c r="C157" s="329" t="str">
        <f aca="false">IF('Loan Table'!$A157&lt;&gt;"",IF(ROW()-ROW('Loan Table'!$C$12)=1,LoanAmount,INDEX('Loan Table'!$I$13:$I$356,ROW()-ROW('Loan Table'!$C$12)-1)),"")</f>
        <v/>
      </c>
      <c r="D157" s="329" t="str">
        <f aca="false">IF('Loan Table'!$A157&lt;&gt;"",ScheduledPayment,"")</f>
        <v/>
      </c>
      <c r="E157" s="329" t="str">
        <f aca="false">IF('Loan Table'!$A157&lt;&gt;"",IF('Loan Table'!$D157+ExtraPayments&lt;'Loan Table'!$C157,ExtraPayments,IF('Loan Table'!$C157-'Loan Table'!$D157&gt;0,'Loan Table'!$C157-'Loan Table'!$D157,0)),"")</f>
        <v/>
      </c>
      <c r="F157" s="329" t="str">
        <f aca="false">IF('Loan Table'!$A157&lt;&gt;"",IF('Loan Table'!$D157+'Loan Table'!$E157&lt;='Loan Table'!$C157,'Loan Table'!$D157+'Loan Table'!$E157,'Loan Table'!$C157),"")</f>
        <v/>
      </c>
      <c r="G157" s="329" t="str">
        <f aca="false">IF('Loan Table'!$A157&lt;&gt;"",'Loan Table'!$F157-'Loan Table'!$H157,"")</f>
        <v/>
      </c>
      <c r="H157" s="329" t="str">
        <f aca="false">IF('Loan Table'!$A157&lt;&gt;"",'Loan Table'!$C157*(InterestRate/PaymentsPerYear),"")</f>
        <v/>
      </c>
      <c r="I157" s="329" t="str">
        <f aca="false">IF('Loan Table'!$A157&lt;&gt;"",IF('Loan Table'!$D157+'Loan Table'!$E157&lt;='Loan Table'!$C157,'Loan Table'!$C157-'Loan Table'!$G157,0),"")</f>
        <v/>
      </c>
      <c r="J157" s="329" t="str">
        <f aca="false">IF('Loan Table'!$A157&lt;&gt;"",SUM(INDEX('Loan Table'!$H$13:$H$356,1,1):'Loan Table'!$H157),"")</f>
        <v/>
      </c>
    </row>
    <row r="158" customFormat="false" ht="10.5" hidden="false" customHeight="false" outlineLevel="0" collapsed="false">
      <c r="A158" s="326" t="str">
        <f aca="false">IF(LoanGood,IF(ROW()-ROW('Loan Table'!$A$12)&gt;ScheduledNumberOfPayments,"",ROW()-ROW('Loan Table'!$A$12)),"")</f>
        <v/>
      </c>
      <c r="B158" s="327" t="str">
        <f aca="false">IF('Loan Table'!$A158&lt;&gt;"",EOMONTH(LoanStartDate,ROW('Loan Table'!$A158)-ROW('Loan Table'!$A$12)-2)+DAY(LoanStartDate),"")</f>
        <v/>
      </c>
      <c r="C158" s="329" t="str">
        <f aca="false">IF('Loan Table'!$A158&lt;&gt;"",IF(ROW()-ROW('Loan Table'!$C$12)=1,LoanAmount,INDEX('Loan Table'!$I$13:$I$356,ROW()-ROW('Loan Table'!$C$12)-1)),"")</f>
        <v/>
      </c>
      <c r="D158" s="329" t="str">
        <f aca="false">IF('Loan Table'!$A158&lt;&gt;"",ScheduledPayment,"")</f>
        <v/>
      </c>
      <c r="E158" s="329" t="str">
        <f aca="false">IF('Loan Table'!$A158&lt;&gt;"",IF('Loan Table'!$D158+ExtraPayments&lt;'Loan Table'!$C158,ExtraPayments,IF('Loan Table'!$C158-'Loan Table'!$D158&gt;0,'Loan Table'!$C158-'Loan Table'!$D158,0)),"")</f>
        <v/>
      </c>
      <c r="F158" s="329" t="str">
        <f aca="false">IF('Loan Table'!$A158&lt;&gt;"",IF('Loan Table'!$D158+'Loan Table'!$E158&lt;='Loan Table'!$C158,'Loan Table'!$D158+'Loan Table'!$E158,'Loan Table'!$C158),"")</f>
        <v/>
      </c>
      <c r="G158" s="329" t="str">
        <f aca="false">IF('Loan Table'!$A158&lt;&gt;"",'Loan Table'!$F158-'Loan Table'!$H158,"")</f>
        <v/>
      </c>
      <c r="H158" s="329" t="str">
        <f aca="false">IF('Loan Table'!$A158&lt;&gt;"",'Loan Table'!$C158*(InterestRate/PaymentsPerYear),"")</f>
        <v/>
      </c>
      <c r="I158" s="329" t="str">
        <f aca="false">IF('Loan Table'!$A158&lt;&gt;"",IF('Loan Table'!$D158+'Loan Table'!$E158&lt;='Loan Table'!$C158,'Loan Table'!$C158-'Loan Table'!$G158,0),"")</f>
        <v/>
      </c>
      <c r="J158" s="329" t="str">
        <f aca="false">IF('Loan Table'!$A158&lt;&gt;"",SUM(INDEX('Loan Table'!$H$13:$H$356,1,1):'Loan Table'!$H158),"")</f>
        <v/>
      </c>
    </row>
    <row r="159" customFormat="false" ht="10.5" hidden="false" customHeight="false" outlineLevel="0" collapsed="false">
      <c r="A159" s="326" t="str">
        <f aca="false">IF(LoanGood,IF(ROW()-ROW('Loan Table'!$A$12)&gt;ScheduledNumberOfPayments,"",ROW()-ROW('Loan Table'!$A$12)),"")</f>
        <v/>
      </c>
      <c r="B159" s="327" t="str">
        <f aca="false">IF('Loan Table'!$A159&lt;&gt;"",EOMONTH(LoanStartDate,ROW('Loan Table'!$A159)-ROW('Loan Table'!$A$12)-2)+DAY(LoanStartDate),"")</f>
        <v/>
      </c>
      <c r="C159" s="329" t="str">
        <f aca="false">IF('Loan Table'!$A159&lt;&gt;"",IF(ROW()-ROW('Loan Table'!$C$12)=1,LoanAmount,INDEX('Loan Table'!$I$13:$I$356,ROW()-ROW('Loan Table'!$C$12)-1)),"")</f>
        <v/>
      </c>
      <c r="D159" s="329" t="str">
        <f aca="false">IF('Loan Table'!$A159&lt;&gt;"",ScheduledPayment,"")</f>
        <v/>
      </c>
      <c r="E159" s="329" t="str">
        <f aca="false">IF('Loan Table'!$A159&lt;&gt;"",IF('Loan Table'!$D159+ExtraPayments&lt;'Loan Table'!$C159,ExtraPayments,IF('Loan Table'!$C159-'Loan Table'!$D159&gt;0,'Loan Table'!$C159-'Loan Table'!$D159,0)),"")</f>
        <v/>
      </c>
      <c r="F159" s="329" t="str">
        <f aca="false">IF('Loan Table'!$A159&lt;&gt;"",IF('Loan Table'!$D159+'Loan Table'!$E159&lt;='Loan Table'!$C159,'Loan Table'!$D159+'Loan Table'!$E159,'Loan Table'!$C159),"")</f>
        <v/>
      </c>
      <c r="G159" s="329" t="str">
        <f aca="false">IF('Loan Table'!$A159&lt;&gt;"",'Loan Table'!$F159-'Loan Table'!$H159,"")</f>
        <v/>
      </c>
      <c r="H159" s="329" t="str">
        <f aca="false">IF('Loan Table'!$A159&lt;&gt;"",'Loan Table'!$C159*(InterestRate/PaymentsPerYear),"")</f>
        <v/>
      </c>
      <c r="I159" s="329" t="str">
        <f aca="false">IF('Loan Table'!$A159&lt;&gt;"",IF('Loan Table'!$D159+'Loan Table'!$E159&lt;='Loan Table'!$C159,'Loan Table'!$C159-'Loan Table'!$G159,0),"")</f>
        <v/>
      </c>
      <c r="J159" s="329" t="str">
        <f aca="false">IF('Loan Table'!$A159&lt;&gt;"",SUM(INDEX('Loan Table'!$H$13:$H$356,1,1):'Loan Table'!$H159),"")</f>
        <v/>
      </c>
    </row>
    <row r="160" customFormat="false" ht="10.5" hidden="false" customHeight="false" outlineLevel="0" collapsed="false">
      <c r="A160" s="326" t="str">
        <f aca="false">IF(LoanGood,IF(ROW()-ROW('Loan Table'!$A$12)&gt;ScheduledNumberOfPayments,"",ROW()-ROW('Loan Table'!$A$12)),"")</f>
        <v/>
      </c>
      <c r="B160" s="327" t="str">
        <f aca="false">IF('Loan Table'!$A160&lt;&gt;"",EOMONTH(LoanStartDate,ROW('Loan Table'!$A160)-ROW('Loan Table'!$A$12)-2)+DAY(LoanStartDate),"")</f>
        <v/>
      </c>
      <c r="C160" s="329" t="str">
        <f aca="false">IF('Loan Table'!$A160&lt;&gt;"",IF(ROW()-ROW('Loan Table'!$C$12)=1,LoanAmount,INDEX('Loan Table'!$I$13:$I$356,ROW()-ROW('Loan Table'!$C$12)-1)),"")</f>
        <v/>
      </c>
      <c r="D160" s="329" t="str">
        <f aca="false">IF('Loan Table'!$A160&lt;&gt;"",ScheduledPayment,"")</f>
        <v/>
      </c>
      <c r="E160" s="329" t="str">
        <f aca="false">IF('Loan Table'!$A160&lt;&gt;"",IF('Loan Table'!$D160+ExtraPayments&lt;'Loan Table'!$C160,ExtraPayments,IF('Loan Table'!$C160-'Loan Table'!$D160&gt;0,'Loan Table'!$C160-'Loan Table'!$D160,0)),"")</f>
        <v/>
      </c>
      <c r="F160" s="329" t="str">
        <f aca="false">IF('Loan Table'!$A160&lt;&gt;"",IF('Loan Table'!$D160+'Loan Table'!$E160&lt;='Loan Table'!$C160,'Loan Table'!$D160+'Loan Table'!$E160,'Loan Table'!$C160),"")</f>
        <v/>
      </c>
      <c r="G160" s="329" t="str">
        <f aca="false">IF('Loan Table'!$A160&lt;&gt;"",'Loan Table'!$F160-'Loan Table'!$H160,"")</f>
        <v/>
      </c>
      <c r="H160" s="329" t="str">
        <f aca="false">IF('Loan Table'!$A160&lt;&gt;"",'Loan Table'!$C160*(InterestRate/PaymentsPerYear),"")</f>
        <v/>
      </c>
      <c r="I160" s="329" t="str">
        <f aca="false">IF('Loan Table'!$A160&lt;&gt;"",IF('Loan Table'!$D160+'Loan Table'!$E160&lt;='Loan Table'!$C160,'Loan Table'!$C160-'Loan Table'!$G160,0),"")</f>
        <v/>
      </c>
      <c r="J160" s="329" t="str">
        <f aca="false">IF('Loan Table'!$A160&lt;&gt;"",SUM(INDEX('Loan Table'!$H$13:$H$356,1,1):'Loan Table'!$H160),"")</f>
        <v/>
      </c>
    </row>
    <row r="161" customFormat="false" ht="10.5" hidden="false" customHeight="false" outlineLevel="0" collapsed="false">
      <c r="A161" s="326" t="str">
        <f aca="false">IF(LoanGood,IF(ROW()-ROW('Loan Table'!$A$12)&gt;ScheduledNumberOfPayments,"",ROW()-ROW('Loan Table'!$A$12)),"")</f>
        <v/>
      </c>
      <c r="B161" s="327" t="str">
        <f aca="false">IF('Loan Table'!$A161&lt;&gt;"",EOMONTH(LoanStartDate,ROW('Loan Table'!$A161)-ROW('Loan Table'!$A$12)-2)+DAY(LoanStartDate),"")</f>
        <v/>
      </c>
      <c r="C161" s="329" t="str">
        <f aca="false">IF('Loan Table'!$A161&lt;&gt;"",IF(ROW()-ROW('Loan Table'!$C$12)=1,LoanAmount,INDEX('Loan Table'!$I$13:$I$356,ROW()-ROW('Loan Table'!$C$12)-1)),"")</f>
        <v/>
      </c>
      <c r="D161" s="329" t="str">
        <f aca="false">IF('Loan Table'!$A161&lt;&gt;"",ScheduledPayment,"")</f>
        <v/>
      </c>
      <c r="E161" s="329" t="str">
        <f aca="false">IF('Loan Table'!$A161&lt;&gt;"",IF('Loan Table'!$D161+ExtraPayments&lt;'Loan Table'!$C161,ExtraPayments,IF('Loan Table'!$C161-'Loan Table'!$D161&gt;0,'Loan Table'!$C161-'Loan Table'!$D161,0)),"")</f>
        <v/>
      </c>
      <c r="F161" s="329" t="str">
        <f aca="false">IF('Loan Table'!$A161&lt;&gt;"",IF('Loan Table'!$D161+'Loan Table'!$E161&lt;='Loan Table'!$C161,'Loan Table'!$D161+'Loan Table'!$E161,'Loan Table'!$C161),"")</f>
        <v/>
      </c>
      <c r="G161" s="329" t="str">
        <f aca="false">IF('Loan Table'!$A161&lt;&gt;"",'Loan Table'!$F161-'Loan Table'!$H161,"")</f>
        <v/>
      </c>
      <c r="H161" s="329" t="str">
        <f aca="false">IF('Loan Table'!$A161&lt;&gt;"",'Loan Table'!$C161*(InterestRate/PaymentsPerYear),"")</f>
        <v/>
      </c>
      <c r="I161" s="329" t="str">
        <f aca="false">IF('Loan Table'!$A161&lt;&gt;"",IF('Loan Table'!$D161+'Loan Table'!$E161&lt;='Loan Table'!$C161,'Loan Table'!$C161-'Loan Table'!$G161,0),"")</f>
        <v/>
      </c>
      <c r="J161" s="329" t="str">
        <f aca="false">IF('Loan Table'!$A161&lt;&gt;"",SUM(INDEX('Loan Table'!$H$13:$H$356,1,1):'Loan Table'!$H161),"")</f>
        <v/>
      </c>
    </row>
    <row r="162" customFormat="false" ht="10.5" hidden="false" customHeight="false" outlineLevel="0" collapsed="false">
      <c r="A162" s="326" t="str">
        <f aca="false">IF(LoanGood,IF(ROW()-ROW('Loan Table'!$A$12)&gt;ScheduledNumberOfPayments,"",ROW()-ROW('Loan Table'!$A$12)),"")</f>
        <v/>
      </c>
      <c r="B162" s="327" t="str">
        <f aca="false">IF('Loan Table'!$A162&lt;&gt;"",EOMONTH(LoanStartDate,ROW('Loan Table'!$A162)-ROW('Loan Table'!$A$12)-2)+DAY(LoanStartDate),"")</f>
        <v/>
      </c>
      <c r="C162" s="329" t="str">
        <f aca="false">IF('Loan Table'!$A162&lt;&gt;"",IF(ROW()-ROW('Loan Table'!$C$12)=1,LoanAmount,INDEX('Loan Table'!$I$13:$I$356,ROW()-ROW('Loan Table'!$C$12)-1)),"")</f>
        <v/>
      </c>
      <c r="D162" s="329" t="str">
        <f aca="false">IF('Loan Table'!$A162&lt;&gt;"",ScheduledPayment,"")</f>
        <v/>
      </c>
      <c r="E162" s="329" t="str">
        <f aca="false">IF('Loan Table'!$A162&lt;&gt;"",IF('Loan Table'!$D162+ExtraPayments&lt;'Loan Table'!$C162,ExtraPayments,IF('Loan Table'!$C162-'Loan Table'!$D162&gt;0,'Loan Table'!$C162-'Loan Table'!$D162,0)),"")</f>
        <v/>
      </c>
      <c r="F162" s="329" t="str">
        <f aca="false">IF('Loan Table'!$A162&lt;&gt;"",IF('Loan Table'!$D162+'Loan Table'!$E162&lt;='Loan Table'!$C162,'Loan Table'!$D162+'Loan Table'!$E162,'Loan Table'!$C162),"")</f>
        <v/>
      </c>
      <c r="G162" s="329" t="str">
        <f aca="false">IF('Loan Table'!$A162&lt;&gt;"",'Loan Table'!$F162-'Loan Table'!$H162,"")</f>
        <v/>
      </c>
      <c r="H162" s="329" t="str">
        <f aca="false">IF('Loan Table'!$A162&lt;&gt;"",'Loan Table'!$C162*(InterestRate/PaymentsPerYear),"")</f>
        <v/>
      </c>
      <c r="I162" s="329" t="str">
        <f aca="false">IF('Loan Table'!$A162&lt;&gt;"",IF('Loan Table'!$D162+'Loan Table'!$E162&lt;='Loan Table'!$C162,'Loan Table'!$C162-'Loan Table'!$G162,0),"")</f>
        <v/>
      </c>
      <c r="J162" s="329" t="str">
        <f aca="false">IF('Loan Table'!$A162&lt;&gt;"",SUM(INDEX('Loan Table'!$H$13:$H$356,1,1):'Loan Table'!$H162),"")</f>
        <v/>
      </c>
    </row>
    <row r="163" customFormat="false" ht="10.5" hidden="false" customHeight="false" outlineLevel="0" collapsed="false">
      <c r="A163" s="326" t="str">
        <f aca="false">IF(LoanGood,IF(ROW()-ROW('Loan Table'!$A$12)&gt;ScheduledNumberOfPayments,"",ROW()-ROW('Loan Table'!$A$12)),"")</f>
        <v/>
      </c>
      <c r="B163" s="327" t="str">
        <f aca="false">IF('Loan Table'!$A163&lt;&gt;"",EOMONTH(LoanStartDate,ROW('Loan Table'!$A163)-ROW('Loan Table'!$A$12)-2)+DAY(LoanStartDate),"")</f>
        <v/>
      </c>
      <c r="C163" s="329" t="str">
        <f aca="false">IF('Loan Table'!$A163&lt;&gt;"",IF(ROW()-ROW('Loan Table'!$C$12)=1,LoanAmount,INDEX('Loan Table'!$I$13:$I$356,ROW()-ROW('Loan Table'!$C$12)-1)),"")</f>
        <v/>
      </c>
      <c r="D163" s="329" t="str">
        <f aca="false">IF('Loan Table'!$A163&lt;&gt;"",ScheduledPayment,"")</f>
        <v/>
      </c>
      <c r="E163" s="329" t="str">
        <f aca="false">IF('Loan Table'!$A163&lt;&gt;"",IF('Loan Table'!$D163+ExtraPayments&lt;'Loan Table'!$C163,ExtraPayments,IF('Loan Table'!$C163-'Loan Table'!$D163&gt;0,'Loan Table'!$C163-'Loan Table'!$D163,0)),"")</f>
        <v/>
      </c>
      <c r="F163" s="329" t="str">
        <f aca="false">IF('Loan Table'!$A163&lt;&gt;"",IF('Loan Table'!$D163+'Loan Table'!$E163&lt;='Loan Table'!$C163,'Loan Table'!$D163+'Loan Table'!$E163,'Loan Table'!$C163),"")</f>
        <v/>
      </c>
      <c r="G163" s="329" t="str">
        <f aca="false">IF('Loan Table'!$A163&lt;&gt;"",'Loan Table'!$F163-'Loan Table'!$H163,"")</f>
        <v/>
      </c>
      <c r="H163" s="329" t="str">
        <f aca="false">IF('Loan Table'!$A163&lt;&gt;"",'Loan Table'!$C163*(InterestRate/PaymentsPerYear),"")</f>
        <v/>
      </c>
      <c r="I163" s="329" t="str">
        <f aca="false">IF('Loan Table'!$A163&lt;&gt;"",IF('Loan Table'!$D163+'Loan Table'!$E163&lt;='Loan Table'!$C163,'Loan Table'!$C163-'Loan Table'!$G163,0),"")</f>
        <v/>
      </c>
      <c r="J163" s="329" t="str">
        <f aca="false">IF('Loan Table'!$A163&lt;&gt;"",SUM(INDEX('Loan Table'!$H$13:$H$356,1,1):'Loan Table'!$H163),"")</f>
        <v/>
      </c>
    </row>
    <row r="164" customFormat="false" ht="10.5" hidden="false" customHeight="false" outlineLevel="0" collapsed="false">
      <c r="A164" s="326" t="str">
        <f aca="false">IF(LoanGood,IF(ROW()-ROW('Loan Table'!$A$12)&gt;ScheduledNumberOfPayments,"",ROW()-ROW('Loan Table'!$A$12)),"")</f>
        <v/>
      </c>
      <c r="B164" s="327" t="str">
        <f aca="false">IF('Loan Table'!$A164&lt;&gt;"",EOMONTH(LoanStartDate,ROW('Loan Table'!$A164)-ROW('Loan Table'!$A$12)-2)+DAY(LoanStartDate),"")</f>
        <v/>
      </c>
      <c r="C164" s="329" t="str">
        <f aca="false">IF('Loan Table'!$A164&lt;&gt;"",IF(ROW()-ROW('Loan Table'!$C$12)=1,LoanAmount,INDEX('Loan Table'!$I$13:$I$356,ROW()-ROW('Loan Table'!$C$12)-1)),"")</f>
        <v/>
      </c>
      <c r="D164" s="329" t="str">
        <f aca="false">IF('Loan Table'!$A164&lt;&gt;"",ScheduledPayment,"")</f>
        <v/>
      </c>
      <c r="E164" s="329" t="str">
        <f aca="false">IF('Loan Table'!$A164&lt;&gt;"",IF('Loan Table'!$D164+ExtraPayments&lt;'Loan Table'!$C164,ExtraPayments,IF('Loan Table'!$C164-'Loan Table'!$D164&gt;0,'Loan Table'!$C164-'Loan Table'!$D164,0)),"")</f>
        <v/>
      </c>
      <c r="F164" s="329" t="str">
        <f aca="false">IF('Loan Table'!$A164&lt;&gt;"",IF('Loan Table'!$D164+'Loan Table'!$E164&lt;='Loan Table'!$C164,'Loan Table'!$D164+'Loan Table'!$E164,'Loan Table'!$C164),"")</f>
        <v/>
      </c>
      <c r="G164" s="329" t="str">
        <f aca="false">IF('Loan Table'!$A164&lt;&gt;"",'Loan Table'!$F164-'Loan Table'!$H164,"")</f>
        <v/>
      </c>
      <c r="H164" s="329" t="str">
        <f aca="false">IF('Loan Table'!$A164&lt;&gt;"",'Loan Table'!$C164*(InterestRate/PaymentsPerYear),"")</f>
        <v/>
      </c>
      <c r="I164" s="329" t="str">
        <f aca="false">IF('Loan Table'!$A164&lt;&gt;"",IF('Loan Table'!$D164+'Loan Table'!$E164&lt;='Loan Table'!$C164,'Loan Table'!$C164-'Loan Table'!$G164,0),"")</f>
        <v/>
      </c>
      <c r="J164" s="329" t="str">
        <f aca="false">IF('Loan Table'!$A164&lt;&gt;"",SUM(INDEX('Loan Table'!$H$13:$H$356,1,1):'Loan Table'!$H164),"")</f>
        <v/>
      </c>
    </row>
    <row r="165" customFormat="false" ht="10.5" hidden="false" customHeight="false" outlineLevel="0" collapsed="false">
      <c r="A165" s="326" t="str">
        <f aca="false">IF(LoanGood,IF(ROW()-ROW('Loan Table'!$A$12)&gt;ScheduledNumberOfPayments,"",ROW()-ROW('Loan Table'!$A$12)),"")</f>
        <v/>
      </c>
      <c r="B165" s="327" t="str">
        <f aca="false">IF('Loan Table'!$A165&lt;&gt;"",EOMONTH(LoanStartDate,ROW('Loan Table'!$A165)-ROW('Loan Table'!$A$12)-2)+DAY(LoanStartDate),"")</f>
        <v/>
      </c>
      <c r="C165" s="329" t="str">
        <f aca="false">IF('Loan Table'!$A165&lt;&gt;"",IF(ROW()-ROW('Loan Table'!$C$12)=1,LoanAmount,INDEX('Loan Table'!$I$13:$I$356,ROW()-ROW('Loan Table'!$C$12)-1)),"")</f>
        <v/>
      </c>
      <c r="D165" s="329" t="str">
        <f aca="false">IF('Loan Table'!$A165&lt;&gt;"",ScheduledPayment,"")</f>
        <v/>
      </c>
      <c r="E165" s="329" t="str">
        <f aca="false">IF('Loan Table'!$A165&lt;&gt;"",IF('Loan Table'!$D165+ExtraPayments&lt;'Loan Table'!$C165,ExtraPayments,IF('Loan Table'!$C165-'Loan Table'!$D165&gt;0,'Loan Table'!$C165-'Loan Table'!$D165,0)),"")</f>
        <v/>
      </c>
      <c r="F165" s="329" t="str">
        <f aca="false">IF('Loan Table'!$A165&lt;&gt;"",IF('Loan Table'!$D165+'Loan Table'!$E165&lt;='Loan Table'!$C165,'Loan Table'!$D165+'Loan Table'!$E165,'Loan Table'!$C165),"")</f>
        <v/>
      </c>
      <c r="G165" s="329" t="str">
        <f aca="false">IF('Loan Table'!$A165&lt;&gt;"",'Loan Table'!$F165-'Loan Table'!$H165,"")</f>
        <v/>
      </c>
      <c r="H165" s="329" t="str">
        <f aca="false">IF('Loan Table'!$A165&lt;&gt;"",'Loan Table'!$C165*(InterestRate/PaymentsPerYear),"")</f>
        <v/>
      </c>
      <c r="I165" s="329" t="str">
        <f aca="false">IF('Loan Table'!$A165&lt;&gt;"",IF('Loan Table'!$D165+'Loan Table'!$E165&lt;='Loan Table'!$C165,'Loan Table'!$C165-'Loan Table'!$G165,0),"")</f>
        <v/>
      </c>
      <c r="J165" s="329" t="str">
        <f aca="false">IF('Loan Table'!$A165&lt;&gt;"",SUM(INDEX('Loan Table'!$H$13:$H$356,1,1):'Loan Table'!$H165),"")</f>
        <v/>
      </c>
    </row>
    <row r="166" customFormat="false" ht="10.5" hidden="false" customHeight="false" outlineLevel="0" collapsed="false">
      <c r="A166" s="326" t="str">
        <f aca="false">IF(LoanGood,IF(ROW()-ROW('Loan Table'!$A$12)&gt;ScheduledNumberOfPayments,"",ROW()-ROW('Loan Table'!$A$12)),"")</f>
        <v/>
      </c>
      <c r="B166" s="327" t="str">
        <f aca="false">IF('Loan Table'!$A166&lt;&gt;"",EOMONTH(LoanStartDate,ROW('Loan Table'!$A166)-ROW('Loan Table'!$A$12)-2)+DAY(LoanStartDate),"")</f>
        <v/>
      </c>
      <c r="C166" s="329" t="str">
        <f aca="false">IF('Loan Table'!$A166&lt;&gt;"",IF(ROW()-ROW('Loan Table'!$C$12)=1,LoanAmount,INDEX('Loan Table'!$I$13:$I$356,ROW()-ROW('Loan Table'!$C$12)-1)),"")</f>
        <v/>
      </c>
      <c r="D166" s="329" t="str">
        <f aca="false">IF('Loan Table'!$A166&lt;&gt;"",ScheduledPayment,"")</f>
        <v/>
      </c>
      <c r="E166" s="329" t="str">
        <f aca="false">IF('Loan Table'!$A166&lt;&gt;"",IF('Loan Table'!$D166+ExtraPayments&lt;'Loan Table'!$C166,ExtraPayments,IF('Loan Table'!$C166-'Loan Table'!$D166&gt;0,'Loan Table'!$C166-'Loan Table'!$D166,0)),"")</f>
        <v/>
      </c>
      <c r="F166" s="329" t="str">
        <f aca="false">IF('Loan Table'!$A166&lt;&gt;"",IF('Loan Table'!$D166+'Loan Table'!$E166&lt;='Loan Table'!$C166,'Loan Table'!$D166+'Loan Table'!$E166,'Loan Table'!$C166),"")</f>
        <v/>
      </c>
      <c r="G166" s="329" t="str">
        <f aca="false">IF('Loan Table'!$A166&lt;&gt;"",'Loan Table'!$F166-'Loan Table'!$H166,"")</f>
        <v/>
      </c>
      <c r="H166" s="329" t="str">
        <f aca="false">IF('Loan Table'!$A166&lt;&gt;"",'Loan Table'!$C166*(InterestRate/PaymentsPerYear),"")</f>
        <v/>
      </c>
      <c r="I166" s="329" t="str">
        <f aca="false">IF('Loan Table'!$A166&lt;&gt;"",IF('Loan Table'!$D166+'Loan Table'!$E166&lt;='Loan Table'!$C166,'Loan Table'!$C166-'Loan Table'!$G166,0),"")</f>
        <v/>
      </c>
      <c r="J166" s="329" t="str">
        <f aca="false">IF('Loan Table'!$A166&lt;&gt;"",SUM(INDEX('Loan Table'!$H$13:$H$356,1,1):'Loan Table'!$H166),"")</f>
        <v/>
      </c>
    </row>
    <row r="167" customFormat="false" ht="10.5" hidden="false" customHeight="false" outlineLevel="0" collapsed="false">
      <c r="A167" s="326" t="str">
        <f aca="false">IF(LoanGood,IF(ROW()-ROW('Loan Table'!$A$12)&gt;ScheduledNumberOfPayments,"",ROW()-ROW('Loan Table'!$A$12)),"")</f>
        <v/>
      </c>
      <c r="B167" s="327" t="str">
        <f aca="false">IF('Loan Table'!$A167&lt;&gt;"",EOMONTH(LoanStartDate,ROW('Loan Table'!$A167)-ROW('Loan Table'!$A$12)-2)+DAY(LoanStartDate),"")</f>
        <v/>
      </c>
      <c r="C167" s="329" t="str">
        <f aca="false">IF('Loan Table'!$A167&lt;&gt;"",IF(ROW()-ROW('Loan Table'!$C$12)=1,LoanAmount,INDEX('Loan Table'!$I$13:$I$356,ROW()-ROW('Loan Table'!$C$12)-1)),"")</f>
        <v/>
      </c>
      <c r="D167" s="329" t="str">
        <f aca="false">IF('Loan Table'!$A167&lt;&gt;"",ScheduledPayment,"")</f>
        <v/>
      </c>
      <c r="E167" s="329" t="str">
        <f aca="false">IF('Loan Table'!$A167&lt;&gt;"",IF('Loan Table'!$D167+ExtraPayments&lt;'Loan Table'!$C167,ExtraPayments,IF('Loan Table'!$C167-'Loan Table'!$D167&gt;0,'Loan Table'!$C167-'Loan Table'!$D167,0)),"")</f>
        <v/>
      </c>
      <c r="F167" s="329" t="str">
        <f aca="false">IF('Loan Table'!$A167&lt;&gt;"",IF('Loan Table'!$D167+'Loan Table'!$E167&lt;='Loan Table'!$C167,'Loan Table'!$D167+'Loan Table'!$E167,'Loan Table'!$C167),"")</f>
        <v/>
      </c>
      <c r="G167" s="329" t="str">
        <f aca="false">IF('Loan Table'!$A167&lt;&gt;"",'Loan Table'!$F167-'Loan Table'!$H167,"")</f>
        <v/>
      </c>
      <c r="H167" s="329" t="str">
        <f aca="false">IF('Loan Table'!$A167&lt;&gt;"",'Loan Table'!$C167*(InterestRate/PaymentsPerYear),"")</f>
        <v/>
      </c>
      <c r="I167" s="329" t="str">
        <f aca="false">IF('Loan Table'!$A167&lt;&gt;"",IF('Loan Table'!$D167+'Loan Table'!$E167&lt;='Loan Table'!$C167,'Loan Table'!$C167-'Loan Table'!$G167,0),"")</f>
        <v/>
      </c>
      <c r="J167" s="329" t="str">
        <f aca="false">IF('Loan Table'!$A167&lt;&gt;"",SUM(INDEX('Loan Table'!$H$13:$H$356,1,1):'Loan Table'!$H167),"")</f>
        <v/>
      </c>
    </row>
    <row r="168" customFormat="false" ht="10.5" hidden="false" customHeight="false" outlineLevel="0" collapsed="false">
      <c r="A168" s="326" t="str">
        <f aca="false">IF(LoanGood,IF(ROW()-ROW('Loan Table'!$A$12)&gt;ScheduledNumberOfPayments,"",ROW()-ROW('Loan Table'!$A$12)),"")</f>
        <v/>
      </c>
      <c r="B168" s="327" t="str">
        <f aca="false">IF('Loan Table'!$A168&lt;&gt;"",EOMONTH(LoanStartDate,ROW('Loan Table'!$A168)-ROW('Loan Table'!$A$12)-2)+DAY(LoanStartDate),"")</f>
        <v/>
      </c>
      <c r="C168" s="329" t="str">
        <f aca="false">IF('Loan Table'!$A168&lt;&gt;"",IF(ROW()-ROW('Loan Table'!$C$12)=1,LoanAmount,INDEX('Loan Table'!$I$13:$I$356,ROW()-ROW('Loan Table'!$C$12)-1)),"")</f>
        <v/>
      </c>
      <c r="D168" s="329" t="str">
        <f aca="false">IF('Loan Table'!$A168&lt;&gt;"",ScheduledPayment,"")</f>
        <v/>
      </c>
      <c r="E168" s="329" t="str">
        <f aca="false">IF('Loan Table'!$A168&lt;&gt;"",IF('Loan Table'!$D168+ExtraPayments&lt;'Loan Table'!$C168,ExtraPayments,IF('Loan Table'!$C168-'Loan Table'!$D168&gt;0,'Loan Table'!$C168-'Loan Table'!$D168,0)),"")</f>
        <v/>
      </c>
      <c r="F168" s="329" t="str">
        <f aca="false">IF('Loan Table'!$A168&lt;&gt;"",IF('Loan Table'!$D168+'Loan Table'!$E168&lt;='Loan Table'!$C168,'Loan Table'!$D168+'Loan Table'!$E168,'Loan Table'!$C168),"")</f>
        <v/>
      </c>
      <c r="G168" s="329" t="str">
        <f aca="false">IF('Loan Table'!$A168&lt;&gt;"",'Loan Table'!$F168-'Loan Table'!$H168,"")</f>
        <v/>
      </c>
      <c r="H168" s="329" t="str">
        <f aca="false">IF('Loan Table'!$A168&lt;&gt;"",'Loan Table'!$C168*(InterestRate/PaymentsPerYear),"")</f>
        <v/>
      </c>
      <c r="I168" s="329" t="str">
        <f aca="false">IF('Loan Table'!$A168&lt;&gt;"",IF('Loan Table'!$D168+'Loan Table'!$E168&lt;='Loan Table'!$C168,'Loan Table'!$C168-'Loan Table'!$G168,0),"")</f>
        <v/>
      </c>
      <c r="J168" s="329" t="str">
        <f aca="false">IF('Loan Table'!$A168&lt;&gt;"",SUM(INDEX('Loan Table'!$H$13:$H$356,1,1):'Loan Table'!$H168),"")</f>
        <v/>
      </c>
    </row>
    <row r="169" customFormat="false" ht="10.5" hidden="false" customHeight="false" outlineLevel="0" collapsed="false">
      <c r="A169" s="326" t="str">
        <f aca="false">IF(LoanGood,IF(ROW()-ROW('Loan Table'!$A$12)&gt;ScheduledNumberOfPayments,"",ROW()-ROW('Loan Table'!$A$12)),"")</f>
        <v/>
      </c>
      <c r="B169" s="327" t="str">
        <f aca="false">IF('Loan Table'!$A169&lt;&gt;"",EOMONTH(LoanStartDate,ROW('Loan Table'!$A169)-ROW('Loan Table'!$A$12)-2)+DAY(LoanStartDate),"")</f>
        <v/>
      </c>
      <c r="C169" s="329" t="str">
        <f aca="false">IF('Loan Table'!$A169&lt;&gt;"",IF(ROW()-ROW('Loan Table'!$C$12)=1,LoanAmount,INDEX('Loan Table'!$I$13:$I$356,ROW()-ROW('Loan Table'!$C$12)-1)),"")</f>
        <v/>
      </c>
      <c r="D169" s="329" t="str">
        <f aca="false">IF('Loan Table'!$A169&lt;&gt;"",ScheduledPayment,"")</f>
        <v/>
      </c>
      <c r="E169" s="329" t="str">
        <f aca="false">IF('Loan Table'!$A169&lt;&gt;"",IF('Loan Table'!$D169+ExtraPayments&lt;'Loan Table'!$C169,ExtraPayments,IF('Loan Table'!$C169-'Loan Table'!$D169&gt;0,'Loan Table'!$C169-'Loan Table'!$D169,0)),"")</f>
        <v/>
      </c>
      <c r="F169" s="329" t="str">
        <f aca="false">IF('Loan Table'!$A169&lt;&gt;"",IF('Loan Table'!$D169+'Loan Table'!$E169&lt;='Loan Table'!$C169,'Loan Table'!$D169+'Loan Table'!$E169,'Loan Table'!$C169),"")</f>
        <v/>
      </c>
      <c r="G169" s="329" t="str">
        <f aca="false">IF('Loan Table'!$A169&lt;&gt;"",'Loan Table'!$F169-'Loan Table'!$H169,"")</f>
        <v/>
      </c>
      <c r="H169" s="329" t="str">
        <f aca="false">IF('Loan Table'!$A169&lt;&gt;"",'Loan Table'!$C169*(InterestRate/PaymentsPerYear),"")</f>
        <v/>
      </c>
      <c r="I169" s="329" t="str">
        <f aca="false">IF('Loan Table'!$A169&lt;&gt;"",IF('Loan Table'!$D169+'Loan Table'!$E169&lt;='Loan Table'!$C169,'Loan Table'!$C169-'Loan Table'!$G169,0),"")</f>
        <v/>
      </c>
      <c r="J169" s="329" t="str">
        <f aca="false">IF('Loan Table'!$A169&lt;&gt;"",SUM(INDEX('Loan Table'!$H$13:$H$356,1,1):'Loan Table'!$H169),"")</f>
        <v/>
      </c>
    </row>
    <row r="170" customFormat="false" ht="10.5" hidden="false" customHeight="false" outlineLevel="0" collapsed="false">
      <c r="A170" s="326" t="str">
        <f aca="false">IF(LoanGood,IF(ROW()-ROW('Loan Table'!$A$12)&gt;ScheduledNumberOfPayments,"",ROW()-ROW('Loan Table'!$A$12)),"")</f>
        <v/>
      </c>
      <c r="B170" s="327" t="str">
        <f aca="false">IF('Loan Table'!$A170&lt;&gt;"",EOMONTH(LoanStartDate,ROW('Loan Table'!$A170)-ROW('Loan Table'!$A$12)-2)+DAY(LoanStartDate),"")</f>
        <v/>
      </c>
      <c r="C170" s="329" t="str">
        <f aca="false">IF('Loan Table'!$A170&lt;&gt;"",IF(ROW()-ROW('Loan Table'!$C$12)=1,LoanAmount,INDEX('Loan Table'!$I$13:$I$356,ROW()-ROW('Loan Table'!$C$12)-1)),"")</f>
        <v/>
      </c>
      <c r="D170" s="329" t="str">
        <f aca="false">IF('Loan Table'!$A170&lt;&gt;"",ScheduledPayment,"")</f>
        <v/>
      </c>
      <c r="E170" s="329" t="str">
        <f aca="false">IF('Loan Table'!$A170&lt;&gt;"",IF('Loan Table'!$D170+ExtraPayments&lt;'Loan Table'!$C170,ExtraPayments,IF('Loan Table'!$C170-'Loan Table'!$D170&gt;0,'Loan Table'!$C170-'Loan Table'!$D170,0)),"")</f>
        <v/>
      </c>
      <c r="F170" s="329" t="str">
        <f aca="false">IF('Loan Table'!$A170&lt;&gt;"",IF('Loan Table'!$D170+'Loan Table'!$E170&lt;='Loan Table'!$C170,'Loan Table'!$D170+'Loan Table'!$E170,'Loan Table'!$C170),"")</f>
        <v/>
      </c>
      <c r="G170" s="329" t="str">
        <f aca="false">IF('Loan Table'!$A170&lt;&gt;"",'Loan Table'!$F170-'Loan Table'!$H170,"")</f>
        <v/>
      </c>
      <c r="H170" s="329" t="str">
        <f aca="false">IF('Loan Table'!$A170&lt;&gt;"",'Loan Table'!$C170*(InterestRate/PaymentsPerYear),"")</f>
        <v/>
      </c>
      <c r="I170" s="329" t="str">
        <f aca="false">IF('Loan Table'!$A170&lt;&gt;"",IF('Loan Table'!$D170+'Loan Table'!$E170&lt;='Loan Table'!$C170,'Loan Table'!$C170-'Loan Table'!$G170,0),"")</f>
        <v/>
      </c>
      <c r="J170" s="329" t="str">
        <f aca="false">IF('Loan Table'!$A170&lt;&gt;"",SUM(INDEX('Loan Table'!$H$13:$H$356,1,1):'Loan Table'!$H170),"")</f>
        <v/>
      </c>
    </row>
    <row r="171" customFormat="false" ht="10.5" hidden="false" customHeight="false" outlineLevel="0" collapsed="false">
      <c r="A171" s="326" t="str">
        <f aca="false">IF(LoanGood,IF(ROW()-ROW('Loan Table'!$A$12)&gt;ScheduledNumberOfPayments,"",ROW()-ROW('Loan Table'!$A$12)),"")</f>
        <v/>
      </c>
      <c r="B171" s="327" t="str">
        <f aca="false">IF('Loan Table'!$A171&lt;&gt;"",EOMONTH(LoanStartDate,ROW('Loan Table'!$A171)-ROW('Loan Table'!$A$12)-2)+DAY(LoanStartDate),"")</f>
        <v/>
      </c>
      <c r="C171" s="329" t="str">
        <f aca="false">IF('Loan Table'!$A171&lt;&gt;"",IF(ROW()-ROW('Loan Table'!$C$12)=1,LoanAmount,INDEX('Loan Table'!$I$13:$I$356,ROW()-ROW('Loan Table'!$C$12)-1)),"")</f>
        <v/>
      </c>
      <c r="D171" s="329" t="str">
        <f aca="false">IF('Loan Table'!$A171&lt;&gt;"",ScheduledPayment,"")</f>
        <v/>
      </c>
      <c r="E171" s="329" t="str">
        <f aca="false">IF('Loan Table'!$A171&lt;&gt;"",IF('Loan Table'!$D171+ExtraPayments&lt;'Loan Table'!$C171,ExtraPayments,IF('Loan Table'!$C171-'Loan Table'!$D171&gt;0,'Loan Table'!$C171-'Loan Table'!$D171,0)),"")</f>
        <v/>
      </c>
      <c r="F171" s="329" t="str">
        <f aca="false">IF('Loan Table'!$A171&lt;&gt;"",IF('Loan Table'!$D171+'Loan Table'!$E171&lt;='Loan Table'!$C171,'Loan Table'!$D171+'Loan Table'!$E171,'Loan Table'!$C171),"")</f>
        <v/>
      </c>
      <c r="G171" s="329" t="str">
        <f aca="false">IF('Loan Table'!$A171&lt;&gt;"",'Loan Table'!$F171-'Loan Table'!$H171,"")</f>
        <v/>
      </c>
      <c r="H171" s="329" t="str">
        <f aca="false">IF('Loan Table'!$A171&lt;&gt;"",'Loan Table'!$C171*(InterestRate/PaymentsPerYear),"")</f>
        <v/>
      </c>
      <c r="I171" s="329" t="str">
        <f aca="false">IF('Loan Table'!$A171&lt;&gt;"",IF('Loan Table'!$D171+'Loan Table'!$E171&lt;='Loan Table'!$C171,'Loan Table'!$C171-'Loan Table'!$G171,0),"")</f>
        <v/>
      </c>
      <c r="J171" s="329" t="str">
        <f aca="false">IF('Loan Table'!$A171&lt;&gt;"",SUM(INDEX('Loan Table'!$H$13:$H$356,1,1):'Loan Table'!$H171),"")</f>
        <v/>
      </c>
    </row>
    <row r="172" customFormat="false" ht="10.5" hidden="false" customHeight="false" outlineLevel="0" collapsed="false">
      <c r="A172" s="326" t="str">
        <f aca="false">IF(LoanGood,IF(ROW()-ROW('Loan Table'!$A$12)&gt;ScheduledNumberOfPayments,"",ROW()-ROW('Loan Table'!$A$12)),"")</f>
        <v/>
      </c>
      <c r="B172" s="327" t="str">
        <f aca="false">IF('Loan Table'!$A172&lt;&gt;"",EOMONTH(LoanStartDate,ROW('Loan Table'!$A172)-ROW('Loan Table'!$A$12)-2)+DAY(LoanStartDate),"")</f>
        <v/>
      </c>
      <c r="C172" s="329" t="str">
        <f aca="false">IF('Loan Table'!$A172&lt;&gt;"",IF(ROW()-ROW('Loan Table'!$C$12)=1,LoanAmount,INDEX('Loan Table'!$I$13:$I$356,ROW()-ROW('Loan Table'!$C$12)-1)),"")</f>
        <v/>
      </c>
      <c r="D172" s="329" t="str">
        <f aca="false">IF('Loan Table'!$A172&lt;&gt;"",ScheduledPayment,"")</f>
        <v/>
      </c>
      <c r="E172" s="329" t="str">
        <f aca="false">IF('Loan Table'!$A172&lt;&gt;"",IF('Loan Table'!$D172+ExtraPayments&lt;'Loan Table'!$C172,ExtraPayments,IF('Loan Table'!$C172-'Loan Table'!$D172&gt;0,'Loan Table'!$C172-'Loan Table'!$D172,0)),"")</f>
        <v/>
      </c>
      <c r="F172" s="329" t="str">
        <f aca="false">IF('Loan Table'!$A172&lt;&gt;"",IF('Loan Table'!$D172+'Loan Table'!$E172&lt;='Loan Table'!$C172,'Loan Table'!$D172+'Loan Table'!$E172,'Loan Table'!$C172),"")</f>
        <v/>
      </c>
      <c r="G172" s="329" t="str">
        <f aca="false">IF('Loan Table'!$A172&lt;&gt;"",'Loan Table'!$F172-'Loan Table'!$H172,"")</f>
        <v/>
      </c>
      <c r="H172" s="329" t="str">
        <f aca="false">IF('Loan Table'!$A172&lt;&gt;"",'Loan Table'!$C172*(InterestRate/PaymentsPerYear),"")</f>
        <v/>
      </c>
      <c r="I172" s="329" t="str">
        <f aca="false">IF('Loan Table'!$A172&lt;&gt;"",IF('Loan Table'!$D172+'Loan Table'!$E172&lt;='Loan Table'!$C172,'Loan Table'!$C172-'Loan Table'!$G172,0),"")</f>
        <v/>
      </c>
      <c r="J172" s="329" t="str">
        <f aca="false">IF('Loan Table'!$A172&lt;&gt;"",SUM(INDEX('Loan Table'!$H$13:$H$356,1,1):'Loan Table'!$H172),"")</f>
        <v/>
      </c>
    </row>
    <row r="173" customFormat="false" ht="10.5" hidden="false" customHeight="false" outlineLevel="0" collapsed="false">
      <c r="A173" s="326" t="str">
        <f aca="false">IF(LoanGood,IF(ROW()-ROW('Loan Table'!$A$12)&gt;ScheduledNumberOfPayments,"",ROW()-ROW('Loan Table'!$A$12)),"")</f>
        <v/>
      </c>
      <c r="B173" s="327" t="str">
        <f aca="false">IF('Loan Table'!$A173&lt;&gt;"",EOMONTH(LoanStartDate,ROW('Loan Table'!$A173)-ROW('Loan Table'!$A$12)-2)+DAY(LoanStartDate),"")</f>
        <v/>
      </c>
      <c r="C173" s="329" t="str">
        <f aca="false">IF('Loan Table'!$A173&lt;&gt;"",IF(ROW()-ROW('Loan Table'!$C$12)=1,LoanAmount,INDEX('Loan Table'!$I$13:$I$356,ROW()-ROW('Loan Table'!$C$12)-1)),"")</f>
        <v/>
      </c>
      <c r="D173" s="329" t="str">
        <f aca="false">IF('Loan Table'!$A173&lt;&gt;"",ScheduledPayment,"")</f>
        <v/>
      </c>
      <c r="E173" s="329" t="str">
        <f aca="false">IF('Loan Table'!$A173&lt;&gt;"",IF('Loan Table'!$D173+ExtraPayments&lt;'Loan Table'!$C173,ExtraPayments,IF('Loan Table'!$C173-'Loan Table'!$D173&gt;0,'Loan Table'!$C173-'Loan Table'!$D173,0)),"")</f>
        <v/>
      </c>
      <c r="F173" s="329" t="str">
        <f aca="false">IF('Loan Table'!$A173&lt;&gt;"",IF('Loan Table'!$D173+'Loan Table'!$E173&lt;='Loan Table'!$C173,'Loan Table'!$D173+'Loan Table'!$E173,'Loan Table'!$C173),"")</f>
        <v/>
      </c>
      <c r="G173" s="329" t="str">
        <f aca="false">IF('Loan Table'!$A173&lt;&gt;"",'Loan Table'!$F173-'Loan Table'!$H173,"")</f>
        <v/>
      </c>
      <c r="H173" s="329" t="str">
        <f aca="false">IF('Loan Table'!$A173&lt;&gt;"",'Loan Table'!$C173*(InterestRate/PaymentsPerYear),"")</f>
        <v/>
      </c>
      <c r="I173" s="329" t="str">
        <f aca="false">IF('Loan Table'!$A173&lt;&gt;"",IF('Loan Table'!$D173+'Loan Table'!$E173&lt;='Loan Table'!$C173,'Loan Table'!$C173-'Loan Table'!$G173,0),"")</f>
        <v/>
      </c>
      <c r="J173" s="329" t="str">
        <f aca="false">IF('Loan Table'!$A173&lt;&gt;"",SUM(INDEX('Loan Table'!$H$13:$H$356,1,1):'Loan Table'!$H173),"")</f>
        <v/>
      </c>
    </row>
    <row r="174" customFormat="false" ht="10.5" hidden="false" customHeight="false" outlineLevel="0" collapsed="false">
      <c r="A174" s="326" t="str">
        <f aca="false">IF(LoanGood,IF(ROW()-ROW('Loan Table'!$A$12)&gt;ScheduledNumberOfPayments,"",ROW()-ROW('Loan Table'!$A$12)),"")</f>
        <v/>
      </c>
      <c r="B174" s="327" t="str">
        <f aca="false">IF('Loan Table'!$A174&lt;&gt;"",EOMONTH(LoanStartDate,ROW('Loan Table'!$A174)-ROW('Loan Table'!$A$12)-2)+DAY(LoanStartDate),"")</f>
        <v/>
      </c>
      <c r="C174" s="329" t="str">
        <f aca="false">IF('Loan Table'!$A174&lt;&gt;"",IF(ROW()-ROW('Loan Table'!$C$12)=1,LoanAmount,INDEX('Loan Table'!$I$13:$I$356,ROW()-ROW('Loan Table'!$C$12)-1)),"")</f>
        <v/>
      </c>
      <c r="D174" s="329" t="str">
        <f aca="false">IF('Loan Table'!$A174&lt;&gt;"",ScheduledPayment,"")</f>
        <v/>
      </c>
      <c r="E174" s="329" t="str">
        <f aca="false">IF('Loan Table'!$A174&lt;&gt;"",IF('Loan Table'!$D174+ExtraPayments&lt;'Loan Table'!$C174,ExtraPayments,IF('Loan Table'!$C174-'Loan Table'!$D174&gt;0,'Loan Table'!$C174-'Loan Table'!$D174,0)),"")</f>
        <v/>
      </c>
      <c r="F174" s="329" t="str">
        <f aca="false">IF('Loan Table'!$A174&lt;&gt;"",IF('Loan Table'!$D174+'Loan Table'!$E174&lt;='Loan Table'!$C174,'Loan Table'!$D174+'Loan Table'!$E174,'Loan Table'!$C174),"")</f>
        <v/>
      </c>
      <c r="G174" s="329" t="str">
        <f aca="false">IF('Loan Table'!$A174&lt;&gt;"",'Loan Table'!$F174-'Loan Table'!$H174,"")</f>
        <v/>
      </c>
      <c r="H174" s="329" t="str">
        <f aca="false">IF('Loan Table'!$A174&lt;&gt;"",'Loan Table'!$C174*(InterestRate/PaymentsPerYear),"")</f>
        <v/>
      </c>
      <c r="I174" s="329" t="str">
        <f aca="false">IF('Loan Table'!$A174&lt;&gt;"",IF('Loan Table'!$D174+'Loan Table'!$E174&lt;='Loan Table'!$C174,'Loan Table'!$C174-'Loan Table'!$G174,0),"")</f>
        <v/>
      </c>
      <c r="J174" s="329" t="str">
        <f aca="false">IF('Loan Table'!$A174&lt;&gt;"",SUM(INDEX('Loan Table'!$H$13:$H$356,1,1):'Loan Table'!$H174),"")</f>
        <v/>
      </c>
    </row>
    <row r="175" customFormat="false" ht="10.5" hidden="false" customHeight="false" outlineLevel="0" collapsed="false">
      <c r="A175" s="326" t="str">
        <f aca="false">IF(LoanGood,IF(ROW()-ROW('Loan Table'!$A$12)&gt;ScheduledNumberOfPayments,"",ROW()-ROW('Loan Table'!$A$12)),"")</f>
        <v/>
      </c>
      <c r="B175" s="327" t="str">
        <f aca="false">IF('Loan Table'!$A175&lt;&gt;"",EOMONTH(LoanStartDate,ROW('Loan Table'!$A175)-ROW('Loan Table'!$A$12)-2)+DAY(LoanStartDate),"")</f>
        <v/>
      </c>
      <c r="C175" s="329" t="str">
        <f aca="false">IF('Loan Table'!$A175&lt;&gt;"",IF(ROW()-ROW('Loan Table'!$C$12)=1,LoanAmount,INDEX('Loan Table'!$I$13:$I$356,ROW()-ROW('Loan Table'!$C$12)-1)),"")</f>
        <v/>
      </c>
      <c r="D175" s="329" t="str">
        <f aca="false">IF('Loan Table'!$A175&lt;&gt;"",ScheduledPayment,"")</f>
        <v/>
      </c>
      <c r="E175" s="329" t="str">
        <f aca="false">IF('Loan Table'!$A175&lt;&gt;"",IF('Loan Table'!$D175+ExtraPayments&lt;'Loan Table'!$C175,ExtraPayments,IF('Loan Table'!$C175-'Loan Table'!$D175&gt;0,'Loan Table'!$C175-'Loan Table'!$D175,0)),"")</f>
        <v/>
      </c>
      <c r="F175" s="329" t="str">
        <f aca="false">IF('Loan Table'!$A175&lt;&gt;"",IF('Loan Table'!$D175+'Loan Table'!$E175&lt;='Loan Table'!$C175,'Loan Table'!$D175+'Loan Table'!$E175,'Loan Table'!$C175),"")</f>
        <v/>
      </c>
      <c r="G175" s="329" t="str">
        <f aca="false">IF('Loan Table'!$A175&lt;&gt;"",'Loan Table'!$F175-'Loan Table'!$H175,"")</f>
        <v/>
      </c>
      <c r="H175" s="329" t="str">
        <f aca="false">IF('Loan Table'!$A175&lt;&gt;"",'Loan Table'!$C175*(InterestRate/PaymentsPerYear),"")</f>
        <v/>
      </c>
      <c r="I175" s="329" t="str">
        <f aca="false">IF('Loan Table'!$A175&lt;&gt;"",IF('Loan Table'!$D175+'Loan Table'!$E175&lt;='Loan Table'!$C175,'Loan Table'!$C175-'Loan Table'!$G175,0),"")</f>
        <v/>
      </c>
      <c r="J175" s="329" t="str">
        <f aca="false">IF('Loan Table'!$A175&lt;&gt;"",SUM(INDEX('Loan Table'!$H$13:$H$356,1,1):'Loan Table'!$H175),"")</f>
        <v/>
      </c>
    </row>
    <row r="176" customFormat="false" ht="10.5" hidden="false" customHeight="false" outlineLevel="0" collapsed="false">
      <c r="A176" s="326" t="str">
        <f aca="false">IF(LoanGood,IF(ROW()-ROW('Loan Table'!$A$12)&gt;ScheduledNumberOfPayments,"",ROW()-ROW('Loan Table'!$A$12)),"")</f>
        <v/>
      </c>
      <c r="B176" s="327" t="str">
        <f aca="false">IF('Loan Table'!$A176&lt;&gt;"",EOMONTH(LoanStartDate,ROW('Loan Table'!$A176)-ROW('Loan Table'!$A$12)-2)+DAY(LoanStartDate),"")</f>
        <v/>
      </c>
      <c r="C176" s="329" t="str">
        <f aca="false">IF('Loan Table'!$A176&lt;&gt;"",IF(ROW()-ROW('Loan Table'!$C$12)=1,LoanAmount,INDEX('Loan Table'!$I$13:$I$356,ROW()-ROW('Loan Table'!$C$12)-1)),"")</f>
        <v/>
      </c>
      <c r="D176" s="329" t="str">
        <f aca="false">IF('Loan Table'!$A176&lt;&gt;"",ScheduledPayment,"")</f>
        <v/>
      </c>
      <c r="E176" s="329" t="str">
        <f aca="false">IF('Loan Table'!$A176&lt;&gt;"",IF('Loan Table'!$D176+ExtraPayments&lt;'Loan Table'!$C176,ExtraPayments,IF('Loan Table'!$C176-'Loan Table'!$D176&gt;0,'Loan Table'!$C176-'Loan Table'!$D176,0)),"")</f>
        <v/>
      </c>
      <c r="F176" s="329" t="str">
        <f aca="false">IF('Loan Table'!$A176&lt;&gt;"",IF('Loan Table'!$D176+'Loan Table'!$E176&lt;='Loan Table'!$C176,'Loan Table'!$D176+'Loan Table'!$E176,'Loan Table'!$C176),"")</f>
        <v/>
      </c>
      <c r="G176" s="329" t="str">
        <f aca="false">IF('Loan Table'!$A176&lt;&gt;"",'Loan Table'!$F176-'Loan Table'!$H176,"")</f>
        <v/>
      </c>
      <c r="H176" s="329" t="str">
        <f aca="false">IF('Loan Table'!$A176&lt;&gt;"",'Loan Table'!$C176*(InterestRate/PaymentsPerYear),"")</f>
        <v/>
      </c>
      <c r="I176" s="329" t="str">
        <f aca="false">IF('Loan Table'!$A176&lt;&gt;"",IF('Loan Table'!$D176+'Loan Table'!$E176&lt;='Loan Table'!$C176,'Loan Table'!$C176-'Loan Table'!$G176,0),"")</f>
        <v/>
      </c>
      <c r="J176" s="329" t="str">
        <f aca="false">IF('Loan Table'!$A176&lt;&gt;"",SUM(INDEX('Loan Table'!$H$13:$H$356,1,1):'Loan Table'!$H176),"")</f>
        <v/>
      </c>
    </row>
    <row r="177" customFormat="false" ht="10.5" hidden="false" customHeight="false" outlineLevel="0" collapsed="false">
      <c r="A177" s="326" t="str">
        <f aca="false">IF(LoanGood,IF(ROW()-ROW('Loan Table'!$A$12)&gt;ScheduledNumberOfPayments,"",ROW()-ROW('Loan Table'!$A$12)),"")</f>
        <v/>
      </c>
      <c r="B177" s="327" t="str">
        <f aca="false">IF('Loan Table'!$A177&lt;&gt;"",EOMONTH(LoanStartDate,ROW('Loan Table'!$A177)-ROW('Loan Table'!$A$12)-2)+DAY(LoanStartDate),"")</f>
        <v/>
      </c>
      <c r="C177" s="329" t="str">
        <f aca="false">IF('Loan Table'!$A177&lt;&gt;"",IF(ROW()-ROW('Loan Table'!$C$12)=1,LoanAmount,INDEX('Loan Table'!$I$13:$I$356,ROW()-ROW('Loan Table'!$C$12)-1)),"")</f>
        <v/>
      </c>
      <c r="D177" s="329" t="str">
        <f aca="false">IF('Loan Table'!$A177&lt;&gt;"",ScheduledPayment,"")</f>
        <v/>
      </c>
      <c r="E177" s="329" t="str">
        <f aca="false">IF('Loan Table'!$A177&lt;&gt;"",IF('Loan Table'!$D177+ExtraPayments&lt;'Loan Table'!$C177,ExtraPayments,IF('Loan Table'!$C177-'Loan Table'!$D177&gt;0,'Loan Table'!$C177-'Loan Table'!$D177,0)),"")</f>
        <v/>
      </c>
      <c r="F177" s="329" t="str">
        <f aca="false">IF('Loan Table'!$A177&lt;&gt;"",IF('Loan Table'!$D177+'Loan Table'!$E177&lt;='Loan Table'!$C177,'Loan Table'!$D177+'Loan Table'!$E177,'Loan Table'!$C177),"")</f>
        <v/>
      </c>
      <c r="G177" s="329" t="str">
        <f aca="false">IF('Loan Table'!$A177&lt;&gt;"",'Loan Table'!$F177-'Loan Table'!$H177,"")</f>
        <v/>
      </c>
      <c r="H177" s="329" t="str">
        <f aca="false">IF('Loan Table'!$A177&lt;&gt;"",'Loan Table'!$C177*(InterestRate/PaymentsPerYear),"")</f>
        <v/>
      </c>
      <c r="I177" s="329" t="str">
        <f aca="false">IF('Loan Table'!$A177&lt;&gt;"",IF('Loan Table'!$D177+'Loan Table'!$E177&lt;='Loan Table'!$C177,'Loan Table'!$C177-'Loan Table'!$G177,0),"")</f>
        <v/>
      </c>
      <c r="J177" s="329" t="str">
        <f aca="false">IF('Loan Table'!$A177&lt;&gt;"",SUM(INDEX('Loan Table'!$H$13:$H$356,1,1):'Loan Table'!$H177),"")</f>
        <v/>
      </c>
    </row>
    <row r="178" customFormat="false" ht="10.5" hidden="false" customHeight="false" outlineLevel="0" collapsed="false">
      <c r="A178" s="326" t="str">
        <f aca="false">IF(LoanGood,IF(ROW()-ROW('Loan Table'!$A$12)&gt;ScheduledNumberOfPayments,"",ROW()-ROW('Loan Table'!$A$12)),"")</f>
        <v/>
      </c>
      <c r="B178" s="327" t="str">
        <f aca="false">IF('Loan Table'!$A178&lt;&gt;"",EOMONTH(LoanStartDate,ROW('Loan Table'!$A178)-ROW('Loan Table'!$A$12)-2)+DAY(LoanStartDate),"")</f>
        <v/>
      </c>
      <c r="C178" s="329" t="str">
        <f aca="false">IF('Loan Table'!$A178&lt;&gt;"",IF(ROW()-ROW('Loan Table'!$C$12)=1,LoanAmount,INDEX('Loan Table'!$I$13:$I$356,ROW()-ROW('Loan Table'!$C$12)-1)),"")</f>
        <v/>
      </c>
      <c r="D178" s="329" t="str">
        <f aca="false">IF('Loan Table'!$A178&lt;&gt;"",ScheduledPayment,"")</f>
        <v/>
      </c>
      <c r="E178" s="329" t="str">
        <f aca="false">IF('Loan Table'!$A178&lt;&gt;"",IF('Loan Table'!$D178+ExtraPayments&lt;'Loan Table'!$C178,ExtraPayments,IF('Loan Table'!$C178-'Loan Table'!$D178&gt;0,'Loan Table'!$C178-'Loan Table'!$D178,0)),"")</f>
        <v/>
      </c>
      <c r="F178" s="329" t="str">
        <f aca="false">IF('Loan Table'!$A178&lt;&gt;"",IF('Loan Table'!$D178+'Loan Table'!$E178&lt;='Loan Table'!$C178,'Loan Table'!$D178+'Loan Table'!$E178,'Loan Table'!$C178),"")</f>
        <v/>
      </c>
      <c r="G178" s="329" t="str">
        <f aca="false">IF('Loan Table'!$A178&lt;&gt;"",'Loan Table'!$F178-'Loan Table'!$H178,"")</f>
        <v/>
      </c>
      <c r="H178" s="329" t="str">
        <f aca="false">IF('Loan Table'!$A178&lt;&gt;"",'Loan Table'!$C178*(InterestRate/PaymentsPerYear),"")</f>
        <v/>
      </c>
      <c r="I178" s="329" t="str">
        <f aca="false">IF('Loan Table'!$A178&lt;&gt;"",IF('Loan Table'!$D178+'Loan Table'!$E178&lt;='Loan Table'!$C178,'Loan Table'!$C178-'Loan Table'!$G178,0),"")</f>
        <v/>
      </c>
      <c r="J178" s="329" t="str">
        <f aca="false">IF('Loan Table'!$A178&lt;&gt;"",SUM(INDEX('Loan Table'!$H$13:$H$356,1,1):'Loan Table'!$H178),"")</f>
        <v/>
      </c>
    </row>
    <row r="179" customFormat="false" ht="10.5" hidden="false" customHeight="false" outlineLevel="0" collapsed="false">
      <c r="A179" s="326" t="str">
        <f aca="false">IF(LoanGood,IF(ROW()-ROW('Loan Table'!$A$12)&gt;ScheduledNumberOfPayments,"",ROW()-ROW('Loan Table'!$A$12)),"")</f>
        <v/>
      </c>
      <c r="B179" s="327" t="str">
        <f aca="false">IF('Loan Table'!$A179&lt;&gt;"",EOMONTH(LoanStartDate,ROW('Loan Table'!$A179)-ROW('Loan Table'!$A$12)-2)+DAY(LoanStartDate),"")</f>
        <v/>
      </c>
      <c r="C179" s="329" t="str">
        <f aca="false">IF('Loan Table'!$A179&lt;&gt;"",IF(ROW()-ROW('Loan Table'!$C$12)=1,LoanAmount,INDEX('Loan Table'!$I$13:$I$356,ROW()-ROW('Loan Table'!$C$12)-1)),"")</f>
        <v/>
      </c>
      <c r="D179" s="329" t="str">
        <f aca="false">IF('Loan Table'!$A179&lt;&gt;"",ScheduledPayment,"")</f>
        <v/>
      </c>
      <c r="E179" s="329" t="str">
        <f aca="false">IF('Loan Table'!$A179&lt;&gt;"",IF('Loan Table'!$D179+ExtraPayments&lt;'Loan Table'!$C179,ExtraPayments,IF('Loan Table'!$C179-'Loan Table'!$D179&gt;0,'Loan Table'!$C179-'Loan Table'!$D179,0)),"")</f>
        <v/>
      </c>
      <c r="F179" s="329" t="str">
        <f aca="false">IF('Loan Table'!$A179&lt;&gt;"",IF('Loan Table'!$D179+'Loan Table'!$E179&lt;='Loan Table'!$C179,'Loan Table'!$D179+'Loan Table'!$E179,'Loan Table'!$C179),"")</f>
        <v/>
      </c>
      <c r="G179" s="329" t="str">
        <f aca="false">IF('Loan Table'!$A179&lt;&gt;"",'Loan Table'!$F179-'Loan Table'!$H179,"")</f>
        <v/>
      </c>
      <c r="H179" s="329" t="str">
        <f aca="false">IF('Loan Table'!$A179&lt;&gt;"",'Loan Table'!$C179*(InterestRate/PaymentsPerYear),"")</f>
        <v/>
      </c>
      <c r="I179" s="329" t="str">
        <f aca="false">IF('Loan Table'!$A179&lt;&gt;"",IF('Loan Table'!$D179+'Loan Table'!$E179&lt;='Loan Table'!$C179,'Loan Table'!$C179-'Loan Table'!$G179,0),"")</f>
        <v/>
      </c>
      <c r="J179" s="329" t="str">
        <f aca="false">IF('Loan Table'!$A179&lt;&gt;"",SUM(INDEX('Loan Table'!$H$13:$H$356,1,1):'Loan Table'!$H179),"")</f>
        <v/>
      </c>
    </row>
    <row r="180" customFormat="false" ht="10.5" hidden="false" customHeight="false" outlineLevel="0" collapsed="false">
      <c r="A180" s="326" t="str">
        <f aca="false">IF(LoanGood,IF(ROW()-ROW('Loan Table'!$A$12)&gt;ScheduledNumberOfPayments,"",ROW()-ROW('Loan Table'!$A$12)),"")</f>
        <v/>
      </c>
      <c r="B180" s="327" t="str">
        <f aca="false">IF('Loan Table'!$A180&lt;&gt;"",EOMONTH(LoanStartDate,ROW('Loan Table'!$A180)-ROW('Loan Table'!$A$12)-2)+DAY(LoanStartDate),"")</f>
        <v/>
      </c>
      <c r="C180" s="329" t="str">
        <f aca="false">IF('Loan Table'!$A180&lt;&gt;"",IF(ROW()-ROW('Loan Table'!$C$12)=1,LoanAmount,INDEX('Loan Table'!$I$13:$I$356,ROW()-ROW('Loan Table'!$C$12)-1)),"")</f>
        <v/>
      </c>
      <c r="D180" s="329" t="str">
        <f aca="false">IF('Loan Table'!$A180&lt;&gt;"",ScheduledPayment,"")</f>
        <v/>
      </c>
      <c r="E180" s="329" t="str">
        <f aca="false">IF('Loan Table'!$A180&lt;&gt;"",IF('Loan Table'!$D180+ExtraPayments&lt;'Loan Table'!$C180,ExtraPayments,IF('Loan Table'!$C180-'Loan Table'!$D180&gt;0,'Loan Table'!$C180-'Loan Table'!$D180,0)),"")</f>
        <v/>
      </c>
      <c r="F180" s="329" t="str">
        <f aca="false">IF('Loan Table'!$A180&lt;&gt;"",IF('Loan Table'!$D180+'Loan Table'!$E180&lt;='Loan Table'!$C180,'Loan Table'!$D180+'Loan Table'!$E180,'Loan Table'!$C180),"")</f>
        <v/>
      </c>
      <c r="G180" s="329" t="str">
        <f aca="false">IF('Loan Table'!$A180&lt;&gt;"",'Loan Table'!$F180-'Loan Table'!$H180,"")</f>
        <v/>
      </c>
      <c r="H180" s="329" t="str">
        <f aca="false">IF('Loan Table'!$A180&lt;&gt;"",'Loan Table'!$C180*(InterestRate/PaymentsPerYear),"")</f>
        <v/>
      </c>
      <c r="I180" s="329" t="str">
        <f aca="false">IF('Loan Table'!$A180&lt;&gt;"",IF('Loan Table'!$D180+'Loan Table'!$E180&lt;='Loan Table'!$C180,'Loan Table'!$C180-'Loan Table'!$G180,0),"")</f>
        <v/>
      </c>
      <c r="J180" s="329" t="str">
        <f aca="false">IF('Loan Table'!$A180&lt;&gt;"",SUM(INDEX('Loan Table'!$H$13:$H$356,1,1):'Loan Table'!$H180),"")</f>
        <v/>
      </c>
    </row>
    <row r="181" customFormat="false" ht="10.5" hidden="false" customHeight="false" outlineLevel="0" collapsed="false">
      <c r="A181" s="326" t="str">
        <f aca="false">IF(LoanGood,IF(ROW()-ROW('Loan Table'!$A$12)&gt;ScheduledNumberOfPayments,"",ROW()-ROW('Loan Table'!$A$12)),"")</f>
        <v/>
      </c>
      <c r="B181" s="327" t="str">
        <f aca="false">IF('Loan Table'!$A181&lt;&gt;"",EOMONTH(LoanStartDate,ROW('Loan Table'!$A181)-ROW('Loan Table'!$A$12)-2)+DAY(LoanStartDate),"")</f>
        <v/>
      </c>
      <c r="C181" s="329" t="str">
        <f aca="false">IF('Loan Table'!$A181&lt;&gt;"",IF(ROW()-ROW('Loan Table'!$C$12)=1,LoanAmount,INDEX('Loan Table'!$I$13:$I$356,ROW()-ROW('Loan Table'!$C$12)-1)),"")</f>
        <v/>
      </c>
      <c r="D181" s="329" t="str">
        <f aca="false">IF('Loan Table'!$A181&lt;&gt;"",ScheduledPayment,"")</f>
        <v/>
      </c>
      <c r="E181" s="329" t="str">
        <f aca="false">IF('Loan Table'!$A181&lt;&gt;"",IF('Loan Table'!$D181+ExtraPayments&lt;'Loan Table'!$C181,ExtraPayments,IF('Loan Table'!$C181-'Loan Table'!$D181&gt;0,'Loan Table'!$C181-'Loan Table'!$D181,0)),"")</f>
        <v/>
      </c>
      <c r="F181" s="329" t="str">
        <f aca="false">IF('Loan Table'!$A181&lt;&gt;"",IF('Loan Table'!$D181+'Loan Table'!$E181&lt;='Loan Table'!$C181,'Loan Table'!$D181+'Loan Table'!$E181,'Loan Table'!$C181),"")</f>
        <v/>
      </c>
      <c r="G181" s="329" t="str">
        <f aca="false">IF('Loan Table'!$A181&lt;&gt;"",'Loan Table'!$F181-'Loan Table'!$H181,"")</f>
        <v/>
      </c>
      <c r="H181" s="329" t="str">
        <f aca="false">IF('Loan Table'!$A181&lt;&gt;"",'Loan Table'!$C181*(InterestRate/PaymentsPerYear),"")</f>
        <v/>
      </c>
      <c r="I181" s="329" t="str">
        <f aca="false">IF('Loan Table'!$A181&lt;&gt;"",IF('Loan Table'!$D181+'Loan Table'!$E181&lt;='Loan Table'!$C181,'Loan Table'!$C181-'Loan Table'!$G181,0),"")</f>
        <v/>
      </c>
      <c r="J181" s="329" t="str">
        <f aca="false">IF('Loan Table'!$A181&lt;&gt;"",SUM(INDEX('Loan Table'!$H$13:$H$356,1,1):'Loan Table'!$H181),"")</f>
        <v/>
      </c>
    </row>
    <row r="182" customFormat="false" ht="10.5" hidden="false" customHeight="false" outlineLevel="0" collapsed="false">
      <c r="A182" s="326" t="str">
        <f aca="false">IF(LoanGood,IF(ROW()-ROW('Loan Table'!$A$12)&gt;ScheduledNumberOfPayments,"",ROW()-ROW('Loan Table'!$A$12)),"")</f>
        <v/>
      </c>
      <c r="B182" s="327" t="str">
        <f aca="false">IF('Loan Table'!$A182&lt;&gt;"",EOMONTH(LoanStartDate,ROW('Loan Table'!$A182)-ROW('Loan Table'!$A$12)-2)+DAY(LoanStartDate),"")</f>
        <v/>
      </c>
      <c r="C182" s="329" t="str">
        <f aca="false">IF('Loan Table'!$A182&lt;&gt;"",IF(ROW()-ROW('Loan Table'!$C$12)=1,LoanAmount,INDEX('Loan Table'!$I$13:$I$356,ROW()-ROW('Loan Table'!$C$12)-1)),"")</f>
        <v/>
      </c>
      <c r="D182" s="329" t="str">
        <f aca="false">IF('Loan Table'!$A182&lt;&gt;"",ScheduledPayment,"")</f>
        <v/>
      </c>
      <c r="E182" s="329" t="str">
        <f aca="false">IF('Loan Table'!$A182&lt;&gt;"",IF('Loan Table'!$D182+ExtraPayments&lt;'Loan Table'!$C182,ExtraPayments,IF('Loan Table'!$C182-'Loan Table'!$D182&gt;0,'Loan Table'!$C182-'Loan Table'!$D182,0)),"")</f>
        <v/>
      </c>
      <c r="F182" s="329" t="str">
        <f aca="false">IF('Loan Table'!$A182&lt;&gt;"",IF('Loan Table'!$D182+'Loan Table'!$E182&lt;='Loan Table'!$C182,'Loan Table'!$D182+'Loan Table'!$E182,'Loan Table'!$C182),"")</f>
        <v/>
      </c>
      <c r="G182" s="329" t="str">
        <f aca="false">IF('Loan Table'!$A182&lt;&gt;"",'Loan Table'!$F182-'Loan Table'!$H182,"")</f>
        <v/>
      </c>
      <c r="H182" s="329" t="str">
        <f aca="false">IF('Loan Table'!$A182&lt;&gt;"",'Loan Table'!$C182*(InterestRate/PaymentsPerYear),"")</f>
        <v/>
      </c>
      <c r="I182" s="329" t="str">
        <f aca="false">IF('Loan Table'!$A182&lt;&gt;"",IF('Loan Table'!$D182+'Loan Table'!$E182&lt;='Loan Table'!$C182,'Loan Table'!$C182-'Loan Table'!$G182,0),"")</f>
        <v/>
      </c>
      <c r="J182" s="329" t="str">
        <f aca="false">IF('Loan Table'!$A182&lt;&gt;"",SUM(INDEX('Loan Table'!$H$13:$H$356,1,1):'Loan Table'!$H182),"")</f>
        <v/>
      </c>
    </row>
    <row r="183" customFormat="false" ht="10.5" hidden="false" customHeight="false" outlineLevel="0" collapsed="false">
      <c r="A183" s="326" t="str">
        <f aca="false">IF(LoanGood,IF(ROW()-ROW('Loan Table'!$A$12)&gt;ScheduledNumberOfPayments,"",ROW()-ROW('Loan Table'!$A$12)),"")</f>
        <v/>
      </c>
      <c r="B183" s="327" t="str">
        <f aca="false">IF('Loan Table'!$A183&lt;&gt;"",EOMONTH(LoanStartDate,ROW('Loan Table'!$A183)-ROW('Loan Table'!$A$12)-2)+DAY(LoanStartDate),"")</f>
        <v/>
      </c>
      <c r="C183" s="329" t="str">
        <f aca="false">IF('Loan Table'!$A183&lt;&gt;"",IF(ROW()-ROW('Loan Table'!$C$12)=1,LoanAmount,INDEX('Loan Table'!$I$13:$I$356,ROW()-ROW('Loan Table'!$C$12)-1)),"")</f>
        <v/>
      </c>
      <c r="D183" s="329" t="str">
        <f aca="false">IF('Loan Table'!$A183&lt;&gt;"",ScheduledPayment,"")</f>
        <v/>
      </c>
      <c r="E183" s="329" t="str">
        <f aca="false">IF('Loan Table'!$A183&lt;&gt;"",IF('Loan Table'!$D183+ExtraPayments&lt;'Loan Table'!$C183,ExtraPayments,IF('Loan Table'!$C183-'Loan Table'!$D183&gt;0,'Loan Table'!$C183-'Loan Table'!$D183,0)),"")</f>
        <v/>
      </c>
      <c r="F183" s="329" t="str">
        <f aca="false">IF('Loan Table'!$A183&lt;&gt;"",IF('Loan Table'!$D183+'Loan Table'!$E183&lt;='Loan Table'!$C183,'Loan Table'!$D183+'Loan Table'!$E183,'Loan Table'!$C183),"")</f>
        <v/>
      </c>
      <c r="G183" s="329" t="str">
        <f aca="false">IF('Loan Table'!$A183&lt;&gt;"",'Loan Table'!$F183-'Loan Table'!$H183,"")</f>
        <v/>
      </c>
      <c r="H183" s="329" t="str">
        <f aca="false">IF('Loan Table'!$A183&lt;&gt;"",'Loan Table'!$C183*(InterestRate/PaymentsPerYear),"")</f>
        <v/>
      </c>
      <c r="I183" s="329" t="str">
        <f aca="false">IF('Loan Table'!$A183&lt;&gt;"",IF('Loan Table'!$D183+'Loan Table'!$E183&lt;='Loan Table'!$C183,'Loan Table'!$C183-'Loan Table'!$G183,0),"")</f>
        <v/>
      </c>
      <c r="J183" s="329" t="str">
        <f aca="false">IF('Loan Table'!$A183&lt;&gt;"",SUM(INDEX('Loan Table'!$H$13:$H$356,1,1):'Loan Table'!$H183),"")</f>
        <v/>
      </c>
    </row>
    <row r="184" customFormat="false" ht="10.5" hidden="false" customHeight="false" outlineLevel="0" collapsed="false">
      <c r="A184" s="326" t="str">
        <f aca="false">IF(LoanGood,IF(ROW()-ROW('Loan Table'!$A$12)&gt;ScheduledNumberOfPayments,"",ROW()-ROW('Loan Table'!$A$12)),"")</f>
        <v/>
      </c>
      <c r="B184" s="327" t="str">
        <f aca="false">IF('Loan Table'!$A184&lt;&gt;"",EOMONTH(LoanStartDate,ROW('Loan Table'!$A184)-ROW('Loan Table'!$A$12)-2)+DAY(LoanStartDate),"")</f>
        <v/>
      </c>
      <c r="C184" s="329" t="str">
        <f aca="false">IF('Loan Table'!$A184&lt;&gt;"",IF(ROW()-ROW('Loan Table'!$C$12)=1,LoanAmount,INDEX('Loan Table'!$I$13:$I$356,ROW()-ROW('Loan Table'!$C$12)-1)),"")</f>
        <v/>
      </c>
      <c r="D184" s="329" t="str">
        <f aca="false">IF('Loan Table'!$A184&lt;&gt;"",ScheduledPayment,"")</f>
        <v/>
      </c>
      <c r="E184" s="329" t="str">
        <f aca="false">IF('Loan Table'!$A184&lt;&gt;"",IF('Loan Table'!$D184+ExtraPayments&lt;'Loan Table'!$C184,ExtraPayments,IF('Loan Table'!$C184-'Loan Table'!$D184&gt;0,'Loan Table'!$C184-'Loan Table'!$D184,0)),"")</f>
        <v/>
      </c>
      <c r="F184" s="329" t="str">
        <f aca="false">IF('Loan Table'!$A184&lt;&gt;"",IF('Loan Table'!$D184+'Loan Table'!$E184&lt;='Loan Table'!$C184,'Loan Table'!$D184+'Loan Table'!$E184,'Loan Table'!$C184),"")</f>
        <v/>
      </c>
      <c r="G184" s="329" t="str">
        <f aca="false">IF('Loan Table'!$A184&lt;&gt;"",'Loan Table'!$F184-'Loan Table'!$H184,"")</f>
        <v/>
      </c>
      <c r="H184" s="329" t="str">
        <f aca="false">IF('Loan Table'!$A184&lt;&gt;"",'Loan Table'!$C184*(InterestRate/PaymentsPerYear),"")</f>
        <v/>
      </c>
      <c r="I184" s="329" t="str">
        <f aca="false">IF('Loan Table'!$A184&lt;&gt;"",IF('Loan Table'!$D184+'Loan Table'!$E184&lt;='Loan Table'!$C184,'Loan Table'!$C184-'Loan Table'!$G184,0),"")</f>
        <v/>
      </c>
      <c r="J184" s="329" t="str">
        <f aca="false">IF('Loan Table'!$A184&lt;&gt;"",SUM(INDEX('Loan Table'!$H$13:$H$356,1,1):'Loan Table'!$H184),"")</f>
        <v/>
      </c>
    </row>
    <row r="185" customFormat="false" ht="10.5" hidden="false" customHeight="false" outlineLevel="0" collapsed="false">
      <c r="A185" s="326" t="str">
        <f aca="false">IF(LoanGood,IF(ROW()-ROW('Loan Table'!$A$12)&gt;ScheduledNumberOfPayments,"",ROW()-ROW('Loan Table'!$A$12)),"")</f>
        <v/>
      </c>
      <c r="B185" s="327" t="str">
        <f aca="false">IF('Loan Table'!$A185&lt;&gt;"",EOMONTH(LoanStartDate,ROW('Loan Table'!$A185)-ROW('Loan Table'!$A$12)-2)+DAY(LoanStartDate),"")</f>
        <v/>
      </c>
      <c r="C185" s="329" t="str">
        <f aca="false">IF('Loan Table'!$A185&lt;&gt;"",IF(ROW()-ROW('Loan Table'!$C$12)=1,LoanAmount,INDEX('Loan Table'!$I$13:$I$356,ROW()-ROW('Loan Table'!$C$12)-1)),"")</f>
        <v/>
      </c>
      <c r="D185" s="329" t="str">
        <f aca="false">IF('Loan Table'!$A185&lt;&gt;"",ScheduledPayment,"")</f>
        <v/>
      </c>
      <c r="E185" s="329" t="str">
        <f aca="false">IF('Loan Table'!$A185&lt;&gt;"",IF('Loan Table'!$D185+ExtraPayments&lt;'Loan Table'!$C185,ExtraPayments,IF('Loan Table'!$C185-'Loan Table'!$D185&gt;0,'Loan Table'!$C185-'Loan Table'!$D185,0)),"")</f>
        <v/>
      </c>
      <c r="F185" s="329" t="str">
        <f aca="false">IF('Loan Table'!$A185&lt;&gt;"",IF('Loan Table'!$D185+'Loan Table'!$E185&lt;='Loan Table'!$C185,'Loan Table'!$D185+'Loan Table'!$E185,'Loan Table'!$C185),"")</f>
        <v/>
      </c>
      <c r="G185" s="329" t="str">
        <f aca="false">IF('Loan Table'!$A185&lt;&gt;"",'Loan Table'!$F185-'Loan Table'!$H185,"")</f>
        <v/>
      </c>
      <c r="H185" s="329" t="str">
        <f aca="false">IF('Loan Table'!$A185&lt;&gt;"",'Loan Table'!$C185*(InterestRate/PaymentsPerYear),"")</f>
        <v/>
      </c>
      <c r="I185" s="329" t="str">
        <f aca="false">IF('Loan Table'!$A185&lt;&gt;"",IF('Loan Table'!$D185+'Loan Table'!$E185&lt;='Loan Table'!$C185,'Loan Table'!$C185-'Loan Table'!$G185,0),"")</f>
        <v/>
      </c>
      <c r="J185" s="329" t="str">
        <f aca="false">IF('Loan Table'!$A185&lt;&gt;"",SUM(INDEX('Loan Table'!$H$13:$H$356,1,1):'Loan Table'!$H185),"")</f>
        <v/>
      </c>
    </row>
    <row r="186" customFormat="false" ht="10.5" hidden="false" customHeight="false" outlineLevel="0" collapsed="false">
      <c r="A186" s="326" t="str">
        <f aca="false">IF(LoanGood,IF(ROW()-ROW('Loan Table'!$A$12)&gt;ScheduledNumberOfPayments,"",ROW()-ROW('Loan Table'!$A$12)),"")</f>
        <v/>
      </c>
      <c r="B186" s="327" t="str">
        <f aca="false">IF('Loan Table'!$A186&lt;&gt;"",EOMONTH(LoanStartDate,ROW('Loan Table'!$A186)-ROW('Loan Table'!$A$12)-2)+DAY(LoanStartDate),"")</f>
        <v/>
      </c>
      <c r="C186" s="329" t="str">
        <f aca="false">IF('Loan Table'!$A186&lt;&gt;"",IF(ROW()-ROW('Loan Table'!$C$12)=1,LoanAmount,INDEX('Loan Table'!$I$13:$I$356,ROW()-ROW('Loan Table'!$C$12)-1)),"")</f>
        <v/>
      </c>
      <c r="D186" s="329" t="str">
        <f aca="false">IF('Loan Table'!$A186&lt;&gt;"",ScheduledPayment,"")</f>
        <v/>
      </c>
      <c r="E186" s="329" t="str">
        <f aca="false">IF('Loan Table'!$A186&lt;&gt;"",IF('Loan Table'!$D186+ExtraPayments&lt;'Loan Table'!$C186,ExtraPayments,IF('Loan Table'!$C186-'Loan Table'!$D186&gt;0,'Loan Table'!$C186-'Loan Table'!$D186,0)),"")</f>
        <v/>
      </c>
      <c r="F186" s="329" t="str">
        <f aca="false">IF('Loan Table'!$A186&lt;&gt;"",IF('Loan Table'!$D186+'Loan Table'!$E186&lt;='Loan Table'!$C186,'Loan Table'!$D186+'Loan Table'!$E186,'Loan Table'!$C186),"")</f>
        <v/>
      </c>
      <c r="G186" s="329" t="str">
        <f aca="false">IF('Loan Table'!$A186&lt;&gt;"",'Loan Table'!$F186-'Loan Table'!$H186,"")</f>
        <v/>
      </c>
      <c r="H186" s="329" t="str">
        <f aca="false">IF('Loan Table'!$A186&lt;&gt;"",'Loan Table'!$C186*(InterestRate/PaymentsPerYear),"")</f>
        <v/>
      </c>
      <c r="I186" s="329" t="str">
        <f aca="false">IF('Loan Table'!$A186&lt;&gt;"",IF('Loan Table'!$D186+'Loan Table'!$E186&lt;='Loan Table'!$C186,'Loan Table'!$C186-'Loan Table'!$G186,0),"")</f>
        <v/>
      </c>
      <c r="J186" s="329" t="str">
        <f aca="false">IF('Loan Table'!$A186&lt;&gt;"",SUM(INDEX('Loan Table'!$H$13:$H$356,1,1):'Loan Table'!$H186),"")</f>
        <v/>
      </c>
    </row>
    <row r="187" customFormat="false" ht="10.5" hidden="false" customHeight="false" outlineLevel="0" collapsed="false">
      <c r="A187" s="326" t="str">
        <f aca="false">IF(LoanGood,IF(ROW()-ROW('Loan Table'!$A$12)&gt;ScheduledNumberOfPayments,"",ROW()-ROW('Loan Table'!$A$12)),"")</f>
        <v/>
      </c>
      <c r="B187" s="327" t="str">
        <f aca="false">IF('Loan Table'!$A187&lt;&gt;"",EOMONTH(LoanStartDate,ROW('Loan Table'!$A187)-ROW('Loan Table'!$A$12)-2)+DAY(LoanStartDate),"")</f>
        <v/>
      </c>
      <c r="C187" s="329" t="str">
        <f aca="false">IF('Loan Table'!$A187&lt;&gt;"",IF(ROW()-ROW('Loan Table'!$C$12)=1,LoanAmount,INDEX('Loan Table'!$I$13:$I$356,ROW()-ROW('Loan Table'!$C$12)-1)),"")</f>
        <v/>
      </c>
      <c r="D187" s="329" t="str">
        <f aca="false">IF('Loan Table'!$A187&lt;&gt;"",ScheduledPayment,"")</f>
        <v/>
      </c>
      <c r="E187" s="329" t="str">
        <f aca="false">IF('Loan Table'!$A187&lt;&gt;"",IF('Loan Table'!$D187+ExtraPayments&lt;'Loan Table'!$C187,ExtraPayments,IF('Loan Table'!$C187-'Loan Table'!$D187&gt;0,'Loan Table'!$C187-'Loan Table'!$D187,0)),"")</f>
        <v/>
      </c>
      <c r="F187" s="329" t="str">
        <f aca="false">IF('Loan Table'!$A187&lt;&gt;"",IF('Loan Table'!$D187+'Loan Table'!$E187&lt;='Loan Table'!$C187,'Loan Table'!$D187+'Loan Table'!$E187,'Loan Table'!$C187),"")</f>
        <v/>
      </c>
      <c r="G187" s="329" t="str">
        <f aca="false">IF('Loan Table'!$A187&lt;&gt;"",'Loan Table'!$F187-'Loan Table'!$H187,"")</f>
        <v/>
      </c>
      <c r="H187" s="329" t="str">
        <f aca="false">IF('Loan Table'!$A187&lt;&gt;"",'Loan Table'!$C187*(InterestRate/PaymentsPerYear),"")</f>
        <v/>
      </c>
      <c r="I187" s="329" t="str">
        <f aca="false">IF('Loan Table'!$A187&lt;&gt;"",IF('Loan Table'!$D187+'Loan Table'!$E187&lt;='Loan Table'!$C187,'Loan Table'!$C187-'Loan Table'!$G187,0),"")</f>
        <v/>
      </c>
      <c r="J187" s="329" t="str">
        <f aca="false">IF('Loan Table'!$A187&lt;&gt;"",SUM(INDEX('Loan Table'!$H$13:$H$356,1,1):'Loan Table'!$H187),"")</f>
        <v/>
      </c>
    </row>
    <row r="188" customFormat="false" ht="10.5" hidden="false" customHeight="false" outlineLevel="0" collapsed="false">
      <c r="A188" s="326" t="str">
        <f aca="false">IF(LoanGood,IF(ROW()-ROW('Loan Table'!$A$12)&gt;ScheduledNumberOfPayments,"",ROW()-ROW('Loan Table'!$A$12)),"")</f>
        <v/>
      </c>
      <c r="B188" s="327" t="str">
        <f aca="false">IF('Loan Table'!$A188&lt;&gt;"",EOMONTH(LoanStartDate,ROW('Loan Table'!$A188)-ROW('Loan Table'!$A$12)-2)+DAY(LoanStartDate),"")</f>
        <v/>
      </c>
      <c r="C188" s="329" t="str">
        <f aca="false">IF('Loan Table'!$A188&lt;&gt;"",IF(ROW()-ROW('Loan Table'!$C$12)=1,LoanAmount,INDEX('Loan Table'!$I$13:$I$356,ROW()-ROW('Loan Table'!$C$12)-1)),"")</f>
        <v/>
      </c>
      <c r="D188" s="329" t="str">
        <f aca="false">IF('Loan Table'!$A188&lt;&gt;"",ScheduledPayment,"")</f>
        <v/>
      </c>
      <c r="E188" s="329" t="str">
        <f aca="false">IF('Loan Table'!$A188&lt;&gt;"",IF('Loan Table'!$D188+ExtraPayments&lt;'Loan Table'!$C188,ExtraPayments,IF('Loan Table'!$C188-'Loan Table'!$D188&gt;0,'Loan Table'!$C188-'Loan Table'!$D188,0)),"")</f>
        <v/>
      </c>
      <c r="F188" s="329" t="str">
        <f aca="false">IF('Loan Table'!$A188&lt;&gt;"",IF('Loan Table'!$D188+'Loan Table'!$E188&lt;='Loan Table'!$C188,'Loan Table'!$D188+'Loan Table'!$E188,'Loan Table'!$C188),"")</f>
        <v/>
      </c>
      <c r="G188" s="329" t="str">
        <f aca="false">IF('Loan Table'!$A188&lt;&gt;"",'Loan Table'!$F188-'Loan Table'!$H188,"")</f>
        <v/>
      </c>
      <c r="H188" s="329" t="str">
        <f aca="false">IF('Loan Table'!$A188&lt;&gt;"",'Loan Table'!$C188*(InterestRate/PaymentsPerYear),"")</f>
        <v/>
      </c>
      <c r="I188" s="329" t="str">
        <f aca="false">IF('Loan Table'!$A188&lt;&gt;"",IF('Loan Table'!$D188+'Loan Table'!$E188&lt;='Loan Table'!$C188,'Loan Table'!$C188-'Loan Table'!$G188,0),"")</f>
        <v/>
      </c>
      <c r="J188" s="329" t="str">
        <f aca="false">IF('Loan Table'!$A188&lt;&gt;"",SUM(INDEX('Loan Table'!$H$13:$H$356,1,1):'Loan Table'!$H188),"")</f>
        <v/>
      </c>
    </row>
    <row r="189" customFormat="false" ht="10.5" hidden="false" customHeight="false" outlineLevel="0" collapsed="false">
      <c r="A189" s="326" t="str">
        <f aca="false">IF(LoanGood,IF(ROW()-ROW('Loan Table'!$A$12)&gt;ScheduledNumberOfPayments,"",ROW()-ROW('Loan Table'!$A$12)),"")</f>
        <v/>
      </c>
      <c r="B189" s="327" t="str">
        <f aca="false">IF('Loan Table'!$A189&lt;&gt;"",EOMONTH(LoanStartDate,ROW('Loan Table'!$A189)-ROW('Loan Table'!$A$12)-2)+DAY(LoanStartDate),"")</f>
        <v/>
      </c>
      <c r="C189" s="329" t="str">
        <f aca="false">IF('Loan Table'!$A189&lt;&gt;"",IF(ROW()-ROW('Loan Table'!$C$12)=1,LoanAmount,INDEX('Loan Table'!$I$13:$I$356,ROW()-ROW('Loan Table'!$C$12)-1)),"")</f>
        <v/>
      </c>
      <c r="D189" s="329" t="str">
        <f aca="false">IF('Loan Table'!$A189&lt;&gt;"",ScheduledPayment,"")</f>
        <v/>
      </c>
      <c r="E189" s="329" t="str">
        <f aca="false">IF('Loan Table'!$A189&lt;&gt;"",IF('Loan Table'!$D189+ExtraPayments&lt;'Loan Table'!$C189,ExtraPayments,IF('Loan Table'!$C189-'Loan Table'!$D189&gt;0,'Loan Table'!$C189-'Loan Table'!$D189,0)),"")</f>
        <v/>
      </c>
      <c r="F189" s="329" t="str">
        <f aca="false">IF('Loan Table'!$A189&lt;&gt;"",IF('Loan Table'!$D189+'Loan Table'!$E189&lt;='Loan Table'!$C189,'Loan Table'!$D189+'Loan Table'!$E189,'Loan Table'!$C189),"")</f>
        <v/>
      </c>
      <c r="G189" s="329" t="str">
        <f aca="false">IF('Loan Table'!$A189&lt;&gt;"",'Loan Table'!$F189-'Loan Table'!$H189,"")</f>
        <v/>
      </c>
      <c r="H189" s="329" t="str">
        <f aca="false">IF('Loan Table'!$A189&lt;&gt;"",'Loan Table'!$C189*(InterestRate/PaymentsPerYear),"")</f>
        <v/>
      </c>
      <c r="I189" s="329" t="str">
        <f aca="false">IF('Loan Table'!$A189&lt;&gt;"",IF('Loan Table'!$D189+'Loan Table'!$E189&lt;='Loan Table'!$C189,'Loan Table'!$C189-'Loan Table'!$G189,0),"")</f>
        <v/>
      </c>
      <c r="J189" s="329" t="str">
        <f aca="false">IF('Loan Table'!$A189&lt;&gt;"",SUM(INDEX('Loan Table'!$H$13:$H$356,1,1):'Loan Table'!$H189),"")</f>
        <v/>
      </c>
    </row>
    <row r="190" customFormat="false" ht="10.5" hidden="false" customHeight="false" outlineLevel="0" collapsed="false">
      <c r="A190" s="326" t="str">
        <f aca="false">IF(LoanGood,IF(ROW()-ROW('Loan Table'!$A$12)&gt;ScheduledNumberOfPayments,"",ROW()-ROW('Loan Table'!$A$12)),"")</f>
        <v/>
      </c>
      <c r="B190" s="327" t="str">
        <f aca="false">IF('Loan Table'!$A190&lt;&gt;"",EOMONTH(LoanStartDate,ROW('Loan Table'!$A190)-ROW('Loan Table'!$A$12)-2)+DAY(LoanStartDate),"")</f>
        <v/>
      </c>
      <c r="C190" s="329" t="str">
        <f aca="false">IF('Loan Table'!$A190&lt;&gt;"",IF(ROW()-ROW('Loan Table'!$C$12)=1,LoanAmount,INDEX('Loan Table'!$I$13:$I$356,ROW()-ROW('Loan Table'!$C$12)-1)),"")</f>
        <v/>
      </c>
      <c r="D190" s="329" t="str">
        <f aca="false">IF('Loan Table'!$A190&lt;&gt;"",ScheduledPayment,"")</f>
        <v/>
      </c>
      <c r="E190" s="329" t="str">
        <f aca="false">IF('Loan Table'!$A190&lt;&gt;"",IF('Loan Table'!$D190+ExtraPayments&lt;'Loan Table'!$C190,ExtraPayments,IF('Loan Table'!$C190-'Loan Table'!$D190&gt;0,'Loan Table'!$C190-'Loan Table'!$D190,0)),"")</f>
        <v/>
      </c>
      <c r="F190" s="329" t="str">
        <f aca="false">IF('Loan Table'!$A190&lt;&gt;"",IF('Loan Table'!$D190+'Loan Table'!$E190&lt;='Loan Table'!$C190,'Loan Table'!$D190+'Loan Table'!$E190,'Loan Table'!$C190),"")</f>
        <v/>
      </c>
      <c r="G190" s="329" t="str">
        <f aca="false">IF('Loan Table'!$A190&lt;&gt;"",'Loan Table'!$F190-'Loan Table'!$H190,"")</f>
        <v/>
      </c>
      <c r="H190" s="329" t="str">
        <f aca="false">IF('Loan Table'!$A190&lt;&gt;"",'Loan Table'!$C190*(InterestRate/PaymentsPerYear),"")</f>
        <v/>
      </c>
      <c r="I190" s="329" t="str">
        <f aca="false">IF('Loan Table'!$A190&lt;&gt;"",IF('Loan Table'!$D190+'Loan Table'!$E190&lt;='Loan Table'!$C190,'Loan Table'!$C190-'Loan Table'!$G190,0),"")</f>
        <v/>
      </c>
      <c r="J190" s="329" t="str">
        <f aca="false">IF('Loan Table'!$A190&lt;&gt;"",SUM(INDEX('Loan Table'!$H$13:$H$356,1,1):'Loan Table'!$H190),"")</f>
        <v/>
      </c>
    </row>
    <row r="191" customFormat="false" ht="10.5" hidden="false" customHeight="false" outlineLevel="0" collapsed="false">
      <c r="A191" s="326" t="str">
        <f aca="false">IF(LoanGood,IF(ROW()-ROW('Loan Table'!$A$12)&gt;ScheduledNumberOfPayments,"",ROW()-ROW('Loan Table'!$A$12)),"")</f>
        <v/>
      </c>
      <c r="B191" s="327" t="str">
        <f aca="false">IF('Loan Table'!$A191&lt;&gt;"",EOMONTH(LoanStartDate,ROW('Loan Table'!$A191)-ROW('Loan Table'!$A$12)-2)+DAY(LoanStartDate),"")</f>
        <v/>
      </c>
      <c r="C191" s="329" t="str">
        <f aca="false">IF('Loan Table'!$A191&lt;&gt;"",IF(ROW()-ROW('Loan Table'!$C$12)=1,LoanAmount,INDEX('Loan Table'!$I$13:$I$356,ROW()-ROW('Loan Table'!$C$12)-1)),"")</f>
        <v/>
      </c>
      <c r="D191" s="329" t="str">
        <f aca="false">IF('Loan Table'!$A191&lt;&gt;"",ScheduledPayment,"")</f>
        <v/>
      </c>
      <c r="E191" s="329" t="str">
        <f aca="false">IF('Loan Table'!$A191&lt;&gt;"",IF('Loan Table'!$D191+ExtraPayments&lt;'Loan Table'!$C191,ExtraPayments,IF('Loan Table'!$C191-'Loan Table'!$D191&gt;0,'Loan Table'!$C191-'Loan Table'!$D191,0)),"")</f>
        <v/>
      </c>
      <c r="F191" s="329" t="str">
        <f aca="false">IF('Loan Table'!$A191&lt;&gt;"",IF('Loan Table'!$D191+'Loan Table'!$E191&lt;='Loan Table'!$C191,'Loan Table'!$D191+'Loan Table'!$E191,'Loan Table'!$C191),"")</f>
        <v/>
      </c>
      <c r="G191" s="329" t="str">
        <f aca="false">IF('Loan Table'!$A191&lt;&gt;"",'Loan Table'!$F191-'Loan Table'!$H191,"")</f>
        <v/>
      </c>
      <c r="H191" s="329" t="str">
        <f aca="false">IF('Loan Table'!$A191&lt;&gt;"",'Loan Table'!$C191*(InterestRate/PaymentsPerYear),"")</f>
        <v/>
      </c>
      <c r="I191" s="329" t="str">
        <f aca="false">IF('Loan Table'!$A191&lt;&gt;"",IF('Loan Table'!$D191+'Loan Table'!$E191&lt;='Loan Table'!$C191,'Loan Table'!$C191-'Loan Table'!$G191,0),"")</f>
        <v/>
      </c>
      <c r="J191" s="329" t="str">
        <f aca="false">IF('Loan Table'!$A191&lt;&gt;"",SUM(INDEX('Loan Table'!$H$13:$H$356,1,1):'Loan Table'!$H191),"")</f>
        <v/>
      </c>
    </row>
    <row r="192" customFormat="false" ht="10.5" hidden="false" customHeight="false" outlineLevel="0" collapsed="false">
      <c r="A192" s="326" t="str">
        <f aca="false">IF(LoanGood,IF(ROW()-ROW('Loan Table'!$A$12)&gt;ScheduledNumberOfPayments,"",ROW()-ROW('Loan Table'!$A$12)),"")</f>
        <v/>
      </c>
      <c r="B192" s="327" t="str">
        <f aca="false">IF('Loan Table'!$A192&lt;&gt;"",EOMONTH(LoanStartDate,ROW('Loan Table'!$A192)-ROW('Loan Table'!$A$12)-2)+DAY(LoanStartDate),"")</f>
        <v/>
      </c>
      <c r="C192" s="329" t="str">
        <f aca="false">IF('Loan Table'!$A192&lt;&gt;"",IF(ROW()-ROW('Loan Table'!$C$12)=1,LoanAmount,INDEX('Loan Table'!$I$13:$I$356,ROW()-ROW('Loan Table'!$C$12)-1)),"")</f>
        <v/>
      </c>
      <c r="D192" s="329" t="str">
        <f aca="false">IF('Loan Table'!$A192&lt;&gt;"",ScheduledPayment,"")</f>
        <v/>
      </c>
      <c r="E192" s="329" t="str">
        <f aca="false">IF('Loan Table'!$A192&lt;&gt;"",IF('Loan Table'!$D192+ExtraPayments&lt;'Loan Table'!$C192,ExtraPayments,IF('Loan Table'!$C192-'Loan Table'!$D192&gt;0,'Loan Table'!$C192-'Loan Table'!$D192,0)),"")</f>
        <v/>
      </c>
      <c r="F192" s="329" t="str">
        <f aca="false">IF('Loan Table'!$A192&lt;&gt;"",IF('Loan Table'!$D192+'Loan Table'!$E192&lt;='Loan Table'!$C192,'Loan Table'!$D192+'Loan Table'!$E192,'Loan Table'!$C192),"")</f>
        <v/>
      </c>
      <c r="G192" s="329" t="str">
        <f aca="false">IF('Loan Table'!$A192&lt;&gt;"",'Loan Table'!$F192-'Loan Table'!$H192,"")</f>
        <v/>
      </c>
      <c r="H192" s="329" t="str">
        <f aca="false">IF('Loan Table'!$A192&lt;&gt;"",'Loan Table'!$C192*(InterestRate/PaymentsPerYear),"")</f>
        <v/>
      </c>
      <c r="I192" s="329" t="str">
        <f aca="false">IF('Loan Table'!$A192&lt;&gt;"",IF('Loan Table'!$D192+'Loan Table'!$E192&lt;='Loan Table'!$C192,'Loan Table'!$C192-'Loan Table'!$G192,0),"")</f>
        <v/>
      </c>
      <c r="J192" s="329" t="str">
        <f aca="false">IF('Loan Table'!$A192&lt;&gt;"",SUM(INDEX('Loan Table'!$H$13:$H$356,1,1):'Loan Table'!$H192),"")</f>
        <v/>
      </c>
    </row>
    <row r="193" customFormat="false" ht="10.5" hidden="false" customHeight="false" outlineLevel="0" collapsed="false">
      <c r="A193" s="326" t="str">
        <f aca="false">IF(LoanGood,IF(ROW()-ROW('Loan Table'!$A$12)&gt;ScheduledNumberOfPayments,"",ROW()-ROW('Loan Table'!$A$12)),"")</f>
        <v/>
      </c>
      <c r="B193" s="327" t="str">
        <f aca="false">IF('Loan Table'!$A193&lt;&gt;"",EOMONTH(LoanStartDate,ROW('Loan Table'!$A193)-ROW('Loan Table'!$A$12)-2)+DAY(LoanStartDate),"")</f>
        <v/>
      </c>
      <c r="C193" s="329" t="str">
        <f aca="false">IF('Loan Table'!$A193&lt;&gt;"",IF(ROW()-ROW('Loan Table'!$C$12)=1,LoanAmount,INDEX('Loan Table'!$I$13:$I$356,ROW()-ROW('Loan Table'!$C$12)-1)),"")</f>
        <v/>
      </c>
      <c r="D193" s="329" t="str">
        <f aca="false">IF('Loan Table'!$A193&lt;&gt;"",ScheduledPayment,"")</f>
        <v/>
      </c>
      <c r="E193" s="329" t="str">
        <f aca="false">IF('Loan Table'!$A193&lt;&gt;"",IF('Loan Table'!$D193+ExtraPayments&lt;'Loan Table'!$C193,ExtraPayments,IF('Loan Table'!$C193-'Loan Table'!$D193&gt;0,'Loan Table'!$C193-'Loan Table'!$D193,0)),"")</f>
        <v/>
      </c>
      <c r="F193" s="329" t="str">
        <f aca="false">IF('Loan Table'!$A193&lt;&gt;"",IF('Loan Table'!$D193+'Loan Table'!$E193&lt;='Loan Table'!$C193,'Loan Table'!$D193+'Loan Table'!$E193,'Loan Table'!$C193),"")</f>
        <v/>
      </c>
      <c r="G193" s="329" t="str">
        <f aca="false">IF('Loan Table'!$A193&lt;&gt;"",'Loan Table'!$F193-'Loan Table'!$H193,"")</f>
        <v/>
      </c>
      <c r="H193" s="329" t="str">
        <f aca="false">IF('Loan Table'!$A193&lt;&gt;"",'Loan Table'!$C193*(InterestRate/PaymentsPerYear),"")</f>
        <v/>
      </c>
      <c r="I193" s="329" t="str">
        <f aca="false">IF('Loan Table'!$A193&lt;&gt;"",IF('Loan Table'!$D193+'Loan Table'!$E193&lt;='Loan Table'!$C193,'Loan Table'!$C193-'Loan Table'!$G193,0),"")</f>
        <v/>
      </c>
      <c r="J193" s="329" t="str">
        <f aca="false">IF('Loan Table'!$A193&lt;&gt;"",SUM(INDEX('Loan Table'!$H$13:$H$356,1,1):'Loan Table'!$H193),"")</f>
        <v/>
      </c>
    </row>
    <row r="194" customFormat="false" ht="10.5" hidden="false" customHeight="false" outlineLevel="0" collapsed="false">
      <c r="A194" s="326" t="str">
        <f aca="false">IF(LoanGood,IF(ROW()-ROW('Loan Table'!$A$12)&gt;ScheduledNumberOfPayments,"",ROW()-ROW('Loan Table'!$A$12)),"")</f>
        <v/>
      </c>
      <c r="B194" s="327" t="str">
        <f aca="false">IF('Loan Table'!$A194&lt;&gt;"",EOMONTH(LoanStartDate,ROW('Loan Table'!$A194)-ROW('Loan Table'!$A$12)-2)+DAY(LoanStartDate),"")</f>
        <v/>
      </c>
      <c r="C194" s="329" t="str">
        <f aca="false">IF('Loan Table'!$A194&lt;&gt;"",IF(ROW()-ROW('Loan Table'!$C$12)=1,LoanAmount,INDEX('Loan Table'!$I$13:$I$356,ROW()-ROW('Loan Table'!$C$12)-1)),"")</f>
        <v/>
      </c>
      <c r="D194" s="329" t="str">
        <f aca="false">IF('Loan Table'!$A194&lt;&gt;"",ScheduledPayment,"")</f>
        <v/>
      </c>
      <c r="E194" s="329" t="str">
        <f aca="false">IF('Loan Table'!$A194&lt;&gt;"",IF('Loan Table'!$D194+ExtraPayments&lt;'Loan Table'!$C194,ExtraPayments,IF('Loan Table'!$C194-'Loan Table'!$D194&gt;0,'Loan Table'!$C194-'Loan Table'!$D194,0)),"")</f>
        <v/>
      </c>
      <c r="F194" s="329" t="str">
        <f aca="false">IF('Loan Table'!$A194&lt;&gt;"",IF('Loan Table'!$D194+'Loan Table'!$E194&lt;='Loan Table'!$C194,'Loan Table'!$D194+'Loan Table'!$E194,'Loan Table'!$C194),"")</f>
        <v/>
      </c>
      <c r="G194" s="329" t="str">
        <f aca="false">IF('Loan Table'!$A194&lt;&gt;"",'Loan Table'!$F194-'Loan Table'!$H194,"")</f>
        <v/>
      </c>
      <c r="H194" s="329" t="str">
        <f aca="false">IF('Loan Table'!$A194&lt;&gt;"",'Loan Table'!$C194*(InterestRate/PaymentsPerYear),"")</f>
        <v/>
      </c>
      <c r="I194" s="329" t="str">
        <f aca="false">IF('Loan Table'!$A194&lt;&gt;"",IF('Loan Table'!$D194+'Loan Table'!$E194&lt;='Loan Table'!$C194,'Loan Table'!$C194-'Loan Table'!$G194,0),"")</f>
        <v/>
      </c>
      <c r="J194" s="329" t="str">
        <f aca="false">IF('Loan Table'!$A194&lt;&gt;"",SUM(INDEX('Loan Table'!$H$13:$H$356,1,1):'Loan Table'!$H194),"")</f>
        <v/>
      </c>
    </row>
    <row r="195" customFormat="false" ht="10.5" hidden="false" customHeight="false" outlineLevel="0" collapsed="false">
      <c r="A195" s="326" t="str">
        <f aca="false">IF(LoanGood,IF(ROW()-ROW('Loan Table'!$A$12)&gt;ScheduledNumberOfPayments,"",ROW()-ROW('Loan Table'!$A$12)),"")</f>
        <v/>
      </c>
      <c r="B195" s="327" t="str">
        <f aca="false">IF('Loan Table'!$A195&lt;&gt;"",EOMONTH(LoanStartDate,ROW('Loan Table'!$A195)-ROW('Loan Table'!$A$12)-2)+DAY(LoanStartDate),"")</f>
        <v/>
      </c>
      <c r="C195" s="329" t="str">
        <f aca="false">IF('Loan Table'!$A195&lt;&gt;"",IF(ROW()-ROW('Loan Table'!$C$12)=1,LoanAmount,INDEX('Loan Table'!$I$13:$I$356,ROW()-ROW('Loan Table'!$C$12)-1)),"")</f>
        <v/>
      </c>
      <c r="D195" s="329" t="str">
        <f aca="false">IF('Loan Table'!$A195&lt;&gt;"",ScheduledPayment,"")</f>
        <v/>
      </c>
      <c r="E195" s="329" t="str">
        <f aca="false">IF('Loan Table'!$A195&lt;&gt;"",IF('Loan Table'!$D195+ExtraPayments&lt;'Loan Table'!$C195,ExtraPayments,IF('Loan Table'!$C195-'Loan Table'!$D195&gt;0,'Loan Table'!$C195-'Loan Table'!$D195,0)),"")</f>
        <v/>
      </c>
      <c r="F195" s="329" t="str">
        <f aca="false">IF('Loan Table'!$A195&lt;&gt;"",IF('Loan Table'!$D195+'Loan Table'!$E195&lt;='Loan Table'!$C195,'Loan Table'!$D195+'Loan Table'!$E195,'Loan Table'!$C195),"")</f>
        <v/>
      </c>
      <c r="G195" s="329" t="str">
        <f aca="false">IF('Loan Table'!$A195&lt;&gt;"",'Loan Table'!$F195-'Loan Table'!$H195,"")</f>
        <v/>
      </c>
      <c r="H195" s="329" t="str">
        <f aca="false">IF('Loan Table'!$A195&lt;&gt;"",'Loan Table'!$C195*(InterestRate/PaymentsPerYear),"")</f>
        <v/>
      </c>
      <c r="I195" s="329" t="str">
        <f aca="false">IF('Loan Table'!$A195&lt;&gt;"",IF('Loan Table'!$D195+'Loan Table'!$E195&lt;='Loan Table'!$C195,'Loan Table'!$C195-'Loan Table'!$G195,0),"")</f>
        <v/>
      </c>
      <c r="J195" s="329" t="str">
        <f aca="false">IF('Loan Table'!$A195&lt;&gt;"",SUM(INDEX('Loan Table'!$H$13:$H$356,1,1):'Loan Table'!$H195),"")</f>
        <v/>
      </c>
    </row>
    <row r="196" customFormat="false" ht="10.5" hidden="false" customHeight="false" outlineLevel="0" collapsed="false">
      <c r="A196" s="326" t="str">
        <f aca="false">IF(LoanGood,IF(ROW()-ROW('Loan Table'!$A$12)&gt;ScheduledNumberOfPayments,"",ROW()-ROW('Loan Table'!$A$12)),"")</f>
        <v/>
      </c>
      <c r="B196" s="327" t="str">
        <f aca="false">IF('Loan Table'!$A196&lt;&gt;"",EOMONTH(LoanStartDate,ROW('Loan Table'!$A196)-ROW('Loan Table'!$A$12)-2)+DAY(LoanStartDate),"")</f>
        <v/>
      </c>
      <c r="C196" s="329" t="str">
        <f aca="false">IF('Loan Table'!$A196&lt;&gt;"",IF(ROW()-ROW('Loan Table'!$C$12)=1,LoanAmount,INDEX('Loan Table'!$I$13:$I$356,ROW()-ROW('Loan Table'!$C$12)-1)),"")</f>
        <v/>
      </c>
      <c r="D196" s="329" t="str">
        <f aca="false">IF('Loan Table'!$A196&lt;&gt;"",ScheduledPayment,"")</f>
        <v/>
      </c>
      <c r="E196" s="329" t="str">
        <f aca="false">IF('Loan Table'!$A196&lt;&gt;"",IF('Loan Table'!$D196+ExtraPayments&lt;'Loan Table'!$C196,ExtraPayments,IF('Loan Table'!$C196-'Loan Table'!$D196&gt;0,'Loan Table'!$C196-'Loan Table'!$D196,0)),"")</f>
        <v/>
      </c>
      <c r="F196" s="329" t="str">
        <f aca="false">IF('Loan Table'!$A196&lt;&gt;"",IF('Loan Table'!$D196+'Loan Table'!$E196&lt;='Loan Table'!$C196,'Loan Table'!$D196+'Loan Table'!$E196,'Loan Table'!$C196),"")</f>
        <v/>
      </c>
      <c r="G196" s="329" t="str">
        <f aca="false">IF('Loan Table'!$A196&lt;&gt;"",'Loan Table'!$F196-'Loan Table'!$H196,"")</f>
        <v/>
      </c>
      <c r="H196" s="329" t="str">
        <f aca="false">IF('Loan Table'!$A196&lt;&gt;"",'Loan Table'!$C196*(InterestRate/PaymentsPerYear),"")</f>
        <v/>
      </c>
      <c r="I196" s="329" t="str">
        <f aca="false">IF('Loan Table'!$A196&lt;&gt;"",IF('Loan Table'!$D196+'Loan Table'!$E196&lt;='Loan Table'!$C196,'Loan Table'!$C196-'Loan Table'!$G196,0),"")</f>
        <v/>
      </c>
      <c r="J196" s="329" t="str">
        <f aca="false">IF('Loan Table'!$A196&lt;&gt;"",SUM(INDEX('Loan Table'!$H$13:$H$356,1,1):'Loan Table'!$H196),"")</f>
        <v/>
      </c>
    </row>
    <row r="197" customFormat="false" ht="10.5" hidden="false" customHeight="false" outlineLevel="0" collapsed="false">
      <c r="A197" s="326" t="str">
        <f aca="false">IF(LoanGood,IF(ROW()-ROW('Loan Table'!$A$12)&gt;ScheduledNumberOfPayments,"",ROW()-ROW('Loan Table'!$A$12)),"")</f>
        <v/>
      </c>
      <c r="B197" s="327" t="str">
        <f aca="false">IF('Loan Table'!$A197&lt;&gt;"",EOMONTH(LoanStartDate,ROW('Loan Table'!$A197)-ROW('Loan Table'!$A$12)-2)+DAY(LoanStartDate),"")</f>
        <v/>
      </c>
      <c r="C197" s="329" t="str">
        <f aca="false">IF('Loan Table'!$A197&lt;&gt;"",IF(ROW()-ROW('Loan Table'!$C$12)=1,LoanAmount,INDEX('Loan Table'!$I$13:$I$356,ROW()-ROW('Loan Table'!$C$12)-1)),"")</f>
        <v/>
      </c>
      <c r="D197" s="329" t="str">
        <f aca="false">IF('Loan Table'!$A197&lt;&gt;"",ScheduledPayment,"")</f>
        <v/>
      </c>
      <c r="E197" s="329" t="str">
        <f aca="false">IF('Loan Table'!$A197&lt;&gt;"",IF('Loan Table'!$D197+ExtraPayments&lt;'Loan Table'!$C197,ExtraPayments,IF('Loan Table'!$C197-'Loan Table'!$D197&gt;0,'Loan Table'!$C197-'Loan Table'!$D197,0)),"")</f>
        <v/>
      </c>
      <c r="F197" s="329" t="str">
        <f aca="false">IF('Loan Table'!$A197&lt;&gt;"",IF('Loan Table'!$D197+'Loan Table'!$E197&lt;='Loan Table'!$C197,'Loan Table'!$D197+'Loan Table'!$E197,'Loan Table'!$C197),"")</f>
        <v/>
      </c>
      <c r="G197" s="329" t="str">
        <f aca="false">IF('Loan Table'!$A197&lt;&gt;"",'Loan Table'!$F197-'Loan Table'!$H197,"")</f>
        <v/>
      </c>
      <c r="H197" s="329" t="str">
        <f aca="false">IF('Loan Table'!$A197&lt;&gt;"",'Loan Table'!$C197*(InterestRate/PaymentsPerYear),"")</f>
        <v/>
      </c>
      <c r="I197" s="329" t="str">
        <f aca="false">IF('Loan Table'!$A197&lt;&gt;"",IF('Loan Table'!$D197+'Loan Table'!$E197&lt;='Loan Table'!$C197,'Loan Table'!$C197-'Loan Table'!$G197,0),"")</f>
        <v/>
      </c>
      <c r="J197" s="329" t="str">
        <f aca="false">IF('Loan Table'!$A197&lt;&gt;"",SUM(INDEX('Loan Table'!$H$13:$H$356,1,1):'Loan Table'!$H197),"")</f>
        <v/>
      </c>
    </row>
    <row r="198" customFormat="false" ht="10.5" hidden="false" customHeight="false" outlineLevel="0" collapsed="false">
      <c r="A198" s="326" t="str">
        <f aca="false">IF(LoanGood,IF(ROW()-ROW('Loan Table'!$A$12)&gt;ScheduledNumberOfPayments,"",ROW()-ROW('Loan Table'!$A$12)),"")</f>
        <v/>
      </c>
      <c r="B198" s="327" t="str">
        <f aca="false">IF('Loan Table'!$A198&lt;&gt;"",EOMONTH(LoanStartDate,ROW('Loan Table'!$A198)-ROW('Loan Table'!$A$12)-2)+DAY(LoanStartDate),"")</f>
        <v/>
      </c>
      <c r="C198" s="329" t="str">
        <f aca="false">IF('Loan Table'!$A198&lt;&gt;"",IF(ROW()-ROW('Loan Table'!$C$12)=1,LoanAmount,INDEX('Loan Table'!$I$13:$I$356,ROW()-ROW('Loan Table'!$C$12)-1)),"")</f>
        <v/>
      </c>
      <c r="D198" s="329" t="str">
        <f aca="false">IF('Loan Table'!$A198&lt;&gt;"",ScheduledPayment,"")</f>
        <v/>
      </c>
      <c r="E198" s="329" t="str">
        <f aca="false">IF('Loan Table'!$A198&lt;&gt;"",IF('Loan Table'!$D198+ExtraPayments&lt;'Loan Table'!$C198,ExtraPayments,IF('Loan Table'!$C198-'Loan Table'!$D198&gt;0,'Loan Table'!$C198-'Loan Table'!$D198,0)),"")</f>
        <v/>
      </c>
      <c r="F198" s="329" t="str">
        <f aca="false">IF('Loan Table'!$A198&lt;&gt;"",IF('Loan Table'!$D198+'Loan Table'!$E198&lt;='Loan Table'!$C198,'Loan Table'!$D198+'Loan Table'!$E198,'Loan Table'!$C198),"")</f>
        <v/>
      </c>
      <c r="G198" s="329" t="str">
        <f aca="false">IF('Loan Table'!$A198&lt;&gt;"",'Loan Table'!$F198-'Loan Table'!$H198,"")</f>
        <v/>
      </c>
      <c r="H198" s="329" t="str">
        <f aca="false">IF('Loan Table'!$A198&lt;&gt;"",'Loan Table'!$C198*(InterestRate/PaymentsPerYear),"")</f>
        <v/>
      </c>
      <c r="I198" s="329" t="str">
        <f aca="false">IF('Loan Table'!$A198&lt;&gt;"",IF('Loan Table'!$D198+'Loan Table'!$E198&lt;='Loan Table'!$C198,'Loan Table'!$C198-'Loan Table'!$G198,0),"")</f>
        <v/>
      </c>
      <c r="J198" s="329" t="str">
        <f aca="false">IF('Loan Table'!$A198&lt;&gt;"",SUM(INDEX('Loan Table'!$H$13:$H$356,1,1):'Loan Table'!$H198),"")</f>
        <v/>
      </c>
    </row>
    <row r="199" customFormat="false" ht="10.5" hidden="false" customHeight="false" outlineLevel="0" collapsed="false">
      <c r="A199" s="326" t="str">
        <f aca="false">IF(LoanGood,IF(ROW()-ROW('Loan Table'!$A$12)&gt;ScheduledNumberOfPayments,"",ROW()-ROW('Loan Table'!$A$12)),"")</f>
        <v/>
      </c>
      <c r="B199" s="327" t="str">
        <f aca="false">IF('Loan Table'!$A199&lt;&gt;"",EOMONTH(LoanStartDate,ROW('Loan Table'!$A199)-ROW('Loan Table'!$A$12)-2)+DAY(LoanStartDate),"")</f>
        <v/>
      </c>
      <c r="C199" s="329" t="str">
        <f aca="false">IF('Loan Table'!$A199&lt;&gt;"",IF(ROW()-ROW('Loan Table'!$C$12)=1,LoanAmount,INDEX('Loan Table'!$I$13:$I$356,ROW()-ROW('Loan Table'!$C$12)-1)),"")</f>
        <v/>
      </c>
      <c r="D199" s="329" t="str">
        <f aca="false">IF('Loan Table'!$A199&lt;&gt;"",ScheduledPayment,"")</f>
        <v/>
      </c>
      <c r="E199" s="329" t="str">
        <f aca="false">IF('Loan Table'!$A199&lt;&gt;"",IF('Loan Table'!$D199+ExtraPayments&lt;'Loan Table'!$C199,ExtraPayments,IF('Loan Table'!$C199-'Loan Table'!$D199&gt;0,'Loan Table'!$C199-'Loan Table'!$D199,0)),"")</f>
        <v/>
      </c>
      <c r="F199" s="329" t="str">
        <f aca="false">IF('Loan Table'!$A199&lt;&gt;"",IF('Loan Table'!$D199+'Loan Table'!$E199&lt;='Loan Table'!$C199,'Loan Table'!$D199+'Loan Table'!$E199,'Loan Table'!$C199),"")</f>
        <v/>
      </c>
      <c r="G199" s="329" t="str">
        <f aca="false">IF('Loan Table'!$A199&lt;&gt;"",'Loan Table'!$F199-'Loan Table'!$H199,"")</f>
        <v/>
      </c>
      <c r="H199" s="329" t="str">
        <f aca="false">IF('Loan Table'!$A199&lt;&gt;"",'Loan Table'!$C199*(InterestRate/PaymentsPerYear),"")</f>
        <v/>
      </c>
      <c r="I199" s="329" t="str">
        <f aca="false">IF('Loan Table'!$A199&lt;&gt;"",IF('Loan Table'!$D199+'Loan Table'!$E199&lt;='Loan Table'!$C199,'Loan Table'!$C199-'Loan Table'!$G199,0),"")</f>
        <v/>
      </c>
      <c r="J199" s="329" t="str">
        <f aca="false">IF('Loan Table'!$A199&lt;&gt;"",SUM(INDEX('Loan Table'!$H$13:$H$356,1,1):'Loan Table'!$H199),"")</f>
        <v/>
      </c>
    </row>
    <row r="200" customFormat="false" ht="10.5" hidden="false" customHeight="false" outlineLevel="0" collapsed="false">
      <c r="A200" s="326" t="str">
        <f aca="false">IF(LoanGood,IF(ROW()-ROW('Loan Table'!$A$12)&gt;ScheduledNumberOfPayments,"",ROW()-ROW('Loan Table'!$A$12)),"")</f>
        <v/>
      </c>
      <c r="B200" s="327" t="str">
        <f aca="false">IF('Loan Table'!$A200&lt;&gt;"",EOMONTH(LoanStartDate,ROW('Loan Table'!$A200)-ROW('Loan Table'!$A$12)-2)+DAY(LoanStartDate),"")</f>
        <v/>
      </c>
      <c r="C200" s="329" t="str">
        <f aca="false">IF('Loan Table'!$A200&lt;&gt;"",IF(ROW()-ROW('Loan Table'!$C$12)=1,LoanAmount,INDEX('Loan Table'!$I$13:$I$356,ROW()-ROW('Loan Table'!$C$12)-1)),"")</f>
        <v/>
      </c>
      <c r="D200" s="329" t="str">
        <f aca="false">IF('Loan Table'!$A200&lt;&gt;"",ScheduledPayment,"")</f>
        <v/>
      </c>
      <c r="E200" s="329" t="str">
        <f aca="false">IF('Loan Table'!$A200&lt;&gt;"",IF('Loan Table'!$D200+ExtraPayments&lt;'Loan Table'!$C200,ExtraPayments,IF('Loan Table'!$C200-'Loan Table'!$D200&gt;0,'Loan Table'!$C200-'Loan Table'!$D200,0)),"")</f>
        <v/>
      </c>
      <c r="F200" s="329" t="str">
        <f aca="false">IF('Loan Table'!$A200&lt;&gt;"",IF('Loan Table'!$D200+'Loan Table'!$E200&lt;='Loan Table'!$C200,'Loan Table'!$D200+'Loan Table'!$E200,'Loan Table'!$C200),"")</f>
        <v/>
      </c>
      <c r="G200" s="329" t="str">
        <f aca="false">IF('Loan Table'!$A200&lt;&gt;"",'Loan Table'!$F200-'Loan Table'!$H200,"")</f>
        <v/>
      </c>
      <c r="H200" s="329" t="str">
        <f aca="false">IF('Loan Table'!$A200&lt;&gt;"",'Loan Table'!$C200*(InterestRate/PaymentsPerYear),"")</f>
        <v/>
      </c>
      <c r="I200" s="329" t="str">
        <f aca="false">IF('Loan Table'!$A200&lt;&gt;"",IF('Loan Table'!$D200+'Loan Table'!$E200&lt;='Loan Table'!$C200,'Loan Table'!$C200-'Loan Table'!$G200,0),"")</f>
        <v/>
      </c>
      <c r="J200" s="329" t="str">
        <f aca="false">IF('Loan Table'!$A200&lt;&gt;"",SUM(INDEX('Loan Table'!$H$13:$H$356,1,1):'Loan Table'!$H200),"")</f>
        <v/>
      </c>
    </row>
    <row r="201" customFormat="false" ht="10.5" hidden="false" customHeight="false" outlineLevel="0" collapsed="false">
      <c r="A201" s="326" t="str">
        <f aca="false">IF(LoanGood,IF(ROW()-ROW('Loan Table'!$A$12)&gt;ScheduledNumberOfPayments,"",ROW()-ROW('Loan Table'!$A$12)),"")</f>
        <v/>
      </c>
      <c r="B201" s="327" t="str">
        <f aca="false">IF('Loan Table'!$A201&lt;&gt;"",EOMONTH(LoanStartDate,ROW('Loan Table'!$A201)-ROW('Loan Table'!$A$12)-2)+DAY(LoanStartDate),"")</f>
        <v/>
      </c>
      <c r="C201" s="329" t="str">
        <f aca="false">IF('Loan Table'!$A201&lt;&gt;"",IF(ROW()-ROW('Loan Table'!$C$12)=1,LoanAmount,INDEX('Loan Table'!$I$13:$I$356,ROW()-ROW('Loan Table'!$C$12)-1)),"")</f>
        <v/>
      </c>
      <c r="D201" s="329" t="str">
        <f aca="false">IF('Loan Table'!$A201&lt;&gt;"",ScheduledPayment,"")</f>
        <v/>
      </c>
      <c r="E201" s="329" t="str">
        <f aca="false">IF('Loan Table'!$A201&lt;&gt;"",IF('Loan Table'!$D201+ExtraPayments&lt;'Loan Table'!$C201,ExtraPayments,IF('Loan Table'!$C201-'Loan Table'!$D201&gt;0,'Loan Table'!$C201-'Loan Table'!$D201,0)),"")</f>
        <v/>
      </c>
      <c r="F201" s="329" t="str">
        <f aca="false">IF('Loan Table'!$A201&lt;&gt;"",IF('Loan Table'!$D201+'Loan Table'!$E201&lt;='Loan Table'!$C201,'Loan Table'!$D201+'Loan Table'!$E201,'Loan Table'!$C201),"")</f>
        <v/>
      </c>
      <c r="G201" s="329" t="str">
        <f aca="false">IF('Loan Table'!$A201&lt;&gt;"",'Loan Table'!$F201-'Loan Table'!$H201,"")</f>
        <v/>
      </c>
      <c r="H201" s="329" t="str">
        <f aca="false">IF('Loan Table'!$A201&lt;&gt;"",'Loan Table'!$C201*(InterestRate/PaymentsPerYear),"")</f>
        <v/>
      </c>
      <c r="I201" s="329" t="str">
        <f aca="false">IF('Loan Table'!$A201&lt;&gt;"",IF('Loan Table'!$D201+'Loan Table'!$E201&lt;='Loan Table'!$C201,'Loan Table'!$C201-'Loan Table'!$G201,0),"")</f>
        <v/>
      </c>
      <c r="J201" s="329" t="str">
        <f aca="false">IF('Loan Table'!$A201&lt;&gt;"",SUM(INDEX('Loan Table'!$H$13:$H$356,1,1):'Loan Table'!$H201),"")</f>
        <v/>
      </c>
    </row>
    <row r="202" customFormat="false" ht="10.5" hidden="false" customHeight="false" outlineLevel="0" collapsed="false">
      <c r="A202" s="326" t="str">
        <f aca="false">IF(LoanGood,IF(ROW()-ROW('Loan Table'!$A$12)&gt;ScheduledNumberOfPayments,"",ROW()-ROW('Loan Table'!$A$12)),"")</f>
        <v/>
      </c>
      <c r="B202" s="327" t="str">
        <f aca="false">IF('Loan Table'!$A202&lt;&gt;"",EOMONTH(LoanStartDate,ROW('Loan Table'!$A202)-ROW('Loan Table'!$A$12)-2)+DAY(LoanStartDate),"")</f>
        <v/>
      </c>
      <c r="C202" s="329" t="str">
        <f aca="false">IF('Loan Table'!$A202&lt;&gt;"",IF(ROW()-ROW('Loan Table'!$C$12)=1,LoanAmount,INDEX('Loan Table'!$I$13:$I$356,ROW()-ROW('Loan Table'!$C$12)-1)),"")</f>
        <v/>
      </c>
      <c r="D202" s="329" t="str">
        <f aca="false">IF('Loan Table'!$A202&lt;&gt;"",ScheduledPayment,"")</f>
        <v/>
      </c>
      <c r="E202" s="329" t="str">
        <f aca="false">IF('Loan Table'!$A202&lt;&gt;"",IF('Loan Table'!$D202+ExtraPayments&lt;'Loan Table'!$C202,ExtraPayments,IF('Loan Table'!$C202-'Loan Table'!$D202&gt;0,'Loan Table'!$C202-'Loan Table'!$D202,0)),"")</f>
        <v/>
      </c>
      <c r="F202" s="329" t="str">
        <f aca="false">IF('Loan Table'!$A202&lt;&gt;"",IF('Loan Table'!$D202+'Loan Table'!$E202&lt;='Loan Table'!$C202,'Loan Table'!$D202+'Loan Table'!$E202,'Loan Table'!$C202),"")</f>
        <v/>
      </c>
      <c r="G202" s="329" t="str">
        <f aca="false">IF('Loan Table'!$A202&lt;&gt;"",'Loan Table'!$F202-'Loan Table'!$H202,"")</f>
        <v/>
      </c>
      <c r="H202" s="329" t="str">
        <f aca="false">IF('Loan Table'!$A202&lt;&gt;"",'Loan Table'!$C202*(InterestRate/PaymentsPerYear),"")</f>
        <v/>
      </c>
      <c r="I202" s="329" t="str">
        <f aca="false">IF('Loan Table'!$A202&lt;&gt;"",IF('Loan Table'!$D202+'Loan Table'!$E202&lt;='Loan Table'!$C202,'Loan Table'!$C202-'Loan Table'!$G202,0),"")</f>
        <v/>
      </c>
      <c r="J202" s="329" t="str">
        <f aca="false">IF('Loan Table'!$A202&lt;&gt;"",SUM(INDEX('Loan Table'!$H$13:$H$356,1,1):'Loan Table'!$H202),"")</f>
        <v/>
      </c>
    </row>
    <row r="203" customFormat="false" ht="10.5" hidden="false" customHeight="false" outlineLevel="0" collapsed="false">
      <c r="A203" s="326" t="str">
        <f aca="false">IF(LoanGood,IF(ROW()-ROW('Loan Table'!$A$12)&gt;ScheduledNumberOfPayments,"",ROW()-ROW('Loan Table'!$A$12)),"")</f>
        <v/>
      </c>
      <c r="B203" s="327" t="str">
        <f aca="false">IF('Loan Table'!$A203&lt;&gt;"",EOMONTH(LoanStartDate,ROW('Loan Table'!$A203)-ROW('Loan Table'!$A$12)-2)+DAY(LoanStartDate),"")</f>
        <v/>
      </c>
      <c r="C203" s="329" t="str">
        <f aca="false">IF('Loan Table'!$A203&lt;&gt;"",IF(ROW()-ROW('Loan Table'!$C$12)=1,LoanAmount,INDEX('Loan Table'!$I$13:$I$356,ROW()-ROW('Loan Table'!$C$12)-1)),"")</f>
        <v/>
      </c>
      <c r="D203" s="329" t="str">
        <f aca="false">IF('Loan Table'!$A203&lt;&gt;"",ScheduledPayment,"")</f>
        <v/>
      </c>
      <c r="E203" s="329" t="str">
        <f aca="false">IF('Loan Table'!$A203&lt;&gt;"",IF('Loan Table'!$D203+ExtraPayments&lt;'Loan Table'!$C203,ExtraPayments,IF('Loan Table'!$C203-'Loan Table'!$D203&gt;0,'Loan Table'!$C203-'Loan Table'!$D203,0)),"")</f>
        <v/>
      </c>
      <c r="F203" s="329" t="str">
        <f aca="false">IF('Loan Table'!$A203&lt;&gt;"",IF('Loan Table'!$D203+'Loan Table'!$E203&lt;='Loan Table'!$C203,'Loan Table'!$D203+'Loan Table'!$E203,'Loan Table'!$C203),"")</f>
        <v/>
      </c>
      <c r="G203" s="329" t="str">
        <f aca="false">IF('Loan Table'!$A203&lt;&gt;"",'Loan Table'!$F203-'Loan Table'!$H203,"")</f>
        <v/>
      </c>
      <c r="H203" s="329" t="str">
        <f aca="false">IF('Loan Table'!$A203&lt;&gt;"",'Loan Table'!$C203*(InterestRate/PaymentsPerYear),"")</f>
        <v/>
      </c>
      <c r="I203" s="329" t="str">
        <f aca="false">IF('Loan Table'!$A203&lt;&gt;"",IF('Loan Table'!$D203+'Loan Table'!$E203&lt;='Loan Table'!$C203,'Loan Table'!$C203-'Loan Table'!$G203,0),"")</f>
        <v/>
      </c>
      <c r="J203" s="329" t="str">
        <f aca="false">IF('Loan Table'!$A203&lt;&gt;"",SUM(INDEX('Loan Table'!$H$13:$H$356,1,1):'Loan Table'!$H203),"")</f>
        <v/>
      </c>
    </row>
    <row r="204" customFormat="false" ht="10.5" hidden="false" customHeight="false" outlineLevel="0" collapsed="false">
      <c r="A204" s="326" t="str">
        <f aca="false">IF(LoanGood,IF(ROW()-ROW('Loan Table'!$A$12)&gt;ScheduledNumberOfPayments,"",ROW()-ROW('Loan Table'!$A$12)),"")</f>
        <v/>
      </c>
      <c r="B204" s="327" t="str">
        <f aca="false">IF('Loan Table'!$A204&lt;&gt;"",EOMONTH(LoanStartDate,ROW('Loan Table'!$A204)-ROW('Loan Table'!$A$12)-2)+DAY(LoanStartDate),"")</f>
        <v/>
      </c>
      <c r="C204" s="329" t="str">
        <f aca="false">IF('Loan Table'!$A204&lt;&gt;"",IF(ROW()-ROW('Loan Table'!$C$12)=1,LoanAmount,INDEX('Loan Table'!$I$13:$I$356,ROW()-ROW('Loan Table'!$C$12)-1)),"")</f>
        <v/>
      </c>
      <c r="D204" s="329" t="str">
        <f aca="false">IF('Loan Table'!$A204&lt;&gt;"",ScheduledPayment,"")</f>
        <v/>
      </c>
      <c r="E204" s="329" t="str">
        <f aca="false">IF('Loan Table'!$A204&lt;&gt;"",IF('Loan Table'!$D204+ExtraPayments&lt;'Loan Table'!$C204,ExtraPayments,IF('Loan Table'!$C204-'Loan Table'!$D204&gt;0,'Loan Table'!$C204-'Loan Table'!$D204,0)),"")</f>
        <v/>
      </c>
      <c r="F204" s="329" t="str">
        <f aca="false">IF('Loan Table'!$A204&lt;&gt;"",IF('Loan Table'!$D204+'Loan Table'!$E204&lt;='Loan Table'!$C204,'Loan Table'!$D204+'Loan Table'!$E204,'Loan Table'!$C204),"")</f>
        <v/>
      </c>
      <c r="G204" s="329" t="str">
        <f aca="false">IF('Loan Table'!$A204&lt;&gt;"",'Loan Table'!$F204-'Loan Table'!$H204,"")</f>
        <v/>
      </c>
      <c r="H204" s="329" t="str">
        <f aca="false">IF('Loan Table'!$A204&lt;&gt;"",'Loan Table'!$C204*(InterestRate/PaymentsPerYear),"")</f>
        <v/>
      </c>
      <c r="I204" s="329" t="str">
        <f aca="false">IF('Loan Table'!$A204&lt;&gt;"",IF('Loan Table'!$D204+'Loan Table'!$E204&lt;='Loan Table'!$C204,'Loan Table'!$C204-'Loan Table'!$G204,0),"")</f>
        <v/>
      </c>
      <c r="J204" s="329" t="str">
        <f aca="false">IF('Loan Table'!$A204&lt;&gt;"",SUM(INDEX('Loan Table'!$H$13:$H$356,1,1):'Loan Table'!$H204),"")</f>
        <v/>
      </c>
    </row>
    <row r="205" customFormat="false" ht="10.5" hidden="false" customHeight="false" outlineLevel="0" collapsed="false">
      <c r="A205" s="326" t="str">
        <f aca="false">IF(LoanGood,IF(ROW()-ROW('Loan Table'!$A$12)&gt;ScheduledNumberOfPayments,"",ROW()-ROW('Loan Table'!$A$12)),"")</f>
        <v/>
      </c>
      <c r="B205" s="327" t="str">
        <f aca="false">IF('Loan Table'!$A205&lt;&gt;"",EOMONTH(LoanStartDate,ROW('Loan Table'!$A205)-ROW('Loan Table'!$A$12)-2)+DAY(LoanStartDate),"")</f>
        <v/>
      </c>
      <c r="C205" s="329" t="str">
        <f aca="false">IF('Loan Table'!$A205&lt;&gt;"",IF(ROW()-ROW('Loan Table'!$C$12)=1,LoanAmount,INDEX('Loan Table'!$I$13:$I$356,ROW()-ROW('Loan Table'!$C$12)-1)),"")</f>
        <v/>
      </c>
      <c r="D205" s="329" t="str">
        <f aca="false">IF('Loan Table'!$A205&lt;&gt;"",ScheduledPayment,"")</f>
        <v/>
      </c>
      <c r="E205" s="329" t="str">
        <f aca="false">IF('Loan Table'!$A205&lt;&gt;"",IF('Loan Table'!$D205+ExtraPayments&lt;'Loan Table'!$C205,ExtraPayments,IF('Loan Table'!$C205-'Loan Table'!$D205&gt;0,'Loan Table'!$C205-'Loan Table'!$D205,0)),"")</f>
        <v/>
      </c>
      <c r="F205" s="329" t="str">
        <f aca="false">IF('Loan Table'!$A205&lt;&gt;"",IF('Loan Table'!$D205+'Loan Table'!$E205&lt;='Loan Table'!$C205,'Loan Table'!$D205+'Loan Table'!$E205,'Loan Table'!$C205),"")</f>
        <v/>
      </c>
      <c r="G205" s="329" t="str">
        <f aca="false">IF('Loan Table'!$A205&lt;&gt;"",'Loan Table'!$F205-'Loan Table'!$H205,"")</f>
        <v/>
      </c>
      <c r="H205" s="329" t="str">
        <f aca="false">IF('Loan Table'!$A205&lt;&gt;"",'Loan Table'!$C205*(InterestRate/PaymentsPerYear),"")</f>
        <v/>
      </c>
      <c r="I205" s="329" t="str">
        <f aca="false">IF('Loan Table'!$A205&lt;&gt;"",IF('Loan Table'!$D205+'Loan Table'!$E205&lt;='Loan Table'!$C205,'Loan Table'!$C205-'Loan Table'!$G205,0),"")</f>
        <v/>
      </c>
      <c r="J205" s="329" t="str">
        <f aca="false">IF('Loan Table'!$A205&lt;&gt;"",SUM(INDEX('Loan Table'!$H$13:$H$356,1,1):'Loan Table'!$H205),"")</f>
        <v/>
      </c>
    </row>
    <row r="206" customFormat="false" ht="10.5" hidden="false" customHeight="false" outlineLevel="0" collapsed="false">
      <c r="A206" s="326" t="str">
        <f aca="false">IF(LoanGood,IF(ROW()-ROW('Loan Table'!$A$12)&gt;ScheduledNumberOfPayments,"",ROW()-ROW('Loan Table'!$A$12)),"")</f>
        <v/>
      </c>
      <c r="B206" s="327" t="str">
        <f aca="false">IF('Loan Table'!$A206&lt;&gt;"",EOMONTH(LoanStartDate,ROW('Loan Table'!$A206)-ROW('Loan Table'!$A$12)-2)+DAY(LoanStartDate),"")</f>
        <v/>
      </c>
      <c r="C206" s="329" t="str">
        <f aca="false">IF('Loan Table'!$A206&lt;&gt;"",IF(ROW()-ROW('Loan Table'!$C$12)=1,LoanAmount,INDEX('Loan Table'!$I$13:$I$356,ROW()-ROW('Loan Table'!$C$12)-1)),"")</f>
        <v/>
      </c>
      <c r="D206" s="329" t="str">
        <f aca="false">IF('Loan Table'!$A206&lt;&gt;"",ScheduledPayment,"")</f>
        <v/>
      </c>
      <c r="E206" s="329" t="str">
        <f aca="false">IF('Loan Table'!$A206&lt;&gt;"",IF('Loan Table'!$D206+ExtraPayments&lt;'Loan Table'!$C206,ExtraPayments,IF('Loan Table'!$C206-'Loan Table'!$D206&gt;0,'Loan Table'!$C206-'Loan Table'!$D206,0)),"")</f>
        <v/>
      </c>
      <c r="F206" s="329" t="str">
        <f aca="false">IF('Loan Table'!$A206&lt;&gt;"",IF('Loan Table'!$D206+'Loan Table'!$E206&lt;='Loan Table'!$C206,'Loan Table'!$D206+'Loan Table'!$E206,'Loan Table'!$C206),"")</f>
        <v/>
      </c>
      <c r="G206" s="329" t="str">
        <f aca="false">IF('Loan Table'!$A206&lt;&gt;"",'Loan Table'!$F206-'Loan Table'!$H206,"")</f>
        <v/>
      </c>
      <c r="H206" s="329" t="str">
        <f aca="false">IF('Loan Table'!$A206&lt;&gt;"",'Loan Table'!$C206*(InterestRate/PaymentsPerYear),"")</f>
        <v/>
      </c>
      <c r="I206" s="329" t="str">
        <f aca="false">IF('Loan Table'!$A206&lt;&gt;"",IF('Loan Table'!$D206+'Loan Table'!$E206&lt;='Loan Table'!$C206,'Loan Table'!$C206-'Loan Table'!$G206,0),"")</f>
        <v/>
      </c>
      <c r="J206" s="329" t="str">
        <f aca="false">IF('Loan Table'!$A206&lt;&gt;"",SUM(INDEX('Loan Table'!$H$13:$H$356,1,1):'Loan Table'!$H206),"")</f>
        <v/>
      </c>
    </row>
    <row r="207" customFormat="false" ht="10.5" hidden="false" customHeight="false" outlineLevel="0" collapsed="false">
      <c r="A207" s="326" t="str">
        <f aca="false">IF(LoanGood,IF(ROW()-ROW('Loan Table'!$A$12)&gt;ScheduledNumberOfPayments,"",ROW()-ROW('Loan Table'!$A$12)),"")</f>
        <v/>
      </c>
      <c r="B207" s="327" t="str">
        <f aca="false">IF('Loan Table'!$A207&lt;&gt;"",EOMONTH(LoanStartDate,ROW('Loan Table'!$A207)-ROW('Loan Table'!$A$12)-2)+DAY(LoanStartDate),"")</f>
        <v/>
      </c>
      <c r="C207" s="329" t="str">
        <f aca="false">IF('Loan Table'!$A207&lt;&gt;"",IF(ROW()-ROW('Loan Table'!$C$12)=1,LoanAmount,INDEX('Loan Table'!$I$13:$I$356,ROW()-ROW('Loan Table'!$C$12)-1)),"")</f>
        <v/>
      </c>
      <c r="D207" s="329" t="str">
        <f aca="false">IF('Loan Table'!$A207&lt;&gt;"",ScheduledPayment,"")</f>
        <v/>
      </c>
      <c r="E207" s="329" t="str">
        <f aca="false">IF('Loan Table'!$A207&lt;&gt;"",IF('Loan Table'!$D207+ExtraPayments&lt;'Loan Table'!$C207,ExtraPayments,IF('Loan Table'!$C207-'Loan Table'!$D207&gt;0,'Loan Table'!$C207-'Loan Table'!$D207,0)),"")</f>
        <v/>
      </c>
      <c r="F207" s="329" t="str">
        <f aca="false">IF('Loan Table'!$A207&lt;&gt;"",IF('Loan Table'!$D207+'Loan Table'!$E207&lt;='Loan Table'!$C207,'Loan Table'!$D207+'Loan Table'!$E207,'Loan Table'!$C207),"")</f>
        <v/>
      </c>
      <c r="G207" s="329" t="str">
        <f aca="false">IF('Loan Table'!$A207&lt;&gt;"",'Loan Table'!$F207-'Loan Table'!$H207,"")</f>
        <v/>
      </c>
      <c r="H207" s="329" t="str">
        <f aca="false">IF('Loan Table'!$A207&lt;&gt;"",'Loan Table'!$C207*(InterestRate/PaymentsPerYear),"")</f>
        <v/>
      </c>
      <c r="I207" s="329" t="str">
        <f aca="false">IF('Loan Table'!$A207&lt;&gt;"",IF('Loan Table'!$D207+'Loan Table'!$E207&lt;='Loan Table'!$C207,'Loan Table'!$C207-'Loan Table'!$G207,0),"")</f>
        <v/>
      </c>
      <c r="J207" s="329" t="str">
        <f aca="false">IF('Loan Table'!$A207&lt;&gt;"",SUM(INDEX('Loan Table'!$H$13:$H$356,1,1):'Loan Table'!$H207),"")</f>
        <v/>
      </c>
    </row>
    <row r="208" customFormat="false" ht="10.5" hidden="false" customHeight="false" outlineLevel="0" collapsed="false">
      <c r="A208" s="326" t="str">
        <f aca="false">IF(LoanGood,IF(ROW()-ROW('Loan Table'!$A$12)&gt;ScheduledNumberOfPayments,"",ROW()-ROW('Loan Table'!$A$12)),"")</f>
        <v/>
      </c>
      <c r="B208" s="327" t="str">
        <f aca="false">IF('Loan Table'!$A208&lt;&gt;"",EOMONTH(LoanStartDate,ROW('Loan Table'!$A208)-ROW('Loan Table'!$A$12)-2)+DAY(LoanStartDate),"")</f>
        <v/>
      </c>
      <c r="C208" s="329" t="str">
        <f aca="false">IF('Loan Table'!$A208&lt;&gt;"",IF(ROW()-ROW('Loan Table'!$C$12)=1,LoanAmount,INDEX('Loan Table'!$I$13:$I$356,ROW()-ROW('Loan Table'!$C$12)-1)),"")</f>
        <v/>
      </c>
      <c r="D208" s="329" t="str">
        <f aca="false">IF('Loan Table'!$A208&lt;&gt;"",ScheduledPayment,"")</f>
        <v/>
      </c>
      <c r="E208" s="329" t="str">
        <f aca="false">IF('Loan Table'!$A208&lt;&gt;"",IF('Loan Table'!$D208+ExtraPayments&lt;'Loan Table'!$C208,ExtraPayments,IF('Loan Table'!$C208-'Loan Table'!$D208&gt;0,'Loan Table'!$C208-'Loan Table'!$D208,0)),"")</f>
        <v/>
      </c>
      <c r="F208" s="329" t="str">
        <f aca="false">IF('Loan Table'!$A208&lt;&gt;"",IF('Loan Table'!$D208+'Loan Table'!$E208&lt;='Loan Table'!$C208,'Loan Table'!$D208+'Loan Table'!$E208,'Loan Table'!$C208),"")</f>
        <v/>
      </c>
      <c r="G208" s="329" t="str">
        <f aca="false">IF('Loan Table'!$A208&lt;&gt;"",'Loan Table'!$F208-'Loan Table'!$H208,"")</f>
        <v/>
      </c>
      <c r="H208" s="329" t="str">
        <f aca="false">IF('Loan Table'!$A208&lt;&gt;"",'Loan Table'!$C208*(InterestRate/PaymentsPerYear),"")</f>
        <v/>
      </c>
      <c r="I208" s="329" t="str">
        <f aca="false">IF('Loan Table'!$A208&lt;&gt;"",IF('Loan Table'!$D208+'Loan Table'!$E208&lt;='Loan Table'!$C208,'Loan Table'!$C208-'Loan Table'!$G208,0),"")</f>
        <v/>
      </c>
      <c r="J208" s="329" t="str">
        <f aca="false">IF('Loan Table'!$A208&lt;&gt;"",SUM(INDEX('Loan Table'!$H$13:$H$356,1,1):'Loan Table'!$H208),"")</f>
        <v/>
      </c>
    </row>
    <row r="209" customFormat="false" ht="10.5" hidden="false" customHeight="false" outlineLevel="0" collapsed="false">
      <c r="A209" s="326" t="str">
        <f aca="false">IF(LoanGood,IF(ROW()-ROW('Loan Table'!$A$12)&gt;ScheduledNumberOfPayments,"",ROW()-ROW('Loan Table'!$A$12)),"")</f>
        <v/>
      </c>
      <c r="B209" s="327" t="str">
        <f aca="false">IF('Loan Table'!$A209&lt;&gt;"",EOMONTH(LoanStartDate,ROW('Loan Table'!$A209)-ROW('Loan Table'!$A$12)-2)+DAY(LoanStartDate),"")</f>
        <v/>
      </c>
      <c r="C209" s="329" t="str">
        <f aca="false">IF('Loan Table'!$A209&lt;&gt;"",IF(ROW()-ROW('Loan Table'!$C$12)=1,LoanAmount,INDEX('Loan Table'!$I$13:$I$356,ROW()-ROW('Loan Table'!$C$12)-1)),"")</f>
        <v/>
      </c>
      <c r="D209" s="329" t="str">
        <f aca="false">IF('Loan Table'!$A209&lt;&gt;"",ScheduledPayment,"")</f>
        <v/>
      </c>
      <c r="E209" s="329" t="str">
        <f aca="false">IF('Loan Table'!$A209&lt;&gt;"",IF('Loan Table'!$D209+ExtraPayments&lt;'Loan Table'!$C209,ExtraPayments,IF('Loan Table'!$C209-'Loan Table'!$D209&gt;0,'Loan Table'!$C209-'Loan Table'!$D209,0)),"")</f>
        <v/>
      </c>
      <c r="F209" s="329" t="str">
        <f aca="false">IF('Loan Table'!$A209&lt;&gt;"",IF('Loan Table'!$D209+'Loan Table'!$E209&lt;='Loan Table'!$C209,'Loan Table'!$D209+'Loan Table'!$E209,'Loan Table'!$C209),"")</f>
        <v/>
      </c>
      <c r="G209" s="329" t="str">
        <f aca="false">IF('Loan Table'!$A209&lt;&gt;"",'Loan Table'!$F209-'Loan Table'!$H209,"")</f>
        <v/>
      </c>
      <c r="H209" s="329" t="str">
        <f aca="false">IF('Loan Table'!$A209&lt;&gt;"",'Loan Table'!$C209*(InterestRate/PaymentsPerYear),"")</f>
        <v/>
      </c>
      <c r="I209" s="329" t="str">
        <f aca="false">IF('Loan Table'!$A209&lt;&gt;"",IF('Loan Table'!$D209+'Loan Table'!$E209&lt;='Loan Table'!$C209,'Loan Table'!$C209-'Loan Table'!$G209,0),"")</f>
        <v/>
      </c>
      <c r="J209" s="329" t="str">
        <f aca="false">IF('Loan Table'!$A209&lt;&gt;"",SUM(INDEX('Loan Table'!$H$13:$H$356,1,1):'Loan Table'!$H209),"")</f>
        <v/>
      </c>
    </row>
    <row r="210" customFormat="false" ht="10.5" hidden="false" customHeight="false" outlineLevel="0" collapsed="false">
      <c r="A210" s="326" t="str">
        <f aca="false">IF(LoanGood,IF(ROW()-ROW('Loan Table'!$A$12)&gt;ScheduledNumberOfPayments,"",ROW()-ROW('Loan Table'!$A$12)),"")</f>
        <v/>
      </c>
      <c r="B210" s="327" t="str">
        <f aca="false">IF('Loan Table'!$A210&lt;&gt;"",EOMONTH(LoanStartDate,ROW('Loan Table'!$A210)-ROW('Loan Table'!$A$12)-2)+DAY(LoanStartDate),"")</f>
        <v/>
      </c>
      <c r="C210" s="329" t="str">
        <f aca="false">IF('Loan Table'!$A210&lt;&gt;"",IF(ROW()-ROW('Loan Table'!$C$12)=1,LoanAmount,INDEX('Loan Table'!$I$13:$I$356,ROW()-ROW('Loan Table'!$C$12)-1)),"")</f>
        <v/>
      </c>
      <c r="D210" s="329" t="str">
        <f aca="false">IF('Loan Table'!$A210&lt;&gt;"",ScheduledPayment,"")</f>
        <v/>
      </c>
      <c r="E210" s="329" t="str">
        <f aca="false">IF('Loan Table'!$A210&lt;&gt;"",IF('Loan Table'!$D210+ExtraPayments&lt;'Loan Table'!$C210,ExtraPayments,IF('Loan Table'!$C210-'Loan Table'!$D210&gt;0,'Loan Table'!$C210-'Loan Table'!$D210,0)),"")</f>
        <v/>
      </c>
      <c r="F210" s="329" t="str">
        <f aca="false">IF('Loan Table'!$A210&lt;&gt;"",IF('Loan Table'!$D210+'Loan Table'!$E210&lt;='Loan Table'!$C210,'Loan Table'!$D210+'Loan Table'!$E210,'Loan Table'!$C210),"")</f>
        <v/>
      </c>
      <c r="G210" s="329" t="str">
        <f aca="false">IF('Loan Table'!$A210&lt;&gt;"",'Loan Table'!$F210-'Loan Table'!$H210,"")</f>
        <v/>
      </c>
      <c r="H210" s="329" t="str">
        <f aca="false">IF('Loan Table'!$A210&lt;&gt;"",'Loan Table'!$C210*(InterestRate/PaymentsPerYear),"")</f>
        <v/>
      </c>
      <c r="I210" s="329" t="str">
        <f aca="false">IF('Loan Table'!$A210&lt;&gt;"",IF('Loan Table'!$D210+'Loan Table'!$E210&lt;='Loan Table'!$C210,'Loan Table'!$C210-'Loan Table'!$G210,0),"")</f>
        <v/>
      </c>
      <c r="J210" s="329" t="str">
        <f aca="false">IF('Loan Table'!$A210&lt;&gt;"",SUM(INDEX('Loan Table'!$H$13:$H$356,1,1):'Loan Table'!$H210),"")</f>
        <v/>
      </c>
    </row>
    <row r="211" customFormat="false" ht="10.5" hidden="false" customHeight="false" outlineLevel="0" collapsed="false">
      <c r="A211" s="326" t="str">
        <f aca="false">IF(LoanGood,IF(ROW()-ROW('Loan Table'!$A$12)&gt;ScheduledNumberOfPayments,"",ROW()-ROW('Loan Table'!$A$12)),"")</f>
        <v/>
      </c>
      <c r="B211" s="327" t="str">
        <f aca="false">IF('Loan Table'!$A211&lt;&gt;"",EOMONTH(LoanStartDate,ROW('Loan Table'!$A211)-ROW('Loan Table'!$A$12)-2)+DAY(LoanStartDate),"")</f>
        <v/>
      </c>
      <c r="C211" s="329" t="str">
        <f aca="false">IF('Loan Table'!$A211&lt;&gt;"",IF(ROW()-ROW('Loan Table'!$C$12)=1,LoanAmount,INDEX('Loan Table'!$I$13:$I$356,ROW()-ROW('Loan Table'!$C$12)-1)),"")</f>
        <v/>
      </c>
      <c r="D211" s="329" t="str">
        <f aca="false">IF('Loan Table'!$A211&lt;&gt;"",ScheduledPayment,"")</f>
        <v/>
      </c>
      <c r="E211" s="329" t="str">
        <f aca="false">IF('Loan Table'!$A211&lt;&gt;"",IF('Loan Table'!$D211+ExtraPayments&lt;'Loan Table'!$C211,ExtraPayments,IF('Loan Table'!$C211-'Loan Table'!$D211&gt;0,'Loan Table'!$C211-'Loan Table'!$D211,0)),"")</f>
        <v/>
      </c>
      <c r="F211" s="329" t="str">
        <f aca="false">IF('Loan Table'!$A211&lt;&gt;"",IF('Loan Table'!$D211+'Loan Table'!$E211&lt;='Loan Table'!$C211,'Loan Table'!$D211+'Loan Table'!$E211,'Loan Table'!$C211),"")</f>
        <v/>
      </c>
      <c r="G211" s="329" t="str">
        <f aca="false">IF('Loan Table'!$A211&lt;&gt;"",'Loan Table'!$F211-'Loan Table'!$H211,"")</f>
        <v/>
      </c>
      <c r="H211" s="329" t="str">
        <f aca="false">IF('Loan Table'!$A211&lt;&gt;"",'Loan Table'!$C211*(InterestRate/PaymentsPerYear),"")</f>
        <v/>
      </c>
      <c r="I211" s="329" t="str">
        <f aca="false">IF('Loan Table'!$A211&lt;&gt;"",IF('Loan Table'!$D211+'Loan Table'!$E211&lt;='Loan Table'!$C211,'Loan Table'!$C211-'Loan Table'!$G211,0),"")</f>
        <v/>
      </c>
      <c r="J211" s="329" t="str">
        <f aca="false">IF('Loan Table'!$A211&lt;&gt;"",SUM(INDEX('Loan Table'!$H$13:$H$356,1,1):'Loan Table'!$H211),"")</f>
        <v/>
      </c>
    </row>
    <row r="212" customFormat="false" ht="10.5" hidden="false" customHeight="false" outlineLevel="0" collapsed="false">
      <c r="A212" s="326" t="str">
        <f aca="false">IF(LoanGood,IF(ROW()-ROW('Loan Table'!$A$12)&gt;ScheduledNumberOfPayments,"",ROW()-ROW('Loan Table'!$A$12)),"")</f>
        <v/>
      </c>
      <c r="B212" s="327" t="str">
        <f aca="false">IF('Loan Table'!$A212&lt;&gt;"",EOMONTH(LoanStartDate,ROW('Loan Table'!$A212)-ROW('Loan Table'!$A$12)-2)+DAY(LoanStartDate),"")</f>
        <v/>
      </c>
      <c r="C212" s="329" t="str">
        <f aca="false">IF('Loan Table'!$A212&lt;&gt;"",IF(ROW()-ROW('Loan Table'!$C$12)=1,LoanAmount,INDEX('Loan Table'!$I$13:$I$356,ROW()-ROW('Loan Table'!$C$12)-1)),"")</f>
        <v/>
      </c>
      <c r="D212" s="329" t="str">
        <f aca="false">IF('Loan Table'!$A212&lt;&gt;"",ScheduledPayment,"")</f>
        <v/>
      </c>
      <c r="E212" s="329" t="str">
        <f aca="false">IF('Loan Table'!$A212&lt;&gt;"",IF('Loan Table'!$D212+ExtraPayments&lt;'Loan Table'!$C212,ExtraPayments,IF('Loan Table'!$C212-'Loan Table'!$D212&gt;0,'Loan Table'!$C212-'Loan Table'!$D212,0)),"")</f>
        <v/>
      </c>
      <c r="F212" s="329" t="str">
        <f aca="false">IF('Loan Table'!$A212&lt;&gt;"",IF('Loan Table'!$D212+'Loan Table'!$E212&lt;='Loan Table'!$C212,'Loan Table'!$D212+'Loan Table'!$E212,'Loan Table'!$C212),"")</f>
        <v/>
      </c>
      <c r="G212" s="329" t="str">
        <f aca="false">IF('Loan Table'!$A212&lt;&gt;"",'Loan Table'!$F212-'Loan Table'!$H212,"")</f>
        <v/>
      </c>
      <c r="H212" s="329" t="str">
        <f aca="false">IF('Loan Table'!$A212&lt;&gt;"",'Loan Table'!$C212*(InterestRate/PaymentsPerYear),"")</f>
        <v/>
      </c>
      <c r="I212" s="329" t="str">
        <f aca="false">IF('Loan Table'!$A212&lt;&gt;"",IF('Loan Table'!$D212+'Loan Table'!$E212&lt;='Loan Table'!$C212,'Loan Table'!$C212-'Loan Table'!$G212,0),"")</f>
        <v/>
      </c>
      <c r="J212" s="329" t="str">
        <f aca="false">IF('Loan Table'!$A212&lt;&gt;"",SUM(INDEX('Loan Table'!$H$13:$H$356,1,1):'Loan Table'!$H212),"")</f>
        <v/>
      </c>
    </row>
    <row r="213" customFormat="false" ht="10.5" hidden="false" customHeight="false" outlineLevel="0" collapsed="false">
      <c r="A213" s="326" t="str">
        <f aca="false">IF(LoanGood,IF(ROW()-ROW('Loan Table'!$A$12)&gt;ScheduledNumberOfPayments,"",ROW()-ROW('Loan Table'!$A$12)),"")</f>
        <v/>
      </c>
      <c r="B213" s="327" t="str">
        <f aca="false">IF('Loan Table'!$A213&lt;&gt;"",EOMONTH(LoanStartDate,ROW('Loan Table'!$A213)-ROW('Loan Table'!$A$12)-2)+DAY(LoanStartDate),"")</f>
        <v/>
      </c>
      <c r="C213" s="329" t="str">
        <f aca="false">IF('Loan Table'!$A213&lt;&gt;"",IF(ROW()-ROW('Loan Table'!$C$12)=1,LoanAmount,INDEX('Loan Table'!$I$13:$I$356,ROW()-ROW('Loan Table'!$C$12)-1)),"")</f>
        <v/>
      </c>
      <c r="D213" s="329" t="str">
        <f aca="false">IF('Loan Table'!$A213&lt;&gt;"",ScheduledPayment,"")</f>
        <v/>
      </c>
      <c r="E213" s="329" t="str">
        <f aca="false">IF('Loan Table'!$A213&lt;&gt;"",IF('Loan Table'!$D213+ExtraPayments&lt;'Loan Table'!$C213,ExtraPayments,IF('Loan Table'!$C213-'Loan Table'!$D213&gt;0,'Loan Table'!$C213-'Loan Table'!$D213,0)),"")</f>
        <v/>
      </c>
      <c r="F213" s="329" t="str">
        <f aca="false">IF('Loan Table'!$A213&lt;&gt;"",IF('Loan Table'!$D213+'Loan Table'!$E213&lt;='Loan Table'!$C213,'Loan Table'!$D213+'Loan Table'!$E213,'Loan Table'!$C213),"")</f>
        <v/>
      </c>
      <c r="G213" s="329" t="str">
        <f aca="false">IF('Loan Table'!$A213&lt;&gt;"",'Loan Table'!$F213-'Loan Table'!$H213,"")</f>
        <v/>
      </c>
      <c r="H213" s="329" t="str">
        <f aca="false">IF('Loan Table'!$A213&lt;&gt;"",'Loan Table'!$C213*(InterestRate/PaymentsPerYear),"")</f>
        <v/>
      </c>
      <c r="I213" s="329" t="str">
        <f aca="false">IF('Loan Table'!$A213&lt;&gt;"",IF('Loan Table'!$D213+'Loan Table'!$E213&lt;='Loan Table'!$C213,'Loan Table'!$C213-'Loan Table'!$G213,0),"")</f>
        <v/>
      </c>
      <c r="J213" s="329" t="str">
        <f aca="false">IF('Loan Table'!$A213&lt;&gt;"",SUM(INDEX('Loan Table'!$H$13:$H$356,1,1):'Loan Table'!$H213),"")</f>
        <v/>
      </c>
    </row>
    <row r="214" customFormat="false" ht="10.5" hidden="false" customHeight="false" outlineLevel="0" collapsed="false">
      <c r="A214" s="326" t="str">
        <f aca="false">IF(LoanGood,IF(ROW()-ROW('Loan Table'!$A$12)&gt;ScheduledNumberOfPayments,"",ROW()-ROW('Loan Table'!$A$12)),"")</f>
        <v/>
      </c>
      <c r="B214" s="327" t="str">
        <f aca="false">IF('Loan Table'!$A214&lt;&gt;"",EOMONTH(LoanStartDate,ROW('Loan Table'!$A214)-ROW('Loan Table'!$A$12)-2)+DAY(LoanStartDate),"")</f>
        <v/>
      </c>
      <c r="C214" s="329" t="str">
        <f aca="false">IF('Loan Table'!$A214&lt;&gt;"",IF(ROW()-ROW('Loan Table'!$C$12)=1,LoanAmount,INDEX('Loan Table'!$I$13:$I$356,ROW()-ROW('Loan Table'!$C$12)-1)),"")</f>
        <v/>
      </c>
      <c r="D214" s="329" t="str">
        <f aca="false">IF('Loan Table'!$A214&lt;&gt;"",ScheduledPayment,"")</f>
        <v/>
      </c>
      <c r="E214" s="329" t="str">
        <f aca="false">IF('Loan Table'!$A214&lt;&gt;"",IF('Loan Table'!$D214+ExtraPayments&lt;'Loan Table'!$C214,ExtraPayments,IF('Loan Table'!$C214-'Loan Table'!$D214&gt;0,'Loan Table'!$C214-'Loan Table'!$D214,0)),"")</f>
        <v/>
      </c>
      <c r="F214" s="329" t="str">
        <f aca="false">IF('Loan Table'!$A214&lt;&gt;"",IF('Loan Table'!$D214+'Loan Table'!$E214&lt;='Loan Table'!$C214,'Loan Table'!$D214+'Loan Table'!$E214,'Loan Table'!$C214),"")</f>
        <v/>
      </c>
      <c r="G214" s="329" t="str">
        <f aca="false">IF('Loan Table'!$A214&lt;&gt;"",'Loan Table'!$F214-'Loan Table'!$H214,"")</f>
        <v/>
      </c>
      <c r="H214" s="329" t="str">
        <f aca="false">IF('Loan Table'!$A214&lt;&gt;"",'Loan Table'!$C214*(InterestRate/PaymentsPerYear),"")</f>
        <v/>
      </c>
      <c r="I214" s="329" t="str">
        <f aca="false">IF('Loan Table'!$A214&lt;&gt;"",IF('Loan Table'!$D214+'Loan Table'!$E214&lt;='Loan Table'!$C214,'Loan Table'!$C214-'Loan Table'!$G214,0),"")</f>
        <v/>
      </c>
      <c r="J214" s="329" t="str">
        <f aca="false">IF('Loan Table'!$A214&lt;&gt;"",SUM(INDEX('Loan Table'!$H$13:$H$356,1,1):'Loan Table'!$H214),"")</f>
        <v/>
      </c>
    </row>
    <row r="215" customFormat="false" ht="10.5" hidden="false" customHeight="false" outlineLevel="0" collapsed="false">
      <c r="A215" s="326" t="str">
        <f aca="false">IF(LoanGood,IF(ROW()-ROW('Loan Table'!$A$12)&gt;ScheduledNumberOfPayments,"",ROW()-ROW('Loan Table'!$A$12)),"")</f>
        <v/>
      </c>
      <c r="B215" s="327" t="str">
        <f aca="false">IF('Loan Table'!$A215&lt;&gt;"",EOMONTH(LoanStartDate,ROW('Loan Table'!$A215)-ROW('Loan Table'!$A$12)-2)+DAY(LoanStartDate),"")</f>
        <v/>
      </c>
      <c r="C215" s="329" t="str">
        <f aca="false">IF('Loan Table'!$A215&lt;&gt;"",IF(ROW()-ROW('Loan Table'!$C$12)=1,LoanAmount,INDEX('Loan Table'!$I$13:$I$356,ROW()-ROW('Loan Table'!$C$12)-1)),"")</f>
        <v/>
      </c>
      <c r="D215" s="329" t="str">
        <f aca="false">IF('Loan Table'!$A215&lt;&gt;"",ScheduledPayment,"")</f>
        <v/>
      </c>
      <c r="E215" s="329" t="str">
        <f aca="false">IF('Loan Table'!$A215&lt;&gt;"",IF('Loan Table'!$D215+ExtraPayments&lt;'Loan Table'!$C215,ExtraPayments,IF('Loan Table'!$C215-'Loan Table'!$D215&gt;0,'Loan Table'!$C215-'Loan Table'!$D215,0)),"")</f>
        <v/>
      </c>
      <c r="F215" s="329" t="str">
        <f aca="false">IF('Loan Table'!$A215&lt;&gt;"",IF('Loan Table'!$D215+'Loan Table'!$E215&lt;='Loan Table'!$C215,'Loan Table'!$D215+'Loan Table'!$E215,'Loan Table'!$C215),"")</f>
        <v/>
      </c>
      <c r="G215" s="329" t="str">
        <f aca="false">IF('Loan Table'!$A215&lt;&gt;"",'Loan Table'!$F215-'Loan Table'!$H215,"")</f>
        <v/>
      </c>
      <c r="H215" s="329" t="str">
        <f aca="false">IF('Loan Table'!$A215&lt;&gt;"",'Loan Table'!$C215*(InterestRate/PaymentsPerYear),"")</f>
        <v/>
      </c>
      <c r="I215" s="329" t="str">
        <f aca="false">IF('Loan Table'!$A215&lt;&gt;"",IF('Loan Table'!$D215+'Loan Table'!$E215&lt;='Loan Table'!$C215,'Loan Table'!$C215-'Loan Table'!$G215,0),"")</f>
        <v/>
      </c>
      <c r="J215" s="329" t="str">
        <f aca="false">IF('Loan Table'!$A215&lt;&gt;"",SUM(INDEX('Loan Table'!$H$13:$H$356,1,1):'Loan Table'!$H215),"")</f>
        <v/>
      </c>
    </row>
    <row r="216" customFormat="false" ht="10.5" hidden="false" customHeight="false" outlineLevel="0" collapsed="false">
      <c r="A216" s="326" t="str">
        <f aca="false">IF(LoanGood,IF(ROW()-ROW('Loan Table'!$A$12)&gt;ScheduledNumberOfPayments,"",ROW()-ROW('Loan Table'!$A$12)),"")</f>
        <v/>
      </c>
      <c r="B216" s="327" t="str">
        <f aca="false">IF('Loan Table'!$A216&lt;&gt;"",EOMONTH(LoanStartDate,ROW('Loan Table'!$A216)-ROW('Loan Table'!$A$12)-2)+DAY(LoanStartDate),"")</f>
        <v/>
      </c>
      <c r="C216" s="329" t="str">
        <f aca="false">IF('Loan Table'!$A216&lt;&gt;"",IF(ROW()-ROW('Loan Table'!$C$12)=1,LoanAmount,INDEX('Loan Table'!$I$13:$I$356,ROW()-ROW('Loan Table'!$C$12)-1)),"")</f>
        <v/>
      </c>
      <c r="D216" s="329" t="str">
        <f aca="false">IF('Loan Table'!$A216&lt;&gt;"",ScheduledPayment,"")</f>
        <v/>
      </c>
      <c r="E216" s="329" t="str">
        <f aca="false">IF('Loan Table'!$A216&lt;&gt;"",IF('Loan Table'!$D216+ExtraPayments&lt;'Loan Table'!$C216,ExtraPayments,IF('Loan Table'!$C216-'Loan Table'!$D216&gt;0,'Loan Table'!$C216-'Loan Table'!$D216,0)),"")</f>
        <v/>
      </c>
      <c r="F216" s="329" t="str">
        <f aca="false">IF('Loan Table'!$A216&lt;&gt;"",IF('Loan Table'!$D216+'Loan Table'!$E216&lt;='Loan Table'!$C216,'Loan Table'!$D216+'Loan Table'!$E216,'Loan Table'!$C216),"")</f>
        <v/>
      </c>
      <c r="G216" s="329" t="str">
        <f aca="false">IF('Loan Table'!$A216&lt;&gt;"",'Loan Table'!$F216-'Loan Table'!$H216,"")</f>
        <v/>
      </c>
      <c r="H216" s="329" t="str">
        <f aca="false">IF('Loan Table'!$A216&lt;&gt;"",'Loan Table'!$C216*(InterestRate/PaymentsPerYear),"")</f>
        <v/>
      </c>
      <c r="I216" s="329" t="str">
        <f aca="false">IF('Loan Table'!$A216&lt;&gt;"",IF('Loan Table'!$D216+'Loan Table'!$E216&lt;='Loan Table'!$C216,'Loan Table'!$C216-'Loan Table'!$G216,0),"")</f>
        <v/>
      </c>
      <c r="J216" s="329" t="str">
        <f aca="false">IF('Loan Table'!$A216&lt;&gt;"",SUM(INDEX('Loan Table'!$H$13:$H$356,1,1):'Loan Table'!$H216),"")</f>
        <v/>
      </c>
    </row>
    <row r="217" customFormat="false" ht="10.5" hidden="false" customHeight="false" outlineLevel="0" collapsed="false">
      <c r="A217" s="326" t="str">
        <f aca="false">IF(LoanGood,IF(ROW()-ROW('Loan Table'!$A$12)&gt;ScheduledNumberOfPayments,"",ROW()-ROW('Loan Table'!$A$12)),"")</f>
        <v/>
      </c>
      <c r="B217" s="327" t="str">
        <f aca="false">IF('Loan Table'!$A217&lt;&gt;"",EOMONTH(LoanStartDate,ROW('Loan Table'!$A217)-ROW('Loan Table'!$A$12)-2)+DAY(LoanStartDate),"")</f>
        <v/>
      </c>
      <c r="C217" s="329" t="str">
        <f aca="false">IF('Loan Table'!$A217&lt;&gt;"",IF(ROW()-ROW('Loan Table'!$C$12)=1,LoanAmount,INDEX('Loan Table'!$I$13:$I$356,ROW()-ROW('Loan Table'!$C$12)-1)),"")</f>
        <v/>
      </c>
      <c r="D217" s="329" t="str">
        <f aca="false">IF('Loan Table'!$A217&lt;&gt;"",ScheduledPayment,"")</f>
        <v/>
      </c>
      <c r="E217" s="329" t="str">
        <f aca="false">IF('Loan Table'!$A217&lt;&gt;"",IF('Loan Table'!$D217+ExtraPayments&lt;'Loan Table'!$C217,ExtraPayments,IF('Loan Table'!$C217-'Loan Table'!$D217&gt;0,'Loan Table'!$C217-'Loan Table'!$D217,0)),"")</f>
        <v/>
      </c>
      <c r="F217" s="329" t="str">
        <f aca="false">IF('Loan Table'!$A217&lt;&gt;"",IF('Loan Table'!$D217+'Loan Table'!$E217&lt;='Loan Table'!$C217,'Loan Table'!$D217+'Loan Table'!$E217,'Loan Table'!$C217),"")</f>
        <v/>
      </c>
      <c r="G217" s="329" t="str">
        <f aca="false">IF('Loan Table'!$A217&lt;&gt;"",'Loan Table'!$F217-'Loan Table'!$H217,"")</f>
        <v/>
      </c>
      <c r="H217" s="329" t="str">
        <f aca="false">IF('Loan Table'!$A217&lt;&gt;"",'Loan Table'!$C217*(InterestRate/PaymentsPerYear),"")</f>
        <v/>
      </c>
      <c r="I217" s="329" t="str">
        <f aca="false">IF('Loan Table'!$A217&lt;&gt;"",IF('Loan Table'!$D217+'Loan Table'!$E217&lt;='Loan Table'!$C217,'Loan Table'!$C217-'Loan Table'!$G217,0),"")</f>
        <v/>
      </c>
      <c r="J217" s="329" t="str">
        <f aca="false">IF('Loan Table'!$A217&lt;&gt;"",SUM(INDEX('Loan Table'!$H$13:$H$356,1,1):'Loan Table'!$H217),"")</f>
        <v/>
      </c>
    </row>
    <row r="218" customFormat="false" ht="10.5" hidden="false" customHeight="false" outlineLevel="0" collapsed="false">
      <c r="A218" s="326" t="str">
        <f aca="false">IF(LoanGood,IF(ROW()-ROW('Loan Table'!$A$12)&gt;ScheduledNumberOfPayments,"",ROW()-ROW('Loan Table'!$A$12)),"")</f>
        <v/>
      </c>
      <c r="B218" s="327" t="str">
        <f aca="false">IF('Loan Table'!$A218&lt;&gt;"",EOMONTH(LoanStartDate,ROW('Loan Table'!$A218)-ROW('Loan Table'!$A$12)-2)+DAY(LoanStartDate),"")</f>
        <v/>
      </c>
      <c r="C218" s="329" t="str">
        <f aca="false">IF('Loan Table'!$A218&lt;&gt;"",IF(ROW()-ROW('Loan Table'!$C$12)=1,LoanAmount,INDEX('Loan Table'!$I$13:$I$356,ROW()-ROW('Loan Table'!$C$12)-1)),"")</f>
        <v/>
      </c>
      <c r="D218" s="329" t="str">
        <f aca="false">IF('Loan Table'!$A218&lt;&gt;"",ScheduledPayment,"")</f>
        <v/>
      </c>
      <c r="E218" s="329" t="str">
        <f aca="false">IF('Loan Table'!$A218&lt;&gt;"",IF('Loan Table'!$D218+ExtraPayments&lt;'Loan Table'!$C218,ExtraPayments,IF('Loan Table'!$C218-'Loan Table'!$D218&gt;0,'Loan Table'!$C218-'Loan Table'!$D218,0)),"")</f>
        <v/>
      </c>
      <c r="F218" s="329" t="str">
        <f aca="false">IF('Loan Table'!$A218&lt;&gt;"",IF('Loan Table'!$D218+'Loan Table'!$E218&lt;='Loan Table'!$C218,'Loan Table'!$D218+'Loan Table'!$E218,'Loan Table'!$C218),"")</f>
        <v/>
      </c>
      <c r="G218" s="329" t="str">
        <f aca="false">IF('Loan Table'!$A218&lt;&gt;"",'Loan Table'!$F218-'Loan Table'!$H218,"")</f>
        <v/>
      </c>
      <c r="H218" s="329" t="str">
        <f aca="false">IF('Loan Table'!$A218&lt;&gt;"",'Loan Table'!$C218*(InterestRate/PaymentsPerYear),"")</f>
        <v/>
      </c>
      <c r="I218" s="329" t="str">
        <f aca="false">IF('Loan Table'!$A218&lt;&gt;"",IF('Loan Table'!$D218+'Loan Table'!$E218&lt;='Loan Table'!$C218,'Loan Table'!$C218-'Loan Table'!$G218,0),"")</f>
        <v/>
      </c>
      <c r="J218" s="329" t="str">
        <f aca="false">IF('Loan Table'!$A218&lt;&gt;"",SUM(INDEX('Loan Table'!$H$13:$H$356,1,1):'Loan Table'!$H218),"")</f>
        <v/>
      </c>
    </row>
    <row r="219" customFormat="false" ht="10.5" hidden="false" customHeight="false" outlineLevel="0" collapsed="false">
      <c r="A219" s="326" t="str">
        <f aca="false">IF(LoanGood,IF(ROW()-ROW('Loan Table'!$A$12)&gt;ScheduledNumberOfPayments,"",ROW()-ROW('Loan Table'!$A$12)),"")</f>
        <v/>
      </c>
      <c r="B219" s="327" t="str">
        <f aca="false">IF('Loan Table'!$A219&lt;&gt;"",EOMONTH(LoanStartDate,ROW('Loan Table'!$A219)-ROW('Loan Table'!$A$12)-2)+DAY(LoanStartDate),"")</f>
        <v/>
      </c>
      <c r="C219" s="329" t="str">
        <f aca="false">IF('Loan Table'!$A219&lt;&gt;"",IF(ROW()-ROW('Loan Table'!$C$12)=1,LoanAmount,INDEX('Loan Table'!$I$13:$I$356,ROW()-ROW('Loan Table'!$C$12)-1)),"")</f>
        <v/>
      </c>
      <c r="D219" s="329" t="str">
        <f aca="false">IF('Loan Table'!$A219&lt;&gt;"",ScheduledPayment,"")</f>
        <v/>
      </c>
      <c r="E219" s="329" t="str">
        <f aca="false">IF('Loan Table'!$A219&lt;&gt;"",IF('Loan Table'!$D219+ExtraPayments&lt;'Loan Table'!$C219,ExtraPayments,IF('Loan Table'!$C219-'Loan Table'!$D219&gt;0,'Loan Table'!$C219-'Loan Table'!$D219,0)),"")</f>
        <v/>
      </c>
      <c r="F219" s="329" t="str">
        <f aca="false">IF('Loan Table'!$A219&lt;&gt;"",IF('Loan Table'!$D219+'Loan Table'!$E219&lt;='Loan Table'!$C219,'Loan Table'!$D219+'Loan Table'!$E219,'Loan Table'!$C219),"")</f>
        <v/>
      </c>
      <c r="G219" s="329" t="str">
        <f aca="false">IF('Loan Table'!$A219&lt;&gt;"",'Loan Table'!$F219-'Loan Table'!$H219,"")</f>
        <v/>
      </c>
      <c r="H219" s="329" t="str">
        <f aca="false">IF('Loan Table'!$A219&lt;&gt;"",'Loan Table'!$C219*(InterestRate/PaymentsPerYear),"")</f>
        <v/>
      </c>
      <c r="I219" s="329" t="str">
        <f aca="false">IF('Loan Table'!$A219&lt;&gt;"",IF('Loan Table'!$D219+'Loan Table'!$E219&lt;='Loan Table'!$C219,'Loan Table'!$C219-'Loan Table'!$G219,0),"")</f>
        <v/>
      </c>
      <c r="J219" s="329" t="str">
        <f aca="false">IF('Loan Table'!$A219&lt;&gt;"",SUM(INDEX('Loan Table'!$H$13:$H$356,1,1):'Loan Table'!$H219),"")</f>
        <v/>
      </c>
    </row>
    <row r="220" customFormat="false" ht="10.5" hidden="false" customHeight="false" outlineLevel="0" collapsed="false">
      <c r="A220" s="326" t="str">
        <f aca="false">IF(LoanGood,IF(ROW()-ROW('Loan Table'!$A$12)&gt;ScheduledNumberOfPayments,"",ROW()-ROW('Loan Table'!$A$12)),"")</f>
        <v/>
      </c>
      <c r="B220" s="327" t="str">
        <f aca="false">IF('Loan Table'!$A220&lt;&gt;"",EOMONTH(LoanStartDate,ROW('Loan Table'!$A220)-ROW('Loan Table'!$A$12)-2)+DAY(LoanStartDate),"")</f>
        <v/>
      </c>
      <c r="C220" s="329" t="str">
        <f aca="false">IF('Loan Table'!$A220&lt;&gt;"",IF(ROW()-ROW('Loan Table'!$C$12)=1,LoanAmount,INDEX('Loan Table'!$I$13:$I$356,ROW()-ROW('Loan Table'!$C$12)-1)),"")</f>
        <v/>
      </c>
      <c r="D220" s="329" t="str">
        <f aca="false">IF('Loan Table'!$A220&lt;&gt;"",ScheduledPayment,"")</f>
        <v/>
      </c>
      <c r="E220" s="329" t="str">
        <f aca="false">IF('Loan Table'!$A220&lt;&gt;"",IF('Loan Table'!$D220+ExtraPayments&lt;'Loan Table'!$C220,ExtraPayments,IF('Loan Table'!$C220-'Loan Table'!$D220&gt;0,'Loan Table'!$C220-'Loan Table'!$D220,0)),"")</f>
        <v/>
      </c>
      <c r="F220" s="329" t="str">
        <f aca="false">IF('Loan Table'!$A220&lt;&gt;"",IF('Loan Table'!$D220+'Loan Table'!$E220&lt;='Loan Table'!$C220,'Loan Table'!$D220+'Loan Table'!$E220,'Loan Table'!$C220),"")</f>
        <v/>
      </c>
      <c r="G220" s="329" t="str">
        <f aca="false">IF('Loan Table'!$A220&lt;&gt;"",'Loan Table'!$F220-'Loan Table'!$H220,"")</f>
        <v/>
      </c>
      <c r="H220" s="329" t="str">
        <f aca="false">IF('Loan Table'!$A220&lt;&gt;"",'Loan Table'!$C220*(InterestRate/PaymentsPerYear),"")</f>
        <v/>
      </c>
      <c r="I220" s="329" t="str">
        <f aca="false">IF('Loan Table'!$A220&lt;&gt;"",IF('Loan Table'!$D220+'Loan Table'!$E220&lt;='Loan Table'!$C220,'Loan Table'!$C220-'Loan Table'!$G220,0),"")</f>
        <v/>
      </c>
      <c r="J220" s="329" t="str">
        <f aca="false">IF('Loan Table'!$A220&lt;&gt;"",SUM(INDEX('Loan Table'!$H$13:$H$356,1,1):'Loan Table'!$H220),"")</f>
        <v/>
      </c>
    </row>
    <row r="221" customFormat="false" ht="10.5" hidden="false" customHeight="false" outlineLevel="0" collapsed="false">
      <c r="A221" s="326" t="str">
        <f aca="false">IF(LoanGood,IF(ROW()-ROW('Loan Table'!$A$12)&gt;ScheduledNumberOfPayments,"",ROW()-ROW('Loan Table'!$A$12)),"")</f>
        <v/>
      </c>
      <c r="B221" s="327" t="str">
        <f aca="false">IF('Loan Table'!$A221&lt;&gt;"",EOMONTH(LoanStartDate,ROW('Loan Table'!$A221)-ROW('Loan Table'!$A$12)-2)+DAY(LoanStartDate),"")</f>
        <v/>
      </c>
      <c r="C221" s="329" t="str">
        <f aca="false">IF('Loan Table'!$A221&lt;&gt;"",IF(ROW()-ROW('Loan Table'!$C$12)=1,LoanAmount,INDEX('Loan Table'!$I$13:$I$356,ROW()-ROW('Loan Table'!$C$12)-1)),"")</f>
        <v/>
      </c>
      <c r="D221" s="329" t="str">
        <f aca="false">IF('Loan Table'!$A221&lt;&gt;"",ScheduledPayment,"")</f>
        <v/>
      </c>
      <c r="E221" s="329" t="str">
        <f aca="false">IF('Loan Table'!$A221&lt;&gt;"",IF('Loan Table'!$D221+ExtraPayments&lt;'Loan Table'!$C221,ExtraPayments,IF('Loan Table'!$C221-'Loan Table'!$D221&gt;0,'Loan Table'!$C221-'Loan Table'!$D221,0)),"")</f>
        <v/>
      </c>
      <c r="F221" s="329" t="str">
        <f aca="false">IF('Loan Table'!$A221&lt;&gt;"",IF('Loan Table'!$D221+'Loan Table'!$E221&lt;='Loan Table'!$C221,'Loan Table'!$D221+'Loan Table'!$E221,'Loan Table'!$C221),"")</f>
        <v/>
      </c>
      <c r="G221" s="329" t="str">
        <f aca="false">IF('Loan Table'!$A221&lt;&gt;"",'Loan Table'!$F221-'Loan Table'!$H221,"")</f>
        <v/>
      </c>
      <c r="H221" s="329" t="str">
        <f aca="false">IF('Loan Table'!$A221&lt;&gt;"",'Loan Table'!$C221*(InterestRate/PaymentsPerYear),"")</f>
        <v/>
      </c>
      <c r="I221" s="329" t="str">
        <f aca="false">IF('Loan Table'!$A221&lt;&gt;"",IF('Loan Table'!$D221+'Loan Table'!$E221&lt;='Loan Table'!$C221,'Loan Table'!$C221-'Loan Table'!$G221,0),"")</f>
        <v/>
      </c>
      <c r="J221" s="329" t="str">
        <f aca="false">IF('Loan Table'!$A221&lt;&gt;"",SUM(INDEX('Loan Table'!$H$13:$H$356,1,1):'Loan Table'!$H221),"")</f>
        <v/>
      </c>
    </row>
    <row r="222" customFormat="false" ht="10.5" hidden="false" customHeight="false" outlineLevel="0" collapsed="false">
      <c r="A222" s="326" t="str">
        <f aca="false">IF(LoanGood,IF(ROW()-ROW('Loan Table'!$A$12)&gt;ScheduledNumberOfPayments,"",ROW()-ROW('Loan Table'!$A$12)),"")</f>
        <v/>
      </c>
      <c r="B222" s="327" t="str">
        <f aca="false">IF('Loan Table'!$A222&lt;&gt;"",EOMONTH(LoanStartDate,ROW('Loan Table'!$A222)-ROW('Loan Table'!$A$12)-2)+DAY(LoanStartDate),"")</f>
        <v/>
      </c>
      <c r="C222" s="329" t="str">
        <f aca="false">IF('Loan Table'!$A222&lt;&gt;"",IF(ROW()-ROW('Loan Table'!$C$12)=1,LoanAmount,INDEX('Loan Table'!$I$13:$I$356,ROW()-ROW('Loan Table'!$C$12)-1)),"")</f>
        <v/>
      </c>
      <c r="D222" s="329" t="str">
        <f aca="false">IF('Loan Table'!$A222&lt;&gt;"",ScheduledPayment,"")</f>
        <v/>
      </c>
      <c r="E222" s="329" t="str">
        <f aca="false">IF('Loan Table'!$A222&lt;&gt;"",IF('Loan Table'!$D222+ExtraPayments&lt;'Loan Table'!$C222,ExtraPayments,IF('Loan Table'!$C222-'Loan Table'!$D222&gt;0,'Loan Table'!$C222-'Loan Table'!$D222,0)),"")</f>
        <v/>
      </c>
      <c r="F222" s="329" t="str">
        <f aca="false">IF('Loan Table'!$A222&lt;&gt;"",IF('Loan Table'!$D222+'Loan Table'!$E222&lt;='Loan Table'!$C222,'Loan Table'!$D222+'Loan Table'!$E222,'Loan Table'!$C222),"")</f>
        <v/>
      </c>
      <c r="G222" s="329" t="str">
        <f aca="false">IF('Loan Table'!$A222&lt;&gt;"",'Loan Table'!$F222-'Loan Table'!$H222,"")</f>
        <v/>
      </c>
      <c r="H222" s="329" t="str">
        <f aca="false">IF('Loan Table'!$A222&lt;&gt;"",'Loan Table'!$C222*(InterestRate/PaymentsPerYear),"")</f>
        <v/>
      </c>
      <c r="I222" s="329" t="str">
        <f aca="false">IF('Loan Table'!$A222&lt;&gt;"",IF('Loan Table'!$D222+'Loan Table'!$E222&lt;='Loan Table'!$C222,'Loan Table'!$C222-'Loan Table'!$G222,0),"")</f>
        <v/>
      </c>
      <c r="J222" s="329" t="str">
        <f aca="false">IF('Loan Table'!$A222&lt;&gt;"",SUM(INDEX('Loan Table'!$H$13:$H$356,1,1):'Loan Table'!$H222),"")</f>
        <v/>
      </c>
    </row>
    <row r="223" customFormat="false" ht="10.5" hidden="false" customHeight="false" outlineLevel="0" collapsed="false">
      <c r="A223" s="326" t="str">
        <f aca="false">IF(LoanGood,IF(ROW()-ROW('Loan Table'!$A$12)&gt;ScheduledNumberOfPayments,"",ROW()-ROW('Loan Table'!$A$12)),"")</f>
        <v/>
      </c>
      <c r="B223" s="327" t="str">
        <f aca="false">IF('Loan Table'!$A223&lt;&gt;"",EOMONTH(LoanStartDate,ROW('Loan Table'!$A223)-ROW('Loan Table'!$A$12)-2)+DAY(LoanStartDate),"")</f>
        <v/>
      </c>
      <c r="C223" s="329" t="str">
        <f aca="false">IF('Loan Table'!$A223&lt;&gt;"",IF(ROW()-ROW('Loan Table'!$C$12)=1,LoanAmount,INDEX('Loan Table'!$I$13:$I$356,ROW()-ROW('Loan Table'!$C$12)-1)),"")</f>
        <v/>
      </c>
      <c r="D223" s="329" t="str">
        <f aca="false">IF('Loan Table'!$A223&lt;&gt;"",ScheduledPayment,"")</f>
        <v/>
      </c>
      <c r="E223" s="329" t="str">
        <f aca="false">IF('Loan Table'!$A223&lt;&gt;"",IF('Loan Table'!$D223+ExtraPayments&lt;'Loan Table'!$C223,ExtraPayments,IF('Loan Table'!$C223-'Loan Table'!$D223&gt;0,'Loan Table'!$C223-'Loan Table'!$D223,0)),"")</f>
        <v/>
      </c>
      <c r="F223" s="329" t="str">
        <f aca="false">IF('Loan Table'!$A223&lt;&gt;"",IF('Loan Table'!$D223+'Loan Table'!$E223&lt;='Loan Table'!$C223,'Loan Table'!$D223+'Loan Table'!$E223,'Loan Table'!$C223),"")</f>
        <v/>
      </c>
      <c r="G223" s="329" t="str">
        <f aca="false">IF('Loan Table'!$A223&lt;&gt;"",'Loan Table'!$F223-'Loan Table'!$H223,"")</f>
        <v/>
      </c>
      <c r="H223" s="329" t="str">
        <f aca="false">IF('Loan Table'!$A223&lt;&gt;"",'Loan Table'!$C223*(InterestRate/PaymentsPerYear),"")</f>
        <v/>
      </c>
      <c r="I223" s="329" t="str">
        <f aca="false">IF('Loan Table'!$A223&lt;&gt;"",IF('Loan Table'!$D223+'Loan Table'!$E223&lt;='Loan Table'!$C223,'Loan Table'!$C223-'Loan Table'!$G223,0),"")</f>
        <v/>
      </c>
      <c r="J223" s="329" t="str">
        <f aca="false">IF('Loan Table'!$A223&lt;&gt;"",SUM(INDEX('Loan Table'!$H$13:$H$356,1,1):'Loan Table'!$H223),"")</f>
        <v/>
      </c>
    </row>
    <row r="224" customFormat="false" ht="10.5" hidden="false" customHeight="false" outlineLevel="0" collapsed="false">
      <c r="A224" s="326" t="str">
        <f aca="false">IF(LoanGood,IF(ROW()-ROW('Loan Table'!$A$12)&gt;ScheduledNumberOfPayments,"",ROW()-ROW('Loan Table'!$A$12)),"")</f>
        <v/>
      </c>
      <c r="B224" s="327" t="str">
        <f aca="false">IF('Loan Table'!$A224&lt;&gt;"",EOMONTH(LoanStartDate,ROW('Loan Table'!$A224)-ROW('Loan Table'!$A$12)-2)+DAY(LoanStartDate),"")</f>
        <v/>
      </c>
      <c r="C224" s="329" t="str">
        <f aca="false">IF('Loan Table'!$A224&lt;&gt;"",IF(ROW()-ROW('Loan Table'!$C$12)=1,LoanAmount,INDEX('Loan Table'!$I$13:$I$356,ROW()-ROW('Loan Table'!$C$12)-1)),"")</f>
        <v/>
      </c>
      <c r="D224" s="329" t="str">
        <f aca="false">IF('Loan Table'!$A224&lt;&gt;"",ScheduledPayment,"")</f>
        <v/>
      </c>
      <c r="E224" s="329" t="str">
        <f aca="false">IF('Loan Table'!$A224&lt;&gt;"",IF('Loan Table'!$D224+ExtraPayments&lt;'Loan Table'!$C224,ExtraPayments,IF('Loan Table'!$C224-'Loan Table'!$D224&gt;0,'Loan Table'!$C224-'Loan Table'!$D224,0)),"")</f>
        <v/>
      </c>
      <c r="F224" s="329" t="str">
        <f aca="false">IF('Loan Table'!$A224&lt;&gt;"",IF('Loan Table'!$D224+'Loan Table'!$E224&lt;='Loan Table'!$C224,'Loan Table'!$D224+'Loan Table'!$E224,'Loan Table'!$C224),"")</f>
        <v/>
      </c>
      <c r="G224" s="329" t="str">
        <f aca="false">IF('Loan Table'!$A224&lt;&gt;"",'Loan Table'!$F224-'Loan Table'!$H224,"")</f>
        <v/>
      </c>
      <c r="H224" s="329" t="str">
        <f aca="false">IF('Loan Table'!$A224&lt;&gt;"",'Loan Table'!$C224*(InterestRate/PaymentsPerYear),"")</f>
        <v/>
      </c>
      <c r="I224" s="329" t="str">
        <f aca="false">IF('Loan Table'!$A224&lt;&gt;"",IF('Loan Table'!$D224+'Loan Table'!$E224&lt;='Loan Table'!$C224,'Loan Table'!$C224-'Loan Table'!$G224,0),"")</f>
        <v/>
      </c>
      <c r="J224" s="329" t="str">
        <f aca="false">IF('Loan Table'!$A224&lt;&gt;"",SUM(INDEX('Loan Table'!$H$13:$H$356,1,1):'Loan Table'!$H224),"")</f>
        <v/>
      </c>
    </row>
    <row r="225" customFormat="false" ht="10.5" hidden="false" customHeight="false" outlineLevel="0" collapsed="false">
      <c r="A225" s="326" t="str">
        <f aca="false">IF(LoanGood,IF(ROW()-ROW('Loan Table'!$A$12)&gt;ScheduledNumberOfPayments,"",ROW()-ROW('Loan Table'!$A$12)),"")</f>
        <v/>
      </c>
      <c r="B225" s="327" t="str">
        <f aca="false">IF('Loan Table'!$A225&lt;&gt;"",EOMONTH(LoanStartDate,ROW('Loan Table'!$A225)-ROW('Loan Table'!$A$12)-2)+DAY(LoanStartDate),"")</f>
        <v/>
      </c>
      <c r="C225" s="329" t="str">
        <f aca="false">IF('Loan Table'!$A225&lt;&gt;"",IF(ROW()-ROW('Loan Table'!$C$12)=1,LoanAmount,INDEX('Loan Table'!$I$13:$I$356,ROW()-ROW('Loan Table'!$C$12)-1)),"")</f>
        <v/>
      </c>
      <c r="D225" s="329" t="str">
        <f aca="false">IF('Loan Table'!$A225&lt;&gt;"",ScheduledPayment,"")</f>
        <v/>
      </c>
      <c r="E225" s="329" t="str">
        <f aca="false">IF('Loan Table'!$A225&lt;&gt;"",IF('Loan Table'!$D225+ExtraPayments&lt;'Loan Table'!$C225,ExtraPayments,IF('Loan Table'!$C225-'Loan Table'!$D225&gt;0,'Loan Table'!$C225-'Loan Table'!$D225,0)),"")</f>
        <v/>
      </c>
      <c r="F225" s="329" t="str">
        <f aca="false">IF('Loan Table'!$A225&lt;&gt;"",IF('Loan Table'!$D225+'Loan Table'!$E225&lt;='Loan Table'!$C225,'Loan Table'!$D225+'Loan Table'!$E225,'Loan Table'!$C225),"")</f>
        <v/>
      </c>
      <c r="G225" s="329" t="str">
        <f aca="false">IF('Loan Table'!$A225&lt;&gt;"",'Loan Table'!$F225-'Loan Table'!$H225,"")</f>
        <v/>
      </c>
      <c r="H225" s="329" t="str">
        <f aca="false">IF('Loan Table'!$A225&lt;&gt;"",'Loan Table'!$C225*(InterestRate/PaymentsPerYear),"")</f>
        <v/>
      </c>
      <c r="I225" s="329" t="str">
        <f aca="false">IF('Loan Table'!$A225&lt;&gt;"",IF('Loan Table'!$D225+'Loan Table'!$E225&lt;='Loan Table'!$C225,'Loan Table'!$C225-'Loan Table'!$G225,0),"")</f>
        <v/>
      </c>
      <c r="J225" s="329" t="str">
        <f aca="false">IF('Loan Table'!$A225&lt;&gt;"",SUM(INDEX('Loan Table'!$H$13:$H$356,1,1):'Loan Table'!$H225),"")</f>
        <v/>
      </c>
    </row>
    <row r="226" customFormat="false" ht="10.5" hidden="false" customHeight="false" outlineLevel="0" collapsed="false">
      <c r="A226" s="326" t="str">
        <f aca="false">IF(LoanGood,IF(ROW()-ROW('Loan Table'!$A$12)&gt;ScheduledNumberOfPayments,"",ROW()-ROW('Loan Table'!$A$12)),"")</f>
        <v/>
      </c>
      <c r="B226" s="327" t="str">
        <f aca="false">IF('Loan Table'!$A226&lt;&gt;"",EOMONTH(LoanStartDate,ROW('Loan Table'!$A226)-ROW('Loan Table'!$A$12)-2)+DAY(LoanStartDate),"")</f>
        <v/>
      </c>
      <c r="C226" s="329" t="str">
        <f aca="false">IF('Loan Table'!$A226&lt;&gt;"",IF(ROW()-ROW('Loan Table'!$C$12)=1,LoanAmount,INDEX('Loan Table'!$I$13:$I$356,ROW()-ROW('Loan Table'!$C$12)-1)),"")</f>
        <v/>
      </c>
      <c r="D226" s="329" t="str">
        <f aca="false">IF('Loan Table'!$A226&lt;&gt;"",ScheduledPayment,"")</f>
        <v/>
      </c>
      <c r="E226" s="329" t="str">
        <f aca="false">IF('Loan Table'!$A226&lt;&gt;"",IF('Loan Table'!$D226+ExtraPayments&lt;'Loan Table'!$C226,ExtraPayments,IF('Loan Table'!$C226-'Loan Table'!$D226&gt;0,'Loan Table'!$C226-'Loan Table'!$D226,0)),"")</f>
        <v/>
      </c>
      <c r="F226" s="329" t="str">
        <f aca="false">IF('Loan Table'!$A226&lt;&gt;"",IF('Loan Table'!$D226+'Loan Table'!$E226&lt;='Loan Table'!$C226,'Loan Table'!$D226+'Loan Table'!$E226,'Loan Table'!$C226),"")</f>
        <v/>
      </c>
      <c r="G226" s="329" t="str">
        <f aca="false">IF('Loan Table'!$A226&lt;&gt;"",'Loan Table'!$F226-'Loan Table'!$H226,"")</f>
        <v/>
      </c>
      <c r="H226" s="329" t="str">
        <f aca="false">IF('Loan Table'!$A226&lt;&gt;"",'Loan Table'!$C226*(InterestRate/PaymentsPerYear),"")</f>
        <v/>
      </c>
      <c r="I226" s="329" t="str">
        <f aca="false">IF('Loan Table'!$A226&lt;&gt;"",IF('Loan Table'!$D226+'Loan Table'!$E226&lt;='Loan Table'!$C226,'Loan Table'!$C226-'Loan Table'!$G226,0),"")</f>
        <v/>
      </c>
      <c r="J226" s="329" t="str">
        <f aca="false">IF('Loan Table'!$A226&lt;&gt;"",SUM(INDEX('Loan Table'!$H$13:$H$356,1,1):'Loan Table'!$H226),"")</f>
        <v/>
      </c>
    </row>
    <row r="227" customFormat="false" ht="10.5" hidden="false" customHeight="false" outlineLevel="0" collapsed="false">
      <c r="A227" s="326" t="str">
        <f aca="false">IF(LoanGood,IF(ROW()-ROW('Loan Table'!$A$12)&gt;ScheduledNumberOfPayments,"",ROW()-ROW('Loan Table'!$A$12)),"")</f>
        <v/>
      </c>
      <c r="B227" s="327" t="str">
        <f aca="false">IF('Loan Table'!$A227&lt;&gt;"",EOMONTH(LoanStartDate,ROW('Loan Table'!$A227)-ROW('Loan Table'!$A$12)-2)+DAY(LoanStartDate),"")</f>
        <v/>
      </c>
      <c r="C227" s="329" t="str">
        <f aca="false">IF('Loan Table'!$A227&lt;&gt;"",IF(ROW()-ROW('Loan Table'!$C$12)=1,LoanAmount,INDEX('Loan Table'!$I$13:$I$356,ROW()-ROW('Loan Table'!$C$12)-1)),"")</f>
        <v/>
      </c>
      <c r="D227" s="329" t="str">
        <f aca="false">IF('Loan Table'!$A227&lt;&gt;"",ScheduledPayment,"")</f>
        <v/>
      </c>
      <c r="E227" s="329" t="str">
        <f aca="false">IF('Loan Table'!$A227&lt;&gt;"",IF('Loan Table'!$D227+ExtraPayments&lt;'Loan Table'!$C227,ExtraPayments,IF('Loan Table'!$C227-'Loan Table'!$D227&gt;0,'Loan Table'!$C227-'Loan Table'!$D227,0)),"")</f>
        <v/>
      </c>
      <c r="F227" s="329" t="str">
        <f aca="false">IF('Loan Table'!$A227&lt;&gt;"",IF('Loan Table'!$D227+'Loan Table'!$E227&lt;='Loan Table'!$C227,'Loan Table'!$D227+'Loan Table'!$E227,'Loan Table'!$C227),"")</f>
        <v/>
      </c>
      <c r="G227" s="329" t="str">
        <f aca="false">IF('Loan Table'!$A227&lt;&gt;"",'Loan Table'!$F227-'Loan Table'!$H227,"")</f>
        <v/>
      </c>
      <c r="H227" s="329" t="str">
        <f aca="false">IF('Loan Table'!$A227&lt;&gt;"",'Loan Table'!$C227*(InterestRate/PaymentsPerYear),"")</f>
        <v/>
      </c>
      <c r="I227" s="329" t="str">
        <f aca="false">IF('Loan Table'!$A227&lt;&gt;"",IF('Loan Table'!$D227+'Loan Table'!$E227&lt;='Loan Table'!$C227,'Loan Table'!$C227-'Loan Table'!$G227,0),"")</f>
        <v/>
      </c>
      <c r="J227" s="329" t="str">
        <f aca="false">IF('Loan Table'!$A227&lt;&gt;"",SUM(INDEX('Loan Table'!$H$13:$H$356,1,1):'Loan Table'!$H227),"")</f>
        <v/>
      </c>
    </row>
    <row r="228" customFormat="false" ht="10.5" hidden="false" customHeight="false" outlineLevel="0" collapsed="false">
      <c r="A228" s="326" t="str">
        <f aca="false">IF(LoanGood,IF(ROW()-ROW('Loan Table'!$A$12)&gt;ScheduledNumberOfPayments,"",ROW()-ROW('Loan Table'!$A$12)),"")</f>
        <v/>
      </c>
      <c r="B228" s="327" t="str">
        <f aca="false">IF('Loan Table'!$A228&lt;&gt;"",EOMONTH(LoanStartDate,ROW('Loan Table'!$A228)-ROW('Loan Table'!$A$12)-2)+DAY(LoanStartDate),"")</f>
        <v/>
      </c>
      <c r="C228" s="329" t="str">
        <f aca="false">IF('Loan Table'!$A228&lt;&gt;"",IF(ROW()-ROW('Loan Table'!$C$12)=1,LoanAmount,INDEX('Loan Table'!$I$13:$I$356,ROW()-ROW('Loan Table'!$C$12)-1)),"")</f>
        <v/>
      </c>
      <c r="D228" s="329" t="str">
        <f aca="false">IF('Loan Table'!$A228&lt;&gt;"",ScheduledPayment,"")</f>
        <v/>
      </c>
      <c r="E228" s="329" t="str">
        <f aca="false">IF('Loan Table'!$A228&lt;&gt;"",IF('Loan Table'!$D228+ExtraPayments&lt;'Loan Table'!$C228,ExtraPayments,IF('Loan Table'!$C228-'Loan Table'!$D228&gt;0,'Loan Table'!$C228-'Loan Table'!$D228,0)),"")</f>
        <v/>
      </c>
      <c r="F228" s="329" t="str">
        <f aca="false">IF('Loan Table'!$A228&lt;&gt;"",IF('Loan Table'!$D228+'Loan Table'!$E228&lt;='Loan Table'!$C228,'Loan Table'!$D228+'Loan Table'!$E228,'Loan Table'!$C228),"")</f>
        <v/>
      </c>
      <c r="G228" s="329" t="str">
        <f aca="false">IF('Loan Table'!$A228&lt;&gt;"",'Loan Table'!$F228-'Loan Table'!$H228,"")</f>
        <v/>
      </c>
      <c r="H228" s="329" t="str">
        <f aca="false">IF('Loan Table'!$A228&lt;&gt;"",'Loan Table'!$C228*(InterestRate/PaymentsPerYear),"")</f>
        <v/>
      </c>
      <c r="I228" s="329" t="str">
        <f aca="false">IF('Loan Table'!$A228&lt;&gt;"",IF('Loan Table'!$D228+'Loan Table'!$E228&lt;='Loan Table'!$C228,'Loan Table'!$C228-'Loan Table'!$G228,0),"")</f>
        <v/>
      </c>
      <c r="J228" s="329" t="str">
        <f aca="false">IF('Loan Table'!$A228&lt;&gt;"",SUM(INDEX('Loan Table'!$H$13:$H$356,1,1):'Loan Table'!$H228),"")</f>
        <v/>
      </c>
    </row>
    <row r="229" customFormat="false" ht="10.5" hidden="false" customHeight="false" outlineLevel="0" collapsed="false">
      <c r="A229" s="326" t="str">
        <f aca="false">IF(LoanGood,IF(ROW()-ROW('Loan Table'!$A$12)&gt;ScheduledNumberOfPayments,"",ROW()-ROW('Loan Table'!$A$12)),"")</f>
        <v/>
      </c>
      <c r="B229" s="327" t="str">
        <f aca="false">IF('Loan Table'!$A229&lt;&gt;"",EOMONTH(LoanStartDate,ROW('Loan Table'!$A229)-ROW('Loan Table'!$A$12)-2)+DAY(LoanStartDate),"")</f>
        <v/>
      </c>
      <c r="C229" s="329" t="str">
        <f aca="false">IF('Loan Table'!$A229&lt;&gt;"",IF(ROW()-ROW('Loan Table'!$C$12)=1,LoanAmount,INDEX('Loan Table'!$I$13:$I$356,ROW()-ROW('Loan Table'!$C$12)-1)),"")</f>
        <v/>
      </c>
      <c r="D229" s="329" t="str">
        <f aca="false">IF('Loan Table'!$A229&lt;&gt;"",ScheduledPayment,"")</f>
        <v/>
      </c>
      <c r="E229" s="329" t="str">
        <f aca="false">IF('Loan Table'!$A229&lt;&gt;"",IF('Loan Table'!$D229+ExtraPayments&lt;'Loan Table'!$C229,ExtraPayments,IF('Loan Table'!$C229-'Loan Table'!$D229&gt;0,'Loan Table'!$C229-'Loan Table'!$D229,0)),"")</f>
        <v/>
      </c>
      <c r="F229" s="329" t="str">
        <f aca="false">IF('Loan Table'!$A229&lt;&gt;"",IF('Loan Table'!$D229+'Loan Table'!$E229&lt;='Loan Table'!$C229,'Loan Table'!$D229+'Loan Table'!$E229,'Loan Table'!$C229),"")</f>
        <v/>
      </c>
      <c r="G229" s="329" t="str">
        <f aca="false">IF('Loan Table'!$A229&lt;&gt;"",'Loan Table'!$F229-'Loan Table'!$H229,"")</f>
        <v/>
      </c>
      <c r="H229" s="329" t="str">
        <f aca="false">IF('Loan Table'!$A229&lt;&gt;"",'Loan Table'!$C229*(InterestRate/PaymentsPerYear),"")</f>
        <v/>
      </c>
      <c r="I229" s="329" t="str">
        <f aca="false">IF('Loan Table'!$A229&lt;&gt;"",IF('Loan Table'!$D229+'Loan Table'!$E229&lt;='Loan Table'!$C229,'Loan Table'!$C229-'Loan Table'!$G229,0),"")</f>
        <v/>
      </c>
      <c r="J229" s="329" t="str">
        <f aca="false">IF('Loan Table'!$A229&lt;&gt;"",SUM(INDEX('Loan Table'!$H$13:$H$356,1,1):'Loan Table'!$H229),"")</f>
        <v/>
      </c>
    </row>
    <row r="230" customFormat="false" ht="10.5" hidden="false" customHeight="false" outlineLevel="0" collapsed="false">
      <c r="A230" s="326" t="str">
        <f aca="false">IF(LoanGood,IF(ROW()-ROW('Loan Table'!$A$12)&gt;ScheduledNumberOfPayments,"",ROW()-ROW('Loan Table'!$A$12)),"")</f>
        <v/>
      </c>
      <c r="B230" s="327" t="str">
        <f aca="false">IF('Loan Table'!$A230&lt;&gt;"",EOMONTH(LoanStartDate,ROW('Loan Table'!$A230)-ROW('Loan Table'!$A$12)-2)+DAY(LoanStartDate),"")</f>
        <v/>
      </c>
      <c r="C230" s="329" t="str">
        <f aca="false">IF('Loan Table'!$A230&lt;&gt;"",IF(ROW()-ROW('Loan Table'!$C$12)=1,LoanAmount,INDEX('Loan Table'!$I$13:$I$356,ROW()-ROW('Loan Table'!$C$12)-1)),"")</f>
        <v/>
      </c>
      <c r="D230" s="329" t="str">
        <f aca="false">IF('Loan Table'!$A230&lt;&gt;"",ScheduledPayment,"")</f>
        <v/>
      </c>
      <c r="E230" s="329" t="str">
        <f aca="false">IF('Loan Table'!$A230&lt;&gt;"",IF('Loan Table'!$D230+ExtraPayments&lt;'Loan Table'!$C230,ExtraPayments,IF('Loan Table'!$C230-'Loan Table'!$D230&gt;0,'Loan Table'!$C230-'Loan Table'!$D230,0)),"")</f>
        <v/>
      </c>
      <c r="F230" s="329" t="str">
        <f aca="false">IF('Loan Table'!$A230&lt;&gt;"",IF('Loan Table'!$D230+'Loan Table'!$E230&lt;='Loan Table'!$C230,'Loan Table'!$D230+'Loan Table'!$E230,'Loan Table'!$C230),"")</f>
        <v/>
      </c>
      <c r="G230" s="329" t="str">
        <f aca="false">IF('Loan Table'!$A230&lt;&gt;"",'Loan Table'!$F230-'Loan Table'!$H230,"")</f>
        <v/>
      </c>
      <c r="H230" s="329" t="str">
        <f aca="false">IF('Loan Table'!$A230&lt;&gt;"",'Loan Table'!$C230*(InterestRate/PaymentsPerYear),"")</f>
        <v/>
      </c>
      <c r="I230" s="329" t="str">
        <f aca="false">IF('Loan Table'!$A230&lt;&gt;"",IF('Loan Table'!$D230+'Loan Table'!$E230&lt;='Loan Table'!$C230,'Loan Table'!$C230-'Loan Table'!$G230,0),"")</f>
        <v/>
      </c>
      <c r="J230" s="329" t="str">
        <f aca="false">IF('Loan Table'!$A230&lt;&gt;"",SUM(INDEX('Loan Table'!$H$13:$H$356,1,1):'Loan Table'!$H230),"")</f>
        <v/>
      </c>
    </row>
    <row r="231" customFormat="false" ht="10.5" hidden="false" customHeight="false" outlineLevel="0" collapsed="false">
      <c r="A231" s="326" t="str">
        <f aca="false">IF(LoanGood,IF(ROW()-ROW('Loan Table'!$A$12)&gt;ScheduledNumberOfPayments,"",ROW()-ROW('Loan Table'!$A$12)),"")</f>
        <v/>
      </c>
      <c r="B231" s="327" t="str">
        <f aca="false">IF('Loan Table'!$A231&lt;&gt;"",EOMONTH(LoanStartDate,ROW('Loan Table'!$A231)-ROW('Loan Table'!$A$12)-2)+DAY(LoanStartDate),"")</f>
        <v/>
      </c>
      <c r="C231" s="329" t="str">
        <f aca="false">IF('Loan Table'!$A231&lt;&gt;"",IF(ROW()-ROW('Loan Table'!$C$12)=1,LoanAmount,INDEX('Loan Table'!$I$13:$I$356,ROW()-ROW('Loan Table'!$C$12)-1)),"")</f>
        <v/>
      </c>
      <c r="D231" s="329" t="str">
        <f aca="false">IF('Loan Table'!$A231&lt;&gt;"",ScheduledPayment,"")</f>
        <v/>
      </c>
      <c r="E231" s="329" t="str">
        <f aca="false">IF('Loan Table'!$A231&lt;&gt;"",IF('Loan Table'!$D231+ExtraPayments&lt;'Loan Table'!$C231,ExtraPayments,IF('Loan Table'!$C231-'Loan Table'!$D231&gt;0,'Loan Table'!$C231-'Loan Table'!$D231,0)),"")</f>
        <v/>
      </c>
      <c r="F231" s="329" t="str">
        <f aca="false">IF('Loan Table'!$A231&lt;&gt;"",IF('Loan Table'!$D231+'Loan Table'!$E231&lt;='Loan Table'!$C231,'Loan Table'!$D231+'Loan Table'!$E231,'Loan Table'!$C231),"")</f>
        <v/>
      </c>
      <c r="G231" s="329" t="str">
        <f aca="false">IF('Loan Table'!$A231&lt;&gt;"",'Loan Table'!$F231-'Loan Table'!$H231,"")</f>
        <v/>
      </c>
      <c r="H231" s="329" t="str">
        <f aca="false">IF('Loan Table'!$A231&lt;&gt;"",'Loan Table'!$C231*(InterestRate/PaymentsPerYear),"")</f>
        <v/>
      </c>
      <c r="I231" s="329" t="str">
        <f aca="false">IF('Loan Table'!$A231&lt;&gt;"",IF('Loan Table'!$D231+'Loan Table'!$E231&lt;='Loan Table'!$C231,'Loan Table'!$C231-'Loan Table'!$G231,0),"")</f>
        <v/>
      </c>
      <c r="J231" s="329" t="str">
        <f aca="false">IF('Loan Table'!$A231&lt;&gt;"",SUM(INDEX('Loan Table'!$H$13:$H$356,1,1):'Loan Table'!$H231),"")</f>
        <v/>
      </c>
    </row>
    <row r="232" customFormat="false" ht="10.5" hidden="false" customHeight="false" outlineLevel="0" collapsed="false">
      <c r="A232" s="326" t="str">
        <f aca="false">IF(LoanGood,IF(ROW()-ROW('Loan Table'!$A$12)&gt;ScheduledNumberOfPayments,"",ROW()-ROW('Loan Table'!$A$12)),"")</f>
        <v/>
      </c>
      <c r="B232" s="327" t="str">
        <f aca="false">IF('Loan Table'!$A232&lt;&gt;"",EOMONTH(LoanStartDate,ROW('Loan Table'!$A232)-ROW('Loan Table'!$A$12)-2)+DAY(LoanStartDate),"")</f>
        <v/>
      </c>
      <c r="C232" s="329" t="str">
        <f aca="false">IF('Loan Table'!$A232&lt;&gt;"",IF(ROW()-ROW('Loan Table'!$C$12)=1,LoanAmount,INDEX('Loan Table'!$I$13:$I$356,ROW()-ROW('Loan Table'!$C$12)-1)),"")</f>
        <v/>
      </c>
      <c r="D232" s="329" t="str">
        <f aca="false">IF('Loan Table'!$A232&lt;&gt;"",ScheduledPayment,"")</f>
        <v/>
      </c>
      <c r="E232" s="329" t="str">
        <f aca="false">IF('Loan Table'!$A232&lt;&gt;"",IF('Loan Table'!$D232+ExtraPayments&lt;'Loan Table'!$C232,ExtraPayments,IF('Loan Table'!$C232-'Loan Table'!$D232&gt;0,'Loan Table'!$C232-'Loan Table'!$D232,0)),"")</f>
        <v/>
      </c>
      <c r="F232" s="329" t="str">
        <f aca="false">IF('Loan Table'!$A232&lt;&gt;"",IF('Loan Table'!$D232+'Loan Table'!$E232&lt;='Loan Table'!$C232,'Loan Table'!$D232+'Loan Table'!$E232,'Loan Table'!$C232),"")</f>
        <v/>
      </c>
      <c r="G232" s="329" t="str">
        <f aca="false">IF('Loan Table'!$A232&lt;&gt;"",'Loan Table'!$F232-'Loan Table'!$H232,"")</f>
        <v/>
      </c>
      <c r="H232" s="329" t="str">
        <f aca="false">IF('Loan Table'!$A232&lt;&gt;"",'Loan Table'!$C232*(InterestRate/PaymentsPerYear),"")</f>
        <v/>
      </c>
      <c r="I232" s="329" t="str">
        <f aca="false">IF('Loan Table'!$A232&lt;&gt;"",IF('Loan Table'!$D232+'Loan Table'!$E232&lt;='Loan Table'!$C232,'Loan Table'!$C232-'Loan Table'!$G232,0),"")</f>
        <v/>
      </c>
      <c r="J232" s="329" t="str">
        <f aca="false">IF('Loan Table'!$A232&lt;&gt;"",SUM(INDEX('Loan Table'!$H$13:$H$356,1,1):'Loan Table'!$H232),"")</f>
        <v/>
      </c>
    </row>
    <row r="233" customFormat="false" ht="10.5" hidden="false" customHeight="false" outlineLevel="0" collapsed="false">
      <c r="A233" s="326" t="str">
        <f aca="false">IF(LoanGood,IF(ROW()-ROW('Loan Table'!$A$12)&gt;ScheduledNumberOfPayments,"",ROW()-ROW('Loan Table'!$A$12)),"")</f>
        <v/>
      </c>
      <c r="B233" s="327" t="str">
        <f aca="false">IF('Loan Table'!$A233&lt;&gt;"",EOMONTH(LoanStartDate,ROW('Loan Table'!$A233)-ROW('Loan Table'!$A$12)-2)+DAY(LoanStartDate),"")</f>
        <v/>
      </c>
      <c r="C233" s="329" t="str">
        <f aca="false">IF('Loan Table'!$A233&lt;&gt;"",IF(ROW()-ROW('Loan Table'!$C$12)=1,LoanAmount,INDEX('Loan Table'!$I$13:$I$356,ROW()-ROW('Loan Table'!$C$12)-1)),"")</f>
        <v/>
      </c>
      <c r="D233" s="329" t="str">
        <f aca="false">IF('Loan Table'!$A233&lt;&gt;"",ScheduledPayment,"")</f>
        <v/>
      </c>
      <c r="E233" s="329" t="str">
        <f aca="false">IF('Loan Table'!$A233&lt;&gt;"",IF('Loan Table'!$D233+ExtraPayments&lt;'Loan Table'!$C233,ExtraPayments,IF('Loan Table'!$C233-'Loan Table'!$D233&gt;0,'Loan Table'!$C233-'Loan Table'!$D233,0)),"")</f>
        <v/>
      </c>
      <c r="F233" s="329" t="str">
        <f aca="false">IF('Loan Table'!$A233&lt;&gt;"",IF('Loan Table'!$D233+'Loan Table'!$E233&lt;='Loan Table'!$C233,'Loan Table'!$D233+'Loan Table'!$E233,'Loan Table'!$C233),"")</f>
        <v/>
      </c>
      <c r="G233" s="329" t="str">
        <f aca="false">IF('Loan Table'!$A233&lt;&gt;"",'Loan Table'!$F233-'Loan Table'!$H233,"")</f>
        <v/>
      </c>
      <c r="H233" s="329" t="str">
        <f aca="false">IF('Loan Table'!$A233&lt;&gt;"",'Loan Table'!$C233*(InterestRate/PaymentsPerYear),"")</f>
        <v/>
      </c>
      <c r="I233" s="329" t="str">
        <f aca="false">IF('Loan Table'!$A233&lt;&gt;"",IF('Loan Table'!$D233+'Loan Table'!$E233&lt;='Loan Table'!$C233,'Loan Table'!$C233-'Loan Table'!$G233,0),"")</f>
        <v/>
      </c>
      <c r="J233" s="329" t="str">
        <f aca="false">IF('Loan Table'!$A233&lt;&gt;"",SUM(INDEX('Loan Table'!$H$13:$H$356,1,1):'Loan Table'!$H233),"")</f>
        <v/>
      </c>
    </row>
    <row r="234" customFormat="false" ht="10.5" hidden="false" customHeight="false" outlineLevel="0" collapsed="false">
      <c r="A234" s="326" t="str">
        <f aca="false">IF(LoanGood,IF(ROW()-ROW('Loan Table'!$A$12)&gt;ScheduledNumberOfPayments,"",ROW()-ROW('Loan Table'!$A$12)),"")</f>
        <v/>
      </c>
      <c r="B234" s="327" t="str">
        <f aca="false">IF('Loan Table'!$A234&lt;&gt;"",EOMONTH(LoanStartDate,ROW('Loan Table'!$A234)-ROW('Loan Table'!$A$12)-2)+DAY(LoanStartDate),"")</f>
        <v/>
      </c>
      <c r="C234" s="329" t="str">
        <f aca="false">IF('Loan Table'!$A234&lt;&gt;"",IF(ROW()-ROW('Loan Table'!$C$12)=1,LoanAmount,INDEX('Loan Table'!$I$13:$I$356,ROW()-ROW('Loan Table'!$C$12)-1)),"")</f>
        <v/>
      </c>
      <c r="D234" s="329" t="str">
        <f aca="false">IF('Loan Table'!$A234&lt;&gt;"",ScheduledPayment,"")</f>
        <v/>
      </c>
      <c r="E234" s="329" t="str">
        <f aca="false">IF('Loan Table'!$A234&lt;&gt;"",IF('Loan Table'!$D234+ExtraPayments&lt;'Loan Table'!$C234,ExtraPayments,IF('Loan Table'!$C234-'Loan Table'!$D234&gt;0,'Loan Table'!$C234-'Loan Table'!$D234,0)),"")</f>
        <v/>
      </c>
      <c r="F234" s="329" t="str">
        <f aca="false">IF('Loan Table'!$A234&lt;&gt;"",IF('Loan Table'!$D234+'Loan Table'!$E234&lt;='Loan Table'!$C234,'Loan Table'!$D234+'Loan Table'!$E234,'Loan Table'!$C234),"")</f>
        <v/>
      </c>
      <c r="G234" s="329" t="str">
        <f aca="false">IF('Loan Table'!$A234&lt;&gt;"",'Loan Table'!$F234-'Loan Table'!$H234,"")</f>
        <v/>
      </c>
      <c r="H234" s="329" t="str">
        <f aca="false">IF('Loan Table'!$A234&lt;&gt;"",'Loan Table'!$C234*(InterestRate/PaymentsPerYear),"")</f>
        <v/>
      </c>
      <c r="I234" s="329" t="str">
        <f aca="false">IF('Loan Table'!$A234&lt;&gt;"",IF('Loan Table'!$D234+'Loan Table'!$E234&lt;='Loan Table'!$C234,'Loan Table'!$C234-'Loan Table'!$G234,0),"")</f>
        <v/>
      </c>
      <c r="J234" s="329" t="str">
        <f aca="false">IF('Loan Table'!$A234&lt;&gt;"",SUM(INDEX('Loan Table'!$H$13:$H$356,1,1):'Loan Table'!$H234),"")</f>
        <v/>
      </c>
    </row>
    <row r="235" customFormat="false" ht="10.5" hidden="false" customHeight="false" outlineLevel="0" collapsed="false">
      <c r="A235" s="326" t="str">
        <f aca="false">IF(LoanGood,IF(ROW()-ROW('Loan Table'!$A$12)&gt;ScheduledNumberOfPayments,"",ROW()-ROW('Loan Table'!$A$12)),"")</f>
        <v/>
      </c>
      <c r="B235" s="327" t="str">
        <f aca="false">IF('Loan Table'!$A235&lt;&gt;"",EOMONTH(LoanStartDate,ROW('Loan Table'!$A235)-ROW('Loan Table'!$A$12)-2)+DAY(LoanStartDate),"")</f>
        <v/>
      </c>
      <c r="C235" s="329" t="str">
        <f aca="false">IF('Loan Table'!$A235&lt;&gt;"",IF(ROW()-ROW('Loan Table'!$C$12)=1,LoanAmount,INDEX('Loan Table'!$I$13:$I$356,ROW()-ROW('Loan Table'!$C$12)-1)),"")</f>
        <v/>
      </c>
      <c r="D235" s="329" t="str">
        <f aca="false">IF('Loan Table'!$A235&lt;&gt;"",ScheduledPayment,"")</f>
        <v/>
      </c>
      <c r="E235" s="329" t="str">
        <f aca="false">IF('Loan Table'!$A235&lt;&gt;"",IF('Loan Table'!$D235+ExtraPayments&lt;'Loan Table'!$C235,ExtraPayments,IF('Loan Table'!$C235-'Loan Table'!$D235&gt;0,'Loan Table'!$C235-'Loan Table'!$D235,0)),"")</f>
        <v/>
      </c>
      <c r="F235" s="329" t="str">
        <f aca="false">IF('Loan Table'!$A235&lt;&gt;"",IF('Loan Table'!$D235+'Loan Table'!$E235&lt;='Loan Table'!$C235,'Loan Table'!$D235+'Loan Table'!$E235,'Loan Table'!$C235),"")</f>
        <v/>
      </c>
      <c r="G235" s="329" t="str">
        <f aca="false">IF('Loan Table'!$A235&lt;&gt;"",'Loan Table'!$F235-'Loan Table'!$H235,"")</f>
        <v/>
      </c>
      <c r="H235" s="329" t="str">
        <f aca="false">IF('Loan Table'!$A235&lt;&gt;"",'Loan Table'!$C235*(InterestRate/PaymentsPerYear),"")</f>
        <v/>
      </c>
      <c r="I235" s="329" t="str">
        <f aca="false">IF('Loan Table'!$A235&lt;&gt;"",IF('Loan Table'!$D235+'Loan Table'!$E235&lt;='Loan Table'!$C235,'Loan Table'!$C235-'Loan Table'!$G235,0),"")</f>
        <v/>
      </c>
      <c r="J235" s="329" t="str">
        <f aca="false">IF('Loan Table'!$A235&lt;&gt;"",SUM(INDEX('Loan Table'!$H$13:$H$356,1,1):'Loan Table'!$H235),"")</f>
        <v/>
      </c>
    </row>
    <row r="236" customFormat="false" ht="10.5" hidden="false" customHeight="false" outlineLevel="0" collapsed="false">
      <c r="A236" s="326" t="str">
        <f aca="false">IF(LoanGood,IF(ROW()-ROW('Loan Table'!$A$12)&gt;ScheduledNumberOfPayments,"",ROW()-ROW('Loan Table'!$A$12)),"")</f>
        <v/>
      </c>
      <c r="B236" s="327" t="str">
        <f aca="false">IF('Loan Table'!$A236&lt;&gt;"",EOMONTH(LoanStartDate,ROW('Loan Table'!$A236)-ROW('Loan Table'!$A$12)-2)+DAY(LoanStartDate),"")</f>
        <v/>
      </c>
      <c r="C236" s="329" t="str">
        <f aca="false">IF('Loan Table'!$A236&lt;&gt;"",IF(ROW()-ROW('Loan Table'!$C$12)=1,LoanAmount,INDEX('Loan Table'!$I$13:$I$356,ROW()-ROW('Loan Table'!$C$12)-1)),"")</f>
        <v/>
      </c>
      <c r="D236" s="329" t="str">
        <f aca="false">IF('Loan Table'!$A236&lt;&gt;"",ScheduledPayment,"")</f>
        <v/>
      </c>
      <c r="E236" s="329" t="str">
        <f aca="false">IF('Loan Table'!$A236&lt;&gt;"",IF('Loan Table'!$D236+ExtraPayments&lt;'Loan Table'!$C236,ExtraPayments,IF('Loan Table'!$C236-'Loan Table'!$D236&gt;0,'Loan Table'!$C236-'Loan Table'!$D236,0)),"")</f>
        <v/>
      </c>
      <c r="F236" s="329" t="str">
        <f aca="false">IF('Loan Table'!$A236&lt;&gt;"",IF('Loan Table'!$D236+'Loan Table'!$E236&lt;='Loan Table'!$C236,'Loan Table'!$D236+'Loan Table'!$E236,'Loan Table'!$C236),"")</f>
        <v/>
      </c>
      <c r="G236" s="329" t="str">
        <f aca="false">IF('Loan Table'!$A236&lt;&gt;"",'Loan Table'!$F236-'Loan Table'!$H236,"")</f>
        <v/>
      </c>
      <c r="H236" s="329" t="str">
        <f aca="false">IF('Loan Table'!$A236&lt;&gt;"",'Loan Table'!$C236*(InterestRate/PaymentsPerYear),"")</f>
        <v/>
      </c>
      <c r="I236" s="329" t="str">
        <f aca="false">IF('Loan Table'!$A236&lt;&gt;"",IF('Loan Table'!$D236+'Loan Table'!$E236&lt;='Loan Table'!$C236,'Loan Table'!$C236-'Loan Table'!$G236,0),"")</f>
        <v/>
      </c>
      <c r="J236" s="329" t="str">
        <f aca="false">IF('Loan Table'!$A236&lt;&gt;"",SUM(INDEX('Loan Table'!$H$13:$H$356,1,1):'Loan Table'!$H236),"")</f>
        <v/>
      </c>
    </row>
    <row r="237" customFormat="false" ht="10.5" hidden="false" customHeight="false" outlineLevel="0" collapsed="false">
      <c r="A237" s="326" t="str">
        <f aca="false">IF(LoanGood,IF(ROW()-ROW('Loan Table'!$A$12)&gt;ScheduledNumberOfPayments,"",ROW()-ROW('Loan Table'!$A$12)),"")</f>
        <v/>
      </c>
      <c r="B237" s="327" t="str">
        <f aca="false">IF('Loan Table'!$A237&lt;&gt;"",EOMONTH(LoanStartDate,ROW('Loan Table'!$A237)-ROW('Loan Table'!$A$12)-2)+DAY(LoanStartDate),"")</f>
        <v/>
      </c>
      <c r="C237" s="329" t="str">
        <f aca="false">IF('Loan Table'!$A237&lt;&gt;"",IF(ROW()-ROW('Loan Table'!$C$12)=1,LoanAmount,INDEX('Loan Table'!$I$13:$I$356,ROW()-ROW('Loan Table'!$C$12)-1)),"")</f>
        <v/>
      </c>
      <c r="D237" s="329" t="str">
        <f aca="false">IF('Loan Table'!$A237&lt;&gt;"",ScheduledPayment,"")</f>
        <v/>
      </c>
      <c r="E237" s="329" t="str">
        <f aca="false">IF('Loan Table'!$A237&lt;&gt;"",IF('Loan Table'!$D237+ExtraPayments&lt;'Loan Table'!$C237,ExtraPayments,IF('Loan Table'!$C237-'Loan Table'!$D237&gt;0,'Loan Table'!$C237-'Loan Table'!$D237,0)),"")</f>
        <v/>
      </c>
      <c r="F237" s="329" t="str">
        <f aca="false">IF('Loan Table'!$A237&lt;&gt;"",IF('Loan Table'!$D237+'Loan Table'!$E237&lt;='Loan Table'!$C237,'Loan Table'!$D237+'Loan Table'!$E237,'Loan Table'!$C237),"")</f>
        <v/>
      </c>
      <c r="G237" s="329" t="str">
        <f aca="false">IF('Loan Table'!$A237&lt;&gt;"",'Loan Table'!$F237-'Loan Table'!$H237,"")</f>
        <v/>
      </c>
      <c r="H237" s="329" t="str">
        <f aca="false">IF('Loan Table'!$A237&lt;&gt;"",'Loan Table'!$C237*(InterestRate/PaymentsPerYear),"")</f>
        <v/>
      </c>
      <c r="I237" s="329" t="str">
        <f aca="false">IF('Loan Table'!$A237&lt;&gt;"",IF('Loan Table'!$D237+'Loan Table'!$E237&lt;='Loan Table'!$C237,'Loan Table'!$C237-'Loan Table'!$G237,0),"")</f>
        <v/>
      </c>
      <c r="J237" s="329" t="str">
        <f aca="false">IF('Loan Table'!$A237&lt;&gt;"",SUM(INDEX('Loan Table'!$H$13:$H$356,1,1):'Loan Table'!$H237),"")</f>
        <v/>
      </c>
    </row>
    <row r="238" customFormat="false" ht="10.5" hidden="false" customHeight="false" outlineLevel="0" collapsed="false">
      <c r="A238" s="326" t="str">
        <f aca="false">IF(LoanGood,IF(ROW()-ROW('Loan Table'!$A$12)&gt;ScheduledNumberOfPayments,"",ROW()-ROW('Loan Table'!$A$12)),"")</f>
        <v/>
      </c>
      <c r="B238" s="327" t="str">
        <f aca="false">IF('Loan Table'!$A238&lt;&gt;"",EOMONTH(LoanStartDate,ROW('Loan Table'!$A238)-ROW('Loan Table'!$A$12)-2)+DAY(LoanStartDate),"")</f>
        <v/>
      </c>
      <c r="C238" s="329" t="str">
        <f aca="false">IF('Loan Table'!$A238&lt;&gt;"",IF(ROW()-ROW('Loan Table'!$C$12)=1,LoanAmount,INDEX('Loan Table'!$I$13:$I$356,ROW()-ROW('Loan Table'!$C$12)-1)),"")</f>
        <v/>
      </c>
      <c r="D238" s="329" t="str">
        <f aca="false">IF('Loan Table'!$A238&lt;&gt;"",ScheduledPayment,"")</f>
        <v/>
      </c>
      <c r="E238" s="329" t="str">
        <f aca="false">IF('Loan Table'!$A238&lt;&gt;"",IF('Loan Table'!$D238+ExtraPayments&lt;'Loan Table'!$C238,ExtraPayments,IF('Loan Table'!$C238-'Loan Table'!$D238&gt;0,'Loan Table'!$C238-'Loan Table'!$D238,0)),"")</f>
        <v/>
      </c>
      <c r="F238" s="329" t="str">
        <f aca="false">IF('Loan Table'!$A238&lt;&gt;"",IF('Loan Table'!$D238+'Loan Table'!$E238&lt;='Loan Table'!$C238,'Loan Table'!$D238+'Loan Table'!$E238,'Loan Table'!$C238),"")</f>
        <v/>
      </c>
      <c r="G238" s="329" t="str">
        <f aca="false">IF('Loan Table'!$A238&lt;&gt;"",'Loan Table'!$F238-'Loan Table'!$H238,"")</f>
        <v/>
      </c>
      <c r="H238" s="329" t="str">
        <f aca="false">IF('Loan Table'!$A238&lt;&gt;"",'Loan Table'!$C238*(InterestRate/PaymentsPerYear),"")</f>
        <v/>
      </c>
      <c r="I238" s="329" t="str">
        <f aca="false">IF('Loan Table'!$A238&lt;&gt;"",IF('Loan Table'!$D238+'Loan Table'!$E238&lt;='Loan Table'!$C238,'Loan Table'!$C238-'Loan Table'!$G238,0),"")</f>
        <v/>
      </c>
      <c r="J238" s="329" t="str">
        <f aca="false">IF('Loan Table'!$A238&lt;&gt;"",SUM(INDEX('Loan Table'!$H$13:$H$356,1,1):'Loan Table'!$H238),"")</f>
        <v/>
      </c>
    </row>
    <row r="239" customFormat="false" ht="10.5" hidden="false" customHeight="false" outlineLevel="0" collapsed="false">
      <c r="A239" s="326" t="str">
        <f aca="false">IF(LoanGood,IF(ROW()-ROW('Loan Table'!$A$12)&gt;ScheduledNumberOfPayments,"",ROW()-ROW('Loan Table'!$A$12)),"")</f>
        <v/>
      </c>
      <c r="B239" s="327" t="str">
        <f aca="false">IF('Loan Table'!$A239&lt;&gt;"",EOMONTH(LoanStartDate,ROW('Loan Table'!$A239)-ROW('Loan Table'!$A$12)-2)+DAY(LoanStartDate),"")</f>
        <v/>
      </c>
      <c r="C239" s="329" t="str">
        <f aca="false">IF('Loan Table'!$A239&lt;&gt;"",IF(ROW()-ROW('Loan Table'!$C$12)=1,LoanAmount,INDEX('Loan Table'!$I$13:$I$356,ROW()-ROW('Loan Table'!$C$12)-1)),"")</f>
        <v/>
      </c>
      <c r="D239" s="329" t="str">
        <f aca="false">IF('Loan Table'!$A239&lt;&gt;"",ScheduledPayment,"")</f>
        <v/>
      </c>
      <c r="E239" s="329" t="str">
        <f aca="false">IF('Loan Table'!$A239&lt;&gt;"",IF('Loan Table'!$D239+ExtraPayments&lt;'Loan Table'!$C239,ExtraPayments,IF('Loan Table'!$C239-'Loan Table'!$D239&gt;0,'Loan Table'!$C239-'Loan Table'!$D239,0)),"")</f>
        <v/>
      </c>
      <c r="F239" s="329" t="str">
        <f aca="false">IF('Loan Table'!$A239&lt;&gt;"",IF('Loan Table'!$D239+'Loan Table'!$E239&lt;='Loan Table'!$C239,'Loan Table'!$D239+'Loan Table'!$E239,'Loan Table'!$C239),"")</f>
        <v/>
      </c>
      <c r="G239" s="329" t="str">
        <f aca="false">IF('Loan Table'!$A239&lt;&gt;"",'Loan Table'!$F239-'Loan Table'!$H239,"")</f>
        <v/>
      </c>
      <c r="H239" s="329" t="str">
        <f aca="false">IF('Loan Table'!$A239&lt;&gt;"",'Loan Table'!$C239*(InterestRate/PaymentsPerYear),"")</f>
        <v/>
      </c>
      <c r="I239" s="329" t="str">
        <f aca="false">IF('Loan Table'!$A239&lt;&gt;"",IF('Loan Table'!$D239+'Loan Table'!$E239&lt;='Loan Table'!$C239,'Loan Table'!$C239-'Loan Table'!$G239,0),"")</f>
        <v/>
      </c>
      <c r="J239" s="329" t="str">
        <f aca="false">IF('Loan Table'!$A239&lt;&gt;"",SUM(INDEX('Loan Table'!$H$13:$H$356,1,1):'Loan Table'!$H239),"")</f>
        <v/>
      </c>
    </row>
    <row r="240" customFormat="false" ht="10.5" hidden="false" customHeight="false" outlineLevel="0" collapsed="false">
      <c r="A240" s="326" t="str">
        <f aca="false">IF(LoanGood,IF(ROW()-ROW('Loan Table'!$A$12)&gt;ScheduledNumberOfPayments,"",ROW()-ROW('Loan Table'!$A$12)),"")</f>
        <v/>
      </c>
      <c r="B240" s="327" t="str">
        <f aca="false">IF('Loan Table'!$A240&lt;&gt;"",EOMONTH(LoanStartDate,ROW('Loan Table'!$A240)-ROW('Loan Table'!$A$12)-2)+DAY(LoanStartDate),"")</f>
        <v/>
      </c>
      <c r="C240" s="329" t="str">
        <f aca="false">IF('Loan Table'!$A240&lt;&gt;"",IF(ROW()-ROW('Loan Table'!$C$12)=1,LoanAmount,INDEX('Loan Table'!$I$13:$I$356,ROW()-ROW('Loan Table'!$C$12)-1)),"")</f>
        <v/>
      </c>
      <c r="D240" s="329" t="str">
        <f aca="false">IF('Loan Table'!$A240&lt;&gt;"",ScheduledPayment,"")</f>
        <v/>
      </c>
      <c r="E240" s="329" t="str">
        <f aca="false">IF('Loan Table'!$A240&lt;&gt;"",IF('Loan Table'!$D240+ExtraPayments&lt;'Loan Table'!$C240,ExtraPayments,IF('Loan Table'!$C240-'Loan Table'!$D240&gt;0,'Loan Table'!$C240-'Loan Table'!$D240,0)),"")</f>
        <v/>
      </c>
      <c r="F240" s="329" t="str">
        <f aca="false">IF('Loan Table'!$A240&lt;&gt;"",IF('Loan Table'!$D240+'Loan Table'!$E240&lt;='Loan Table'!$C240,'Loan Table'!$D240+'Loan Table'!$E240,'Loan Table'!$C240),"")</f>
        <v/>
      </c>
      <c r="G240" s="329" t="str">
        <f aca="false">IF('Loan Table'!$A240&lt;&gt;"",'Loan Table'!$F240-'Loan Table'!$H240,"")</f>
        <v/>
      </c>
      <c r="H240" s="329" t="str">
        <f aca="false">IF('Loan Table'!$A240&lt;&gt;"",'Loan Table'!$C240*(InterestRate/PaymentsPerYear),"")</f>
        <v/>
      </c>
      <c r="I240" s="329" t="str">
        <f aca="false">IF('Loan Table'!$A240&lt;&gt;"",IF('Loan Table'!$D240+'Loan Table'!$E240&lt;='Loan Table'!$C240,'Loan Table'!$C240-'Loan Table'!$G240,0),"")</f>
        <v/>
      </c>
      <c r="J240" s="329" t="str">
        <f aca="false">IF('Loan Table'!$A240&lt;&gt;"",SUM(INDEX('Loan Table'!$H$13:$H$356,1,1):'Loan Table'!$H240),"")</f>
        <v/>
      </c>
    </row>
    <row r="241" customFormat="false" ht="10.5" hidden="false" customHeight="false" outlineLevel="0" collapsed="false">
      <c r="A241" s="326" t="str">
        <f aca="false">IF(LoanGood,IF(ROW()-ROW('Loan Table'!$A$12)&gt;ScheduledNumberOfPayments,"",ROW()-ROW('Loan Table'!$A$12)),"")</f>
        <v/>
      </c>
      <c r="B241" s="327" t="str">
        <f aca="false">IF('Loan Table'!$A241&lt;&gt;"",EOMONTH(LoanStartDate,ROW('Loan Table'!$A241)-ROW('Loan Table'!$A$12)-2)+DAY(LoanStartDate),"")</f>
        <v/>
      </c>
      <c r="C241" s="329" t="str">
        <f aca="false">IF('Loan Table'!$A241&lt;&gt;"",IF(ROW()-ROW('Loan Table'!$C$12)=1,LoanAmount,INDEX('Loan Table'!$I$13:$I$356,ROW()-ROW('Loan Table'!$C$12)-1)),"")</f>
        <v/>
      </c>
      <c r="D241" s="329" t="str">
        <f aca="false">IF('Loan Table'!$A241&lt;&gt;"",ScheduledPayment,"")</f>
        <v/>
      </c>
      <c r="E241" s="329" t="str">
        <f aca="false">IF('Loan Table'!$A241&lt;&gt;"",IF('Loan Table'!$D241+ExtraPayments&lt;'Loan Table'!$C241,ExtraPayments,IF('Loan Table'!$C241-'Loan Table'!$D241&gt;0,'Loan Table'!$C241-'Loan Table'!$D241,0)),"")</f>
        <v/>
      </c>
      <c r="F241" s="329" t="str">
        <f aca="false">IF('Loan Table'!$A241&lt;&gt;"",IF('Loan Table'!$D241+'Loan Table'!$E241&lt;='Loan Table'!$C241,'Loan Table'!$D241+'Loan Table'!$E241,'Loan Table'!$C241),"")</f>
        <v/>
      </c>
      <c r="G241" s="329" t="str">
        <f aca="false">IF('Loan Table'!$A241&lt;&gt;"",'Loan Table'!$F241-'Loan Table'!$H241,"")</f>
        <v/>
      </c>
      <c r="H241" s="329" t="str">
        <f aca="false">IF('Loan Table'!$A241&lt;&gt;"",'Loan Table'!$C241*(InterestRate/PaymentsPerYear),"")</f>
        <v/>
      </c>
      <c r="I241" s="329" t="str">
        <f aca="false">IF('Loan Table'!$A241&lt;&gt;"",IF('Loan Table'!$D241+'Loan Table'!$E241&lt;='Loan Table'!$C241,'Loan Table'!$C241-'Loan Table'!$G241,0),"")</f>
        <v/>
      </c>
      <c r="J241" s="329" t="str">
        <f aca="false">IF('Loan Table'!$A241&lt;&gt;"",SUM(INDEX('Loan Table'!$H$13:$H$356,1,1):'Loan Table'!$H241),"")</f>
        <v/>
      </c>
    </row>
    <row r="242" customFormat="false" ht="10.5" hidden="false" customHeight="false" outlineLevel="0" collapsed="false">
      <c r="A242" s="326" t="str">
        <f aca="false">IF(LoanGood,IF(ROW()-ROW('Loan Table'!$A$12)&gt;ScheduledNumberOfPayments,"",ROW()-ROW('Loan Table'!$A$12)),"")</f>
        <v/>
      </c>
      <c r="B242" s="327" t="str">
        <f aca="false">IF('Loan Table'!$A242&lt;&gt;"",EOMONTH(LoanStartDate,ROW('Loan Table'!$A242)-ROW('Loan Table'!$A$12)-2)+DAY(LoanStartDate),"")</f>
        <v/>
      </c>
      <c r="C242" s="329" t="str">
        <f aca="false">IF('Loan Table'!$A242&lt;&gt;"",IF(ROW()-ROW('Loan Table'!$C$12)=1,LoanAmount,INDEX('Loan Table'!$I$13:$I$356,ROW()-ROW('Loan Table'!$C$12)-1)),"")</f>
        <v/>
      </c>
      <c r="D242" s="329" t="str">
        <f aca="false">IF('Loan Table'!$A242&lt;&gt;"",ScheduledPayment,"")</f>
        <v/>
      </c>
      <c r="E242" s="329" t="str">
        <f aca="false">IF('Loan Table'!$A242&lt;&gt;"",IF('Loan Table'!$D242+ExtraPayments&lt;'Loan Table'!$C242,ExtraPayments,IF('Loan Table'!$C242-'Loan Table'!$D242&gt;0,'Loan Table'!$C242-'Loan Table'!$D242,0)),"")</f>
        <v/>
      </c>
      <c r="F242" s="329" t="str">
        <f aca="false">IF('Loan Table'!$A242&lt;&gt;"",IF('Loan Table'!$D242+'Loan Table'!$E242&lt;='Loan Table'!$C242,'Loan Table'!$D242+'Loan Table'!$E242,'Loan Table'!$C242),"")</f>
        <v/>
      </c>
      <c r="G242" s="329" t="str">
        <f aca="false">IF('Loan Table'!$A242&lt;&gt;"",'Loan Table'!$F242-'Loan Table'!$H242,"")</f>
        <v/>
      </c>
      <c r="H242" s="329" t="str">
        <f aca="false">IF('Loan Table'!$A242&lt;&gt;"",'Loan Table'!$C242*(InterestRate/PaymentsPerYear),"")</f>
        <v/>
      </c>
      <c r="I242" s="329" t="str">
        <f aca="false">IF('Loan Table'!$A242&lt;&gt;"",IF('Loan Table'!$D242+'Loan Table'!$E242&lt;='Loan Table'!$C242,'Loan Table'!$C242-'Loan Table'!$G242,0),"")</f>
        <v/>
      </c>
      <c r="J242" s="329" t="str">
        <f aca="false">IF('Loan Table'!$A242&lt;&gt;"",SUM(INDEX('Loan Table'!$H$13:$H$356,1,1):'Loan Table'!$H242),"")</f>
        <v/>
      </c>
    </row>
    <row r="243" customFormat="false" ht="10.5" hidden="false" customHeight="false" outlineLevel="0" collapsed="false">
      <c r="A243" s="326" t="str">
        <f aca="false">IF(LoanGood,IF(ROW()-ROW('Loan Table'!$A$12)&gt;ScheduledNumberOfPayments,"",ROW()-ROW('Loan Table'!$A$12)),"")</f>
        <v/>
      </c>
      <c r="B243" s="327" t="str">
        <f aca="false">IF('Loan Table'!$A243&lt;&gt;"",EOMONTH(LoanStartDate,ROW('Loan Table'!$A243)-ROW('Loan Table'!$A$12)-2)+DAY(LoanStartDate),"")</f>
        <v/>
      </c>
      <c r="C243" s="329" t="str">
        <f aca="false">IF('Loan Table'!$A243&lt;&gt;"",IF(ROW()-ROW('Loan Table'!$C$12)=1,LoanAmount,INDEX('Loan Table'!$I$13:$I$356,ROW()-ROW('Loan Table'!$C$12)-1)),"")</f>
        <v/>
      </c>
      <c r="D243" s="329" t="str">
        <f aca="false">IF('Loan Table'!$A243&lt;&gt;"",ScheduledPayment,"")</f>
        <v/>
      </c>
      <c r="E243" s="329" t="str">
        <f aca="false">IF('Loan Table'!$A243&lt;&gt;"",IF('Loan Table'!$D243+ExtraPayments&lt;'Loan Table'!$C243,ExtraPayments,IF('Loan Table'!$C243-'Loan Table'!$D243&gt;0,'Loan Table'!$C243-'Loan Table'!$D243,0)),"")</f>
        <v/>
      </c>
      <c r="F243" s="329" t="str">
        <f aca="false">IF('Loan Table'!$A243&lt;&gt;"",IF('Loan Table'!$D243+'Loan Table'!$E243&lt;='Loan Table'!$C243,'Loan Table'!$D243+'Loan Table'!$E243,'Loan Table'!$C243),"")</f>
        <v/>
      </c>
      <c r="G243" s="329" t="str">
        <f aca="false">IF('Loan Table'!$A243&lt;&gt;"",'Loan Table'!$F243-'Loan Table'!$H243,"")</f>
        <v/>
      </c>
      <c r="H243" s="329" t="str">
        <f aca="false">IF('Loan Table'!$A243&lt;&gt;"",'Loan Table'!$C243*(InterestRate/PaymentsPerYear),"")</f>
        <v/>
      </c>
      <c r="I243" s="329" t="str">
        <f aca="false">IF('Loan Table'!$A243&lt;&gt;"",IF('Loan Table'!$D243+'Loan Table'!$E243&lt;='Loan Table'!$C243,'Loan Table'!$C243-'Loan Table'!$G243,0),"")</f>
        <v/>
      </c>
      <c r="J243" s="329" t="str">
        <f aca="false">IF('Loan Table'!$A243&lt;&gt;"",SUM(INDEX('Loan Table'!$H$13:$H$356,1,1):'Loan Table'!$H243),"")</f>
        <v/>
      </c>
    </row>
    <row r="244" customFormat="false" ht="10.5" hidden="false" customHeight="false" outlineLevel="0" collapsed="false">
      <c r="A244" s="326" t="str">
        <f aca="false">IF(LoanGood,IF(ROW()-ROW('Loan Table'!$A$12)&gt;ScheduledNumberOfPayments,"",ROW()-ROW('Loan Table'!$A$12)),"")</f>
        <v/>
      </c>
      <c r="B244" s="327" t="str">
        <f aca="false">IF('Loan Table'!$A244&lt;&gt;"",EOMONTH(LoanStartDate,ROW('Loan Table'!$A244)-ROW('Loan Table'!$A$12)-2)+DAY(LoanStartDate),"")</f>
        <v/>
      </c>
      <c r="C244" s="329" t="str">
        <f aca="false">IF('Loan Table'!$A244&lt;&gt;"",IF(ROW()-ROW('Loan Table'!$C$12)=1,LoanAmount,INDEX('Loan Table'!$I$13:$I$356,ROW()-ROW('Loan Table'!$C$12)-1)),"")</f>
        <v/>
      </c>
      <c r="D244" s="329" t="str">
        <f aca="false">IF('Loan Table'!$A244&lt;&gt;"",ScheduledPayment,"")</f>
        <v/>
      </c>
      <c r="E244" s="329" t="str">
        <f aca="false">IF('Loan Table'!$A244&lt;&gt;"",IF('Loan Table'!$D244+ExtraPayments&lt;'Loan Table'!$C244,ExtraPayments,IF('Loan Table'!$C244-'Loan Table'!$D244&gt;0,'Loan Table'!$C244-'Loan Table'!$D244,0)),"")</f>
        <v/>
      </c>
      <c r="F244" s="329" t="str">
        <f aca="false">IF('Loan Table'!$A244&lt;&gt;"",IF('Loan Table'!$D244+'Loan Table'!$E244&lt;='Loan Table'!$C244,'Loan Table'!$D244+'Loan Table'!$E244,'Loan Table'!$C244),"")</f>
        <v/>
      </c>
      <c r="G244" s="329" t="str">
        <f aca="false">IF('Loan Table'!$A244&lt;&gt;"",'Loan Table'!$F244-'Loan Table'!$H244,"")</f>
        <v/>
      </c>
      <c r="H244" s="329" t="str">
        <f aca="false">IF('Loan Table'!$A244&lt;&gt;"",'Loan Table'!$C244*(InterestRate/PaymentsPerYear),"")</f>
        <v/>
      </c>
      <c r="I244" s="329" t="str">
        <f aca="false">IF('Loan Table'!$A244&lt;&gt;"",IF('Loan Table'!$D244+'Loan Table'!$E244&lt;='Loan Table'!$C244,'Loan Table'!$C244-'Loan Table'!$G244,0),"")</f>
        <v/>
      </c>
      <c r="J244" s="329" t="str">
        <f aca="false">IF('Loan Table'!$A244&lt;&gt;"",SUM(INDEX('Loan Table'!$H$13:$H$356,1,1):'Loan Table'!$H244),"")</f>
        <v/>
      </c>
    </row>
    <row r="245" customFormat="false" ht="10.5" hidden="false" customHeight="false" outlineLevel="0" collapsed="false">
      <c r="A245" s="326" t="str">
        <f aca="false">IF(LoanGood,IF(ROW()-ROW('Loan Table'!$A$12)&gt;ScheduledNumberOfPayments,"",ROW()-ROW('Loan Table'!$A$12)),"")</f>
        <v/>
      </c>
      <c r="B245" s="327" t="str">
        <f aca="false">IF('Loan Table'!$A245&lt;&gt;"",EOMONTH(LoanStartDate,ROW('Loan Table'!$A245)-ROW('Loan Table'!$A$12)-2)+DAY(LoanStartDate),"")</f>
        <v/>
      </c>
      <c r="C245" s="329" t="str">
        <f aca="false">IF('Loan Table'!$A245&lt;&gt;"",IF(ROW()-ROW('Loan Table'!$C$12)=1,LoanAmount,INDEX('Loan Table'!$I$13:$I$356,ROW()-ROW('Loan Table'!$C$12)-1)),"")</f>
        <v/>
      </c>
      <c r="D245" s="329" t="str">
        <f aca="false">IF('Loan Table'!$A245&lt;&gt;"",ScheduledPayment,"")</f>
        <v/>
      </c>
      <c r="E245" s="329" t="str">
        <f aca="false">IF('Loan Table'!$A245&lt;&gt;"",IF('Loan Table'!$D245+ExtraPayments&lt;'Loan Table'!$C245,ExtraPayments,IF('Loan Table'!$C245-'Loan Table'!$D245&gt;0,'Loan Table'!$C245-'Loan Table'!$D245,0)),"")</f>
        <v/>
      </c>
      <c r="F245" s="329" t="str">
        <f aca="false">IF('Loan Table'!$A245&lt;&gt;"",IF('Loan Table'!$D245+'Loan Table'!$E245&lt;='Loan Table'!$C245,'Loan Table'!$D245+'Loan Table'!$E245,'Loan Table'!$C245),"")</f>
        <v/>
      </c>
      <c r="G245" s="329" t="str">
        <f aca="false">IF('Loan Table'!$A245&lt;&gt;"",'Loan Table'!$F245-'Loan Table'!$H245,"")</f>
        <v/>
      </c>
      <c r="H245" s="329" t="str">
        <f aca="false">IF('Loan Table'!$A245&lt;&gt;"",'Loan Table'!$C245*(InterestRate/PaymentsPerYear),"")</f>
        <v/>
      </c>
      <c r="I245" s="329" t="str">
        <f aca="false">IF('Loan Table'!$A245&lt;&gt;"",IF('Loan Table'!$D245+'Loan Table'!$E245&lt;='Loan Table'!$C245,'Loan Table'!$C245-'Loan Table'!$G245,0),"")</f>
        <v/>
      </c>
      <c r="J245" s="329" t="str">
        <f aca="false">IF('Loan Table'!$A245&lt;&gt;"",SUM(INDEX('Loan Table'!$H$13:$H$356,1,1):'Loan Table'!$H245),"")</f>
        <v/>
      </c>
    </row>
    <row r="246" customFormat="false" ht="10.5" hidden="false" customHeight="false" outlineLevel="0" collapsed="false">
      <c r="A246" s="326" t="str">
        <f aca="false">IF(LoanGood,IF(ROW()-ROW('Loan Table'!$A$12)&gt;ScheduledNumberOfPayments,"",ROW()-ROW('Loan Table'!$A$12)),"")</f>
        <v/>
      </c>
      <c r="B246" s="327" t="str">
        <f aca="false">IF('Loan Table'!$A246&lt;&gt;"",EOMONTH(LoanStartDate,ROW('Loan Table'!$A246)-ROW('Loan Table'!$A$12)-2)+DAY(LoanStartDate),"")</f>
        <v/>
      </c>
      <c r="C246" s="329" t="str">
        <f aca="false">IF('Loan Table'!$A246&lt;&gt;"",IF(ROW()-ROW('Loan Table'!$C$12)=1,LoanAmount,INDEX('Loan Table'!$I$13:$I$356,ROW()-ROW('Loan Table'!$C$12)-1)),"")</f>
        <v/>
      </c>
      <c r="D246" s="329" t="str">
        <f aca="false">IF('Loan Table'!$A246&lt;&gt;"",ScheduledPayment,"")</f>
        <v/>
      </c>
      <c r="E246" s="329" t="str">
        <f aca="false">IF('Loan Table'!$A246&lt;&gt;"",IF('Loan Table'!$D246+ExtraPayments&lt;'Loan Table'!$C246,ExtraPayments,IF('Loan Table'!$C246-'Loan Table'!$D246&gt;0,'Loan Table'!$C246-'Loan Table'!$D246,0)),"")</f>
        <v/>
      </c>
      <c r="F246" s="329" t="str">
        <f aca="false">IF('Loan Table'!$A246&lt;&gt;"",IF('Loan Table'!$D246+'Loan Table'!$E246&lt;='Loan Table'!$C246,'Loan Table'!$D246+'Loan Table'!$E246,'Loan Table'!$C246),"")</f>
        <v/>
      </c>
      <c r="G246" s="329" t="str">
        <f aca="false">IF('Loan Table'!$A246&lt;&gt;"",'Loan Table'!$F246-'Loan Table'!$H246,"")</f>
        <v/>
      </c>
      <c r="H246" s="329" t="str">
        <f aca="false">IF('Loan Table'!$A246&lt;&gt;"",'Loan Table'!$C246*(InterestRate/PaymentsPerYear),"")</f>
        <v/>
      </c>
      <c r="I246" s="329" t="str">
        <f aca="false">IF('Loan Table'!$A246&lt;&gt;"",IF('Loan Table'!$D246+'Loan Table'!$E246&lt;='Loan Table'!$C246,'Loan Table'!$C246-'Loan Table'!$G246,0),"")</f>
        <v/>
      </c>
      <c r="J246" s="329" t="str">
        <f aca="false">IF('Loan Table'!$A246&lt;&gt;"",SUM(INDEX('Loan Table'!$H$13:$H$356,1,1):'Loan Table'!$H246),"")</f>
        <v/>
      </c>
    </row>
    <row r="247" customFormat="false" ht="10.5" hidden="false" customHeight="false" outlineLevel="0" collapsed="false">
      <c r="A247" s="326" t="str">
        <f aca="false">IF(LoanGood,IF(ROW()-ROW('Loan Table'!$A$12)&gt;ScheduledNumberOfPayments,"",ROW()-ROW('Loan Table'!$A$12)),"")</f>
        <v/>
      </c>
      <c r="B247" s="327" t="str">
        <f aca="false">IF('Loan Table'!$A247&lt;&gt;"",EOMONTH(LoanStartDate,ROW('Loan Table'!$A247)-ROW('Loan Table'!$A$12)-2)+DAY(LoanStartDate),"")</f>
        <v/>
      </c>
      <c r="C247" s="329" t="str">
        <f aca="false">IF('Loan Table'!$A247&lt;&gt;"",IF(ROW()-ROW('Loan Table'!$C$12)=1,LoanAmount,INDEX('Loan Table'!$I$13:$I$356,ROW()-ROW('Loan Table'!$C$12)-1)),"")</f>
        <v/>
      </c>
      <c r="D247" s="329" t="str">
        <f aca="false">IF('Loan Table'!$A247&lt;&gt;"",ScheduledPayment,"")</f>
        <v/>
      </c>
      <c r="E247" s="329" t="str">
        <f aca="false">IF('Loan Table'!$A247&lt;&gt;"",IF('Loan Table'!$D247+ExtraPayments&lt;'Loan Table'!$C247,ExtraPayments,IF('Loan Table'!$C247-'Loan Table'!$D247&gt;0,'Loan Table'!$C247-'Loan Table'!$D247,0)),"")</f>
        <v/>
      </c>
      <c r="F247" s="329" t="str">
        <f aca="false">IF('Loan Table'!$A247&lt;&gt;"",IF('Loan Table'!$D247+'Loan Table'!$E247&lt;='Loan Table'!$C247,'Loan Table'!$D247+'Loan Table'!$E247,'Loan Table'!$C247),"")</f>
        <v/>
      </c>
      <c r="G247" s="329" t="str">
        <f aca="false">IF('Loan Table'!$A247&lt;&gt;"",'Loan Table'!$F247-'Loan Table'!$H247,"")</f>
        <v/>
      </c>
      <c r="H247" s="329" t="str">
        <f aca="false">IF('Loan Table'!$A247&lt;&gt;"",'Loan Table'!$C247*(InterestRate/PaymentsPerYear),"")</f>
        <v/>
      </c>
      <c r="I247" s="329" t="str">
        <f aca="false">IF('Loan Table'!$A247&lt;&gt;"",IF('Loan Table'!$D247+'Loan Table'!$E247&lt;='Loan Table'!$C247,'Loan Table'!$C247-'Loan Table'!$G247,0),"")</f>
        <v/>
      </c>
      <c r="J247" s="329" t="str">
        <f aca="false">IF('Loan Table'!$A247&lt;&gt;"",SUM(INDEX('Loan Table'!$H$13:$H$356,1,1):'Loan Table'!$H247),"")</f>
        <v/>
      </c>
    </row>
    <row r="248" customFormat="false" ht="10.5" hidden="false" customHeight="false" outlineLevel="0" collapsed="false">
      <c r="A248" s="326" t="str">
        <f aca="false">IF(LoanGood,IF(ROW()-ROW('Loan Table'!$A$12)&gt;ScheduledNumberOfPayments,"",ROW()-ROW('Loan Table'!$A$12)),"")</f>
        <v/>
      </c>
      <c r="B248" s="327" t="str">
        <f aca="false">IF('Loan Table'!$A248&lt;&gt;"",EOMONTH(LoanStartDate,ROW('Loan Table'!$A248)-ROW('Loan Table'!$A$12)-2)+DAY(LoanStartDate),"")</f>
        <v/>
      </c>
      <c r="C248" s="329" t="str">
        <f aca="false">IF('Loan Table'!$A248&lt;&gt;"",IF(ROW()-ROW('Loan Table'!$C$12)=1,LoanAmount,INDEX('Loan Table'!$I$13:$I$356,ROW()-ROW('Loan Table'!$C$12)-1)),"")</f>
        <v/>
      </c>
      <c r="D248" s="329" t="str">
        <f aca="false">IF('Loan Table'!$A248&lt;&gt;"",ScheduledPayment,"")</f>
        <v/>
      </c>
      <c r="E248" s="329" t="str">
        <f aca="false">IF('Loan Table'!$A248&lt;&gt;"",IF('Loan Table'!$D248+ExtraPayments&lt;'Loan Table'!$C248,ExtraPayments,IF('Loan Table'!$C248-'Loan Table'!$D248&gt;0,'Loan Table'!$C248-'Loan Table'!$D248,0)),"")</f>
        <v/>
      </c>
      <c r="F248" s="329" t="str">
        <f aca="false">IF('Loan Table'!$A248&lt;&gt;"",IF('Loan Table'!$D248+'Loan Table'!$E248&lt;='Loan Table'!$C248,'Loan Table'!$D248+'Loan Table'!$E248,'Loan Table'!$C248),"")</f>
        <v/>
      </c>
      <c r="G248" s="329" t="str">
        <f aca="false">IF('Loan Table'!$A248&lt;&gt;"",'Loan Table'!$F248-'Loan Table'!$H248,"")</f>
        <v/>
      </c>
      <c r="H248" s="329" t="str">
        <f aca="false">IF('Loan Table'!$A248&lt;&gt;"",'Loan Table'!$C248*(InterestRate/PaymentsPerYear),"")</f>
        <v/>
      </c>
      <c r="I248" s="329" t="str">
        <f aca="false">IF('Loan Table'!$A248&lt;&gt;"",IF('Loan Table'!$D248+'Loan Table'!$E248&lt;='Loan Table'!$C248,'Loan Table'!$C248-'Loan Table'!$G248,0),"")</f>
        <v/>
      </c>
      <c r="J248" s="329" t="str">
        <f aca="false">IF('Loan Table'!$A248&lt;&gt;"",SUM(INDEX('Loan Table'!$H$13:$H$356,1,1):'Loan Table'!$H248),"")</f>
        <v/>
      </c>
    </row>
    <row r="249" customFormat="false" ht="10.5" hidden="false" customHeight="false" outlineLevel="0" collapsed="false">
      <c r="A249" s="326" t="str">
        <f aca="false">IF(LoanGood,IF(ROW()-ROW('Loan Table'!$A$12)&gt;ScheduledNumberOfPayments,"",ROW()-ROW('Loan Table'!$A$12)),"")</f>
        <v/>
      </c>
      <c r="B249" s="327" t="str">
        <f aca="false">IF('Loan Table'!$A249&lt;&gt;"",EOMONTH(LoanStartDate,ROW('Loan Table'!$A249)-ROW('Loan Table'!$A$12)-2)+DAY(LoanStartDate),"")</f>
        <v/>
      </c>
      <c r="C249" s="329" t="str">
        <f aca="false">IF('Loan Table'!$A249&lt;&gt;"",IF(ROW()-ROW('Loan Table'!$C$12)=1,LoanAmount,INDEX('Loan Table'!$I$13:$I$356,ROW()-ROW('Loan Table'!$C$12)-1)),"")</f>
        <v/>
      </c>
      <c r="D249" s="329" t="str">
        <f aca="false">IF('Loan Table'!$A249&lt;&gt;"",ScheduledPayment,"")</f>
        <v/>
      </c>
      <c r="E249" s="329" t="str">
        <f aca="false">IF('Loan Table'!$A249&lt;&gt;"",IF('Loan Table'!$D249+ExtraPayments&lt;'Loan Table'!$C249,ExtraPayments,IF('Loan Table'!$C249-'Loan Table'!$D249&gt;0,'Loan Table'!$C249-'Loan Table'!$D249,0)),"")</f>
        <v/>
      </c>
      <c r="F249" s="329" t="str">
        <f aca="false">IF('Loan Table'!$A249&lt;&gt;"",IF('Loan Table'!$D249+'Loan Table'!$E249&lt;='Loan Table'!$C249,'Loan Table'!$D249+'Loan Table'!$E249,'Loan Table'!$C249),"")</f>
        <v/>
      </c>
      <c r="G249" s="329" t="str">
        <f aca="false">IF('Loan Table'!$A249&lt;&gt;"",'Loan Table'!$F249-'Loan Table'!$H249,"")</f>
        <v/>
      </c>
      <c r="H249" s="329" t="str">
        <f aca="false">IF('Loan Table'!$A249&lt;&gt;"",'Loan Table'!$C249*(InterestRate/PaymentsPerYear),"")</f>
        <v/>
      </c>
      <c r="I249" s="329" t="str">
        <f aca="false">IF('Loan Table'!$A249&lt;&gt;"",IF('Loan Table'!$D249+'Loan Table'!$E249&lt;='Loan Table'!$C249,'Loan Table'!$C249-'Loan Table'!$G249,0),"")</f>
        <v/>
      </c>
      <c r="J249" s="329" t="str">
        <f aca="false">IF('Loan Table'!$A249&lt;&gt;"",SUM(INDEX('Loan Table'!$H$13:$H$356,1,1):'Loan Table'!$H249),"")</f>
        <v/>
      </c>
    </row>
    <row r="250" customFormat="false" ht="10.5" hidden="false" customHeight="false" outlineLevel="0" collapsed="false">
      <c r="A250" s="326" t="str">
        <f aca="false">IF(LoanGood,IF(ROW()-ROW('Loan Table'!$A$12)&gt;ScheduledNumberOfPayments,"",ROW()-ROW('Loan Table'!$A$12)),"")</f>
        <v/>
      </c>
      <c r="B250" s="327" t="str">
        <f aca="false">IF('Loan Table'!$A250&lt;&gt;"",EOMONTH(LoanStartDate,ROW('Loan Table'!$A250)-ROW('Loan Table'!$A$12)-2)+DAY(LoanStartDate),"")</f>
        <v/>
      </c>
      <c r="C250" s="329" t="str">
        <f aca="false">IF('Loan Table'!$A250&lt;&gt;"",IF(ROW()-ROW('Loan Table'!$C$12)=1,LoanAmount,INDEX('Loan Table'!$I$13:$I$356,ROW()-ROW('Loan Table'!$C$12)-1)),"")</f>
        <v/>
      </c>
      <c r="D250" s="329" t="str">
        <f aca="false">IF('Loan Table'!$A250&lt;&gt;"",ScheduledPayment,"")</f>
        <v/>
      </c>
      <c r="E250" s="329" t="str">
        <f aca="false">IF('Loan Table'!$A250&lt;&gt;"",IF('Loan Table'!$D250+ExtraPayments&lt;'Loan Table'!$C250,ExtraPayments,IF('Loan Table'!$C250-'Loan Table'!$D250&gt;0,'Loan Table'!$C250-'Loan Table'!$D250,0)),"")</f>
        <v/>
      </c>
      <c r="F250" s="329" t="str">
        <f aca="false">IF('Loan Table'!$A250&lt;&gt;"",IF('Loan Table'!$D250+'Loan Table'!$E250&lt;='Loan Table'!$C250,'Loan Table'!$D250+'Loan Table'!$E250,'Loan Table'!$C250),"")</f>
        <v/>
      </c>
      <c r="G250" s="329" t="str">
        <f aca="false">IF('Loan Table'!$A250&lt;&gt;"",'Loan Table'!$F250-'Loan Table'!$H250,"")</f>
        <v/>
      </c>
      <c r="H250" s="329" t="str">
        <f aca="false">IF('Loan Table'!$A250&lt;&gt;"",'Loan Table'!$C250*(InterestRate/PaymentsPerYear),"")</f>
        <v/>
      </c>
      <c r="I250" s="329" t="str">
        <f aca="false">IF('Loan Table'!$A250&lt;&gt;"",IF('Loan Table'!$D250+'Loan Table'!$E250&lt;='Loan Table'!$C250,'Loan Table'!$C250-'Loan Table'!$G250,0),"")</f>
        <v/>
      </c>
      <c r="J250" s="329" t="str">
        <f aca="false">IF('Loan Table'!$A250&lt;&gt;"",SUM(INDEX('Loan Table'!$H$13:$H$356,1,1):'Loan Table'!$H250),"")</f>
        <v/>
      </c>
    </row>
    <row r="251" customFormat="false" ht="10.5" hidden="false" customHeight="false" outlineLevel="0" collapsed="false">
      <c r="A251" s="326" t="str">
        <f aca="false">IF(LoanGood,IF(ROW()-ROW('Loan Table'!$A$12)&gt;ScheduledNumberOfPayments,"",ROW()-ROW('Loan Table'!$A$12)),"")</f>
        <v/>
      </c>
      <c r="B251" s="327" t="str">
        <f aca="false">IF('Loan Table'!$A251&lt;&gt;"",EOMONTH(LoanStartDate,ROW('Loan Table'!$A251)-ROW('Loan Table'!$A$12)-2)+DAY(LoanStartDate),"")</f>
        <v/>
      </c>
      <c r="C251" s="329" t="str">
        <f aca="false">IF('Loan Table'!$A251&lt;&gt;"",IF(ROW()-ROW('Loan Table'!$C$12)=1,LoanAmount,INDEX('Loan Table'!$I$13:$I$356,ROW()-ROW('Loan Table'!$C$12)-1)),"")</f>
        <v/>
      </c>
      <c r="D251" s="329" t="str">
        <f aca="false">IF('Loan Table'!$A251&lt;&gt;"",ScheduledPayment,"")</f>
        <v/>
      </c>
      <c r="E251" s="329" t="str">
        <f aca="false">IF('Loan Table'!$A251&lt;&gt;"",IF('Loan Table'!$D251+ExtraPayments&lt;'Loan Table'!$C251,ExtraPayments,IF('Loan Table'!$C251-'Loan Table'!$D251&gt;0,'Loan Table'!$C251-'Loan Table'!$D251,0)),"")</f>
        <v/>
      </c>
      <c r="F251" s="329" t="str">
        <f aca="false">IF('Loan Table'!$A251&lt;&gt;"",IF('Loan Table'!$D251+'Loan Table'!$E251&lt;='Loan Table'!$C251,'Loan Table'!$D251+'Loan Table'!$E251,'Loan Table'!$C251),"")</f>
        <v/>
      </c>
      <c r="G251" s="329" t="str">
        <f aca="false">IF('Loan Table'!$A251&lt;&gt;"",'Loan Table'!$F251-'Loan Table'!$H251,"")</f>
        <v/>
      </c>
      <c r="H251" s="329" t="str">
        <f aca="false">IF('Loan Table'!$A251&lt;&gt;"",'Loan Table'!$C251*(InterestRate/PaymentsPerYear),"")</f>
        <v/>
      </c>
      <c r="I251" s="329" t="str">
        <f aca="false">IF('Loan Table'!$A251&lt;&gt;"",IF('Loan Table'!$D251+'Loan Table'!$E251&lt;='Loan Table'!$C251,'Loan Table'!$C251-'Loan Table'!$G251,0),"")</f>
        <v/>
      </c>
      <c r="J251" s="329" t="str">
        <f aca="false">IF('Loan Table'!$A251&lt;&gt;"",SUM(INDEX('Loan Table'!$H$13:$H$356,1,1):'Loan Table'!$H251),"")</f>
        <v/>
      </c>
    </row>
    <row r="252" customFormat="false" ht="10.5" hidden="false" customHeight="false" outlineLevel="0" collapsed="false">
      <c r="A252" s="326" t="str">
        <f aca="false">IF(LoanGood,IF(ROW()-ROW('Loan Table'!$A$12)&gt;ScheduledNumberOfPayments,"",ROW()-ROW('Loan Table'!$A$12)),"")</f>
        <v/>
      </c>
      <c r="B252" s="327" t="str">
        <f aca="false">IF('Loan Table'!$A252&lt;&gt;"",EOMONTH(LoanStartDate,ROW('Loan Table'!$A252)-ROW('Loan Table'!$A$12)-2)+DAY(LoanStartDate),"")</f>
        <v/>
      </c>
      <c r="C252" s="329" t="str">
        <f aca="false">IF('Loan Table'!$A252&lt;&gt;"",IF(ROW()-ROW('Loan Table'!$C$12)=1,LoanAmount,INDEX('Loan Table'!$I$13:$I$356,ROW()-ROW('Loan Table'!$C$12)-1)),"")</f>
        <v/>
      </c>
      <c r="D252" s="329" t="str">
        <f aca="false">IF('Loan Table'!$A252&lt;&gt;"",ScheduledPayment,"")</f>
        <v/>
      </c>
      <c r="E252" s="329" t="str">
        <f aca="false">IF('Loan Table'!$A252&lt;&gt;"",IF('Loan Table'!$D252+ExtraPayments&lt;'Loan Table'!$C252,ExtraPayments,IF('Loan Table'!$C252-'Loan Table'!$D252&gt;0,'Loan Table'!$C252-'Loan Table'!$D252,0)),"")</f>
        <v/>
      </c>
      <c r="F252" s="329" t="str">
        <f aca="false">IF('Loan Table'!$A252&lt;&gt;"",IF('Loan Table'!$D252+'Loan Table'!$E252&lt;='Loan Table'!$C252,'Loan Table'!$D252+'Loan Table'!$E252,'Loan Table'!$C252),"")</f>
        <v/>
      </c>
      <c r="G252" s="329" t="str">
        <f aca="false">IF('Loan Table'!$A252&lt;&gt;"",'Loan Table'!$F252-'Loan Table'!$H252,"")</f>
        <v/>
      </c>
      <c r="H252" s="329" t="str">
        <f aca="false">IF('Loan Table'!$A252&lt;&gt;"",'Loan Table'!$C252*(InterestRate/PaymentsPerYear),"")</f>
        <v/>
      </c>
      <c r="I252" s="329" t="str">
        <f aca="false">IF('Loan Table'!$A252&lt;&gt;"",IF('Loan Table'!$D252+'Loan Table'!$E252&lt;='Loan Table'!$C252,'Loan Table'!$C252-'Loan Table'!$G252,0),"")</f>
        <v/>
      </c>
      <c r="J252" s="329" t="str">
        <f aca="false">IF('Loan Table'!$A252&lt;&gt;"",SUM(INDEX('Loan Table'!$H$13:$H$356,1,1):'Loan Table'!$H252),"")</f>
        <v/>
      </c>
    </row>
    <row r="253" customFormat="false" ht="10.5" hidden="false" customHeight="false" outlineLevel="0" collapsed="false">
      <c r="A253" s="326" t="str">
        <f aca="false">IF(LoanGood,IF(ROW()-ROW('Loan Table'!$A$12)&gt;ScheduledNumberOfPayments,"",ROW()-ROW('Loan Table'!$A$12)),"")</f>
        <v/>
      </c>
      <c r="B253" s="327" t="str">
        <f aca="false">IF('Loan Table'!$A253&lt;&gt;"",EOMONTH(LoanStartDate,ROW('Loan Table'!$A253)-ROW('Loan Table'!$A$12)-2)+DAY(LoanStartDate),"")</f>
        <v/>
      </c>
      <c r="C253" s="329" t="str">
        <f aca="false">IF('Loan Table'!$A253&lt;&gt;"",IF(ROW()-ROW('Loan Table'!$C$12)=1,LoanAmount,INDEX('Loan Table'!$I$13:$I$356,ROW()-ROW('Loan Table'!$C$12)-1)),"")</f>
        <v/>
      </c>
      <c r="D253" s="329" t="str">
        <f aca="false">IF('Loan Table'!$A253&lt;&gt;"",ScheduledPayment,"")</f>
        <v/>
      </c>
      <c r="E253" s="329" t="str">
        <f aca="false">IF('Loan Table'!$A253&lt;&gt;"",IF('Loan Table'!$D253+ExtraPayments&lt;'Loan Table'!$C253,ExtraPayments,IF('Loan Table'!$C253-'Loan Table'!$D253&gt;0,'Loan Table'!$C253-'Loan Table'!$D253,0)),"")</f>
        <v/>
      </c>
      <c r="F253" s="329" t="str">
        <f aca="false">IF('Loan Table'!$A253&lt;&gt;"",IF('Loan Table'!$D253+'Loan Table'!$E253&lt;='Loan Table'!$C253,'Loan Table'!$D253+'Loan Table'!$E253,'Loan Table'!$C253),"")</f>
        <v/>
      </c>
      <c r="G253" s="329" t="str">
        <f aca="false">IF('Loan Table'!$A253&lt;&gt;"",'Loan Table'!$F253-'Loan Table'!$H253,"")</f>
        <v/>
      </c>
      <c r="H253" s="329" t="str">
        <f aca="false">IF('Loan Table'!$A253&lt;&gt;"",'Loan Table'!$C253*(InterestRate/PaymentsPerYear),"")</f>
        <v/>
      </c>
      <c r="I253" s="329" t="str">
        <f aca="false">IF('Loan Table'!$A253&lt;&gt;"",IF('Loan Table'!$D253+'Loan Table'!$E253&lt;='Loan Table'!$C253,'Loan Table'!$C253-'Loan Table'!$G253,0),"")</f>
        <v/>
      </c>
      <c r="J253" s="329" t="str">
        <f aca="false">IF('Loan Table'!$A253&lt;&gt;"",SUM(INDEX('Loan Table'!$H$13:$H$356,1,1):'Loan Table'!$H253),"")</f>
        <v/>
      </c>
    </row>
    <row r="254" customFormat="false" ht="10.5" hidden="false" customHeight="false" outlineLevel="0" collapsed="false">
      <c r="A254" s="326" t="str">
        <f aca="false">IF(LoanGood,IF(ROW()-ROW('Loan Table'!$A$12)&gt;ScheduledNumberOfPayments,"",ROW()-ROW('Loan Table'!$A$12)),"")</f>
        <v/>
      </c>
      <c r="B254" s="327" t="str">
        <f aca="false">IF('Loan Table'!$A254&lt;&gt;"",EOMONTH(LoanStartDate,ROW('Loan Table'!$A254)-ROW('Loan Table'!$A$12)-2)+DAY(LoanStartDate),"")</f>
        <v/>
      </c>
      <c r="C254" s="329" t="str">
        <f aca="false">IF('Loan Table'!$A254&lt;&gt;"",IF(ROW()-ROW('Loan Table'!$C$12)=1,LoanAmount,INDEX('Loan Table'!$I$13:$I$356,ROW()-ROW('Loan Table'!$C$12)-1)),"")</f>
        <v/>
      </c>
      <c r="D254" s="329" t="str">
        <f aca="false">IF('Loan Table'!$A254&lt;&gt;"",ScheduledPayment,"")</f>
        <v/>
      </c>
      <c r="E254" s="329" t="str">
        <f aca="false">IF('Loan Table'!$A254&lt;&gt;"",IF('Loan Table'!$D254+ExtraPayments&lt;'Loan Table'!$C254,ExtraPayments,IF('Loan Table'!$C254-'Loan Table'!$D254&gt;0,'Loan Table'!$C254-'Loan Table'!$D254,0)),"")</f>
        <v/>
      </c>
      <c r="F254" s="329" t="str">
        <f aca="false">IF('Loan Table'!$A254&lt;&gt;"",IF('Loan Table'!$D254+'Loan Table'!$E254&lt;='Loan Table'!$C254,'Loan Table'!$D254+'Loan Table'!$E254,'Loan Table'!$C254),"")</f>
        <v/>
      </c>
      <c r="G254" s="329" t="str">
        <f aca="false">IF('Loan Table'!$A254&lt;&gt;"",'Loan Table'!$F254-'Loan Table'!$H254,"")</f>
        <v/>
      </c>
      <c r="H254" s="329" t="str">
        <f aca="false">IF('Loan Table'!$A254&lt;&gt;"",'Loan Table'!$C254*(InterestRate/PaymentsPerYear),"")</f>
        <v/>
      </c>
      <c r="I254" s="329" t="str">
        <f aca="false">IF('Loan Table'!$A254&lt;&gt;"",IF('Loan Table'!$D254+'Loan Table'!$E254&lt;='Loan Table'!$C254,'Loan Table'!$C254-'Loan Table'!$G254,0),"")</f>
        <v/>
      </c>
      <c r="J254" s="329" t="str">
        <f aca="false">IF('Loan Table'!$A254&lt;&gt;"",SUM(INDEX('Loan Table'!$H$13:$H$356,1,1):'Loan Table'!$H254),"")</f>
        <v/>
      </c>
    </row>
    <row r="255" customFormat="false" ht="10.5" hidden="false" customHeight="false" outlineLevel="0" collapsed="false">
      <c r="A255" s="326" t="str">
        <f aca="false">IF(LoanGood,IF(ROW()-ROW('Loan Table'!$A$12)&gt;ScheduledNumberOfPayments,"",ROW()-ROW('Loan Table'!$A$12)),"")</f>
        <v/>
      </c>
      <c r="B255" s="327" t="str">
        <f aca="false">IF('Loan Table'!$A255&lt;&gt;"",EOMONTH(LoanStartDate,ROW('Loan Table'!$A255)-ROW('Loan Table'!$A$12)-2)+DAY(LoanStartDate),"")</f>
        <v/>
      </c>
      <c r="C255" s="329" t="str">
        <f aca="false">IF('Loan Table'!$A255&lt;&gt;"",IF(ROW()-ROW('Loan Table'!$C$12)=1,LoanAmount,INDEX('Loan Table'!$I$13:$I$356,ROW()-ROW('Loan Table'!$C$12)-1)),"")</f>
        <v/>
      </c>
      <c r="D255" s="329" t="str">
        <f aca="false">IF('Loan Table'!$A255&lt;&gt;"",ScheduledPayment,"")</f>
        <v/>
      </c>
      <c r="E255" s="329" t="str">
        <f aca="false">IF('Loan Table'!$A255&lt;&gt;"",IF('Loan Table'!$D255+ExtraPayments&lt;'Loan Table'!$C255,ExtraPayments,IF('Loan Table'!$C255-'Loan Table'!$D255&gt;0,'Loan Table'!$C255-'Loan Table'!$D255,0)),"")</f>
        <v/>
      </c>
      <c r="F255" s="329" t="str">
        <f aca="false">IF('Loan Table'!$A255&lt;&gt;"",IF('Loan Table'!$D255+'Loan Table'!$E255&lt;='Loan Table'!$C255,'Loan Table'!$D255+'Loan Table'!$E255,'Loan Table'!$C255),"")</f>
        <v/>
      </c>
      <c r="G255" s="329" t="str">
        <f aca="false">IF('Loan Table'!$A255&lt;&gt;"",'Loan Table'!$F255-'Loan Table'!$H255,"")</f>
        <v/>
      </c>
      <c r="H255" s="329" t="str">
        <f aca="false">IF('Loan Table'!$A255&lt;&gt;"",'Loan Table'!$C255*(InterestRate/PaymentsPerYear),"")</f>
        <v/>
      </c>
      <c r="I255" s="329" t="str">
        <f aca="false">IF('Loan Table'!$A255&lt;&gt;"",IF('Loan Table'!$D255+'Loan Table'!$E255&lt;='Loan Table'!$C255,'Loan Table'!$C255-'Loan Table'!$G255,0),"")</f>
        <v/>
      </c>
      <c r="J255" s="329" t="str">
        <f aca="false">IF('Loan Table'!$A255&lt;&gt;"",SUM(INDEX('Loan Table'!$H$13:$H$356,1,1):'Loan Table'!$H255),"")</f>
        <v/>
      </c>
    </row>
    <row r="256" customFormat="false" ht="10.5" hidden="false" customHeight="false" outlineLevel="0" collapsed="false">
      <c r="A256" s="326" t="str">
        <f aca="false">IF(LoanGood,IF(ROW()-ROW('Loan Table'!$A$12)&gt;ScheduledNumberOfPayments,"",ROW()-ROW('Loan Table'!$A$12)),"")</f>
        <v/>
      </c>
      <c r="B256" s="327" t="str">
        <f aca="false">IF('Loan Table'!$A256&lt;&gt;"",EOMONTH(LoanStartDate,ROW('Loan Table'!$A256)-ROW('Loan Table'!$A$12)-2)+DAY(LoanStartDate),"")</f>
        <v/>
      </c>
      <c r="C256" s="329" t="str">
        <f aca="false">IF('Loan Table'!$A256&lt;&gt;"",IF(ROW()-ROW('Loan Table'!$C$12)=1,LoanAmount,INDEX('Loan Table'!$I$13:$I$356,ROW()-ROW('Loan Table'!$C$12)-1)),"")</f>
        <v/>
      </c>
      <c r="D256" s="329" t="str">
        <f aca="false">IF('Loan Table'!$A256&lt;&gt;"",ScheduledPayment,"")</f>
        <v/>
      </c>
      <c r="E256" s="329" t="str">
        <f aca="false">IF('Loan Table'!$A256&lt;&gt;"",IF('Loan Table'!$D256+ExtraPayments&lt;'Loan Table'!$C256,ExtraPayments,IF('Loan Table'!$C256-'Loan Table'!$D256&gt;0,'Loan Table'!$C256-'Loan Table'!$D256,0)),"")</f>
        <v/>
      </c>
      <c r="F256" s="329" t="str">
        <f aca="false">IF('Loan Table'!$A256&lt;&gt;"",IF('Loan Table'!$D256+'Loan Table'!$E256&lt;='Loan Table'!$C256,'Loan Table'!$D256+'Loan Table'!$E256,'Loan Table'!$C256),"")</f>
        <v/>
      </c>
      <c r="G256" s="329" t="str">
        <f aca="false">IF('Loan Table'!$A256&lt;&gt;"",'Loan Table'!$F256-'Loan Table'!$H256,"")</f>
        <v/>
      </c>
      <c r="H256" s="329" t="str">
        <f aca="false">IF('Loan Table'!$A256&lt;&gt;"",'Loan Table'!$C256*(InterestRate/PaymentsPerYear),"")</f>
        <v/>
      </c>
      <c r="I256" s="329" t="str">
        <f aca="false">IF('Loan Table'!$A256&lt;&gt;"",IF('Loan Table'!$D256+'Loan Table'!$E256&lt;='Loan Table'!$C256,'Loan Table'!$C256-'Loan Table'!$G256,0),"")</f>
        <v/>
      </c>
      <c r="J256" s="329" t="str">
        <f aca="false">IF('Loan Table'!$A256&lt;&gt;"",SUM(INDEX('Loan Table'!$H$13:$H$356,1,1):'Loan Table'!$H256),"")</f>
        <v/>
      </c>
    </row>
    <row r="257" customFormat="false" ht="10.5" hidden="false" customHeight="false" outlineLevel="0" collapsed="false">
      <c r="A257" s="326" t="str">
        <f aca="false">IF(LoanGood,IF(ROW()-ROW('Loan Table'!$A$12)&gt;ScheduledNumberOfPayments,"",ROW()-ROW('Loan Table'!$A$12)),"")</f>
        <v/>
      </c>
      <c r="B257" s="327" t="str">
        <f aca="false">IF('Loan Table'!$A257&lt;&gt;"",EOMONTH(LoanStartDate,ROW('Loan Table'!$A257)-ROW('Loan Table'!$A$12)-2)+DAY(LoanStartDate),"")</f>
        <v/>
      </c>
      <c r="C257" s="329" t="str">
        <f aca="false">IF('Loan Table'!$A257&lt;&gt;"",IF(ROW()-ROW('Loan Table'!$C$12)=1,LoanAmount,INDEX('Loan Table'!$I$13:$I$356,ROW()-ROW('Loan Table'!$C$12)-1)),"")</f>
        <v/>
      </c>
      <c r="D257" s="329" t="str">
        <f aca="false">IF('Loan Table'!$A257&lt;&gt;"",ScheduledPayment,"")</f>
        <v/>
      </c>
      <c r="E257" s="329" t="str">
        <f aca="false">IF('Loan Table'!$A257&lt;&gt;"",IF('Loan Table'!$D257+ExtraPayments&lt;'Loan Table'!$C257,ExtraPayments,IF('Loan Table'!$C257-'Loan Table'!$D257&gt;0,'Loan Table'!$C257-'Loan Table'!$D257,0)),"")</f>
        <v/>
      </c>
      <c r="F257" s="329" t="str">
        <f aca="false">IF('Loan Table'!$A257&lt;&gt;"",IF('Loan Table'!$D257+'Loan Table'!$E257&lt;='Loan Table'!$C257,'Loan Table'!$D257+'Loan Table'!$E257,'Loan Table'!$C257),"")</f>
        <v/>
      </c>
      <c r="G257" s="329" t="str">
        <f aca="false">IF('Loan Table'!$A257&lt;&gt;"",'Loan Table'!$F257-'Loan Table'!$H257,"")</f>
        <v/>
      </c>
      <c r="H257" s="329" t="str">
        <f aca="false">IF('Loan Table'!$A257&lt;&gt;"",'Loan Table'!$C257*(InterestRate/PaymentsPerYear),"")</f>
        <v/>
      </c>
      <c r="I257" s="329" t="str">
        <f aca="false">IF('Loan Table'!$A257&lt;&gt;"",IF('Loan Table'!$D257+'Loan Table'!$E257&lt;='Loan Table'!$C257,'Loan Table'!$C257-'Loan Table'!$G257,0),"")</f>
        <v/>
      </c>
      <c r="J257" s="329" t="str">
        <f aca="false">IF('Loan Table'!$A257&lt;&gt;"",SUM(INDEX('Loan Table'!$H$13:$H$356,1,1):'Loan Table'!$H257),"")</f>
        <v/>
      </c>
    </row>
    <row r="258" customFormat="false" ht="10.5" hidden="false" customHeight="false" outlineLevel="0" collapsed="false">
      <c r="A258" s="326" t="str">
        <f aca="false">IF(LoanGood,IF(ROW()-ROW('Loan Table'!$A$12)&gt;ScheduledNumberOfPayments,"",ROW()-ROW('Loan Table'!$A$12)),"")</f>
        <v/>
      </c>
      <c r="B258" s="327" t="str">
        <f aca="false">IF('Loan Table'!$A258&lt;&gt;"",EOMONTH(LoanStartDate,ROW('Loan Table'!$A258)-ROW('Loan Table'!$A$12)-2)+DAY(LoanStartDate),"")</f>
        <v/>
      </c>
      <c r="C258" s="329" t="str">
        <f aca="false">IF('Loan Table'!$A258&lt;&gt;"",IF(ROW()-ROW('Loan Table'!$C$12)=1,LoanAmount,INDEX('Loan Table'!$I$13:$I$356,ROW()-ROW('Loan Table'!$C$12)-1)),"")</f>
        <v/>
      </c>
      <c r="D258" s="329" t="str">
        <f aca="false">IF('Loan Table'!$A258&lt;&gt;"",ScheduledPayment,"")</f>
        <v/>
      </c>
      <c r="E258" s="329" t="str">
        <f aca="false">IF('Loan Table'!$A258&lt;&gt;"",IF('Loan Table'!$D258+ExtraPayments&lt;'Loan Table'!$C258,ExtraPayments,IF('Loan Table'!$C258-'Loan Table'!$D258&gt;0,'Loan Table'!$C258-'Loan Table'!$D258,0)),"")</f>
        <v/>
      </c>
      <c r="F258" s="329" t="str">
        <f aca="false">IF('Loan Table'!$A258&lt;&gt;"",IF('Loan Table'!$D258+'Loan Table'!$E258&lt;='Loan Table'!$C258,'Loan Table'!$D258+'Loan Table'!$E258,'Loan Table'!$C258),"")</f>
        <v/>
      </c>
      <c r="G258" s="329" t="str">
        <f aca="false">IF('Loan Table'!$A258&lt;&gt;"",'Loan Table'!$F258-'Loan Table'!$H258,"")</f>
        <v/>
      </c>
      <c r="H258" s="329" t="str">
        <f aca="false">IF('Loan Table'!$A258&lt;&gt;"",'Loan Table'!$C258*(InterestRate/PaymentsPerYear),"")</f>
        <v/>
      </c>
      <c r="I258" s="329" t="str">
        <f aca="false">IF('Loan Table'!$A258&lt;&gt;"",IF('Loan Table'!$D258+'Loan Table'!$E258&lt;='Loan Table'!$C258,'Loan Table'!$C258-'Loan Table'!$G258,0),"")</f>
        <v/>
      </c>
      <c r="J258" s="329" t="str">
        <f aca="false">IF('Loan Table'!$A258&lt;&gt;"",SUM(INDEX('Loan Table'!$H$13:$H$356,1,1):'Loan Table'!$H258),"")</f>
        <v/>
      </c>
    </row>
    <row r="259" customFormat="false" ht="10.5" hidden="false" customHeight="false" outlineLevel="0" collapsed="false">
      <c r="A259" s="326" t="str">
        <f aca="false">IF(LoanGood,IF(ROW()-ROW('Loan Table'!$A$12)&gt;ScheduledNumberOfPayments,"",ROW()-ROW('Loan Table'!$A$12)),"")</f>
        <v/>
      </c>
      <c r="B259" s="327" t="str">
        <f aca="false">IF('Loan Table'!$A259&lt;&gt;"",EOMONTH(LoanStartDate,ROW('Loan Table'!$A259)-ROW('Loan Table'!$A$12)-2)+DAY(LoanStartDate),"")</f>
        <v/>
      </c>
      <c r="C259" s="329" t="str">
        <f aca="false">IF('Loan Table'!$A259&lt;&gt;"",IF(ROW()-ROW('Loan Table'!$C$12)=1,LoanAmount,INDEX('Loan Table'!$I$13:$I$356,ROW()-ROW('Loan Table'!$C$12)-1)),"")</f>
        <v/>
      </c>
      <c r="D259" s="329" t="str">
        <f aca="false">IF('Loan Table'!$A259&lt;&gt;"",ScheduledPayment,"")</f>
        <v/>
      </c>
      <c r="E259" s="329" t="str">
        <f aca="false">IF('Loan Table'!$A259&lt;&gt;"",IF('Loan Table'!$D259+ExtraPayments&lt;'Loan Table'!$C259,ExtraPayments,IF('Loan Table'!$C259-'Loan Table'!$D259&gt;0,'Loan Table'!$C259-'Loan Table'!$D259,0)),"")</f>
        <v/>
      </c>
      <c r="F259" s="329" t="str">
        <f aca="false">IF('Loan Table'!$A259&lt;&gt;"",IF('Loan Table'!$D259+'Loan Table'!$E259&lt;='Loan Table'!$C259,'Loan Table'!$D259+'Loan Table'!$E259,'Loan Table'!$C259),"")</f>
        <v/>
      </c>
      <c r="G259" s="329" t="str">
        <f aca="false">IF('Loan Table'!$A259&lt;&gt;"",'Loan Table'!$F259-'Loan Table'!$H259,"")</f>
        <v/>
      </c>
      <c r="H259" s="329" t="str">
        <f aca="false">IF('Loan Table'!$A259&lt;&gt;"",'Loan Table'!$C259*(InterestRate/PaymentsPerYear),"")</f>
        <v/>
      </c>
      <c r="I259" s="329" t="str">
        <f aca="false">IF('Loan Table'!$A259&lt;&gt;"",IF('Loan Table'!$D259+'Loan Table'!$E259&lt;='Loan Table'!$C259,'Loan Table'!$C259-'Loan Table'!$G259,0),"")</f>
        <v/>
      </c>
      <c r="J259" s="329" t="str">
        <f aca="false">IF('Loan Table'!$A259&lt;&gt;"",SUM(INDEX('Loan Table'!$H$13:$H$356,1,1):'Loan Table'!$H259),"")</f>
        <v/>
      </c>
    </row>
    <row r="260" customFormat="false" ht="10.5" hidden="false" customHeight="false" outlineLevel="0" collapsed="false">
      <c r="A260" s="326" t="str">
        <f aca="false">IF(LoanGood,IF(ROW()-ROW('Loan Table'!$A$12)&gt;ScheduledNumberOfPayments,"",ROW()-ROW('Loan Table'!$A$12)),"")</f>
        <v/>
      </c>
      <c r="B260" s="327" t="str">
        <f aca="false">IF('Loan Table'!$A260&lt;&gt;"",EOMONTH(LoanStartDate,ROW('Loan Table'!$A260)-ROW('Loan Table'!$A$12)-2)+DAY(LoanStartDate),"")</f>
        <v/>
      </c>
      <c r="C260" s="329" t="str">
        <f aca="false">IF('Loan Table'!$A260&lt;&gt;"",IF(ROW()-ROW('Loan Table'!$C$12)=1,LoanAmount,INDEX('Loan Table'!$I$13:$I$356,ROW()-ROW('Loan Table'!$C$12)-1)),"")</f>
        <v/>
      </c>
      <c r="D260" s="329" t="str">
        <f aca="false">IF('Loan Table'!$A260&lt;&gt;"",ScheduledPayment,"")</f>
        <v/>
      </c>
      <c r="E260" s="329" t="str">
        <f aca="false">IF('Loan Table'!$A260&lt;&gt;"",IF('Loan Table'!$D260+ExtraPayments&lt;'Loan Table'!$C260,ExtraPayments,IF('Loan Table'!$C260-'Loan Table'!$D260&gt;0,'Loan Table'!$C260-'Loan Table'!$D260,0)),"")</f>
        <v/>
      </c>
      <c r="F260" s="329" t="str">
        <f aca="false">IF('Loan Table'!$A260&lt;&gt;"",IF('Loan Table'!$D260+'Loan Table'!$E260&lt;='Loan Table'!$C260,'Loan Table'!$D260+'Loan Table'!$E260,'Loan Table'!$C260),"")</f>
        <v/>
      </c>
      <c r="G260" s="329" t="str">
        <f aca="false">IF('Loan Table'!$A260&lt;&gt;"",'Loan Table'!$F260-'Loan Table'!$H260,"")</f>
        <v/>
      </c>
      <c r="H260" s="329" t="str">
        <f aca="false">IF('Loan Table'!$A260&lt;&gt;"",'Loan Table'!$C260*(InterestRate/PaymentsPerYear),"")</f>
        <v/>
      </c>
      <c r="I260" s="329" t="str">
        <f aca="false">IF('Loan Table'!$A260&lt;&gt;"",IF('Loan Table'!$D260+'Loan Table'!$E260&lt;='Loan Table'!$C260,'Loan Table'!$C260-'Loan Table'!$G260,0),"")</f>
        <v/>
      </c>
      <c r="J260" s="329" t="str">
        <f aca="false">IF('Loan Table'!$A260&lt;&gt;"",SUM(INDEX('Loan Table'!$H$13:$H$356,1,1):'Loan Table'!$H260),"")</f>
        <v/>
      </c>
    </row>
    <row r="261" customFormat="false" ht="10.5" hidden="false" customHeight="false" outlineLevel="0" collapsed="false">
      <c r="A261" s="326" t="str">
        <f aca="false">IF(LoanGood,IF(ROW()-ROW('Loan Table'!$A$12)&gt;ScheduledNumberOfPayments,"",ROW()-ROW('Loan Table'!$A$12)),"")</f>
        <v/>
      </c>
      <c r="B261" s="327" t="str">
        <f aca="false">IF('Loan Table'!$A261&lt;&gt;"",EOMONTH(LoanStartDate,ROW('Loan Table'!$A261)-ROW('Loan Table'!$A$12)-2)+DAY(LoanStartDate),"")</f>
        <v/>
      </c>
      <c r="C261" s="329" t="str">
        <f aca="false">IF('Loan Table'!$A261&lt;&gt;"",IF(ROW()-ROW('Loan Table'!$C$12)=1,LoanAmount,INDEX('Loan Table'!$I$13:$I$356,ROW()-ROW('Loan Table'!$C$12)-1)),"")</f>
        <v/>
      </c>
      <c r="D261" s="329" t="str">
        <f aca="false">IF('Loan Table'!$A261&lt;&gt;"",ScheduledPayment,"")</f>
        <v/>
      </c>
      <c r="E261" s="329" t="str">
        <f aca="false">IF('Loan Table'!$A261&lt;&gt;"",IF('Loan Table'!$D261+ExtraPayments&lt;'Loan Table'!$C261,ExtraPayments,IF('Loan Table'!$C261-'Loan Table'!$D261&gt;0,'Loan Table'!$C261-'Loan Table'!$D261,0)),"")</f>
        <v/>
      </c>
      <c r="F261" s="329" t="str">
        <f aca="false">IF('Loan Table'!$A261&lt;&gt;"",IF('Loan Table'!$D261+'Loan Table'!$E261&lt;='Loan Table'!$C261,'Loan Table'!$D261+'Loan Table'!$E261,'Loan Table'!$C261),"")</f>
        <v/>
      </c>
      <c r="G261" s="329" t="str">
        <f aca="false">IF('Loan Table'!$A261&lt;&gt;"",'Loan Table'!$F261-'Loan Table'!$H261,"")</f>
        <v/>
      </c>
      <c r="H261" s="329" t="str">
        <f aca="false">IF('Loan Table'!$A261&lt;&gt;"",'Loan Table'!$C261*(InterestRate/PaymentsPerYear),"")</f>
        <v/>
      </c>
      <c r="I261" s="329" t="str">
        <f aca="false">IF('Loan Table'!$A261&lt;&gt;"",IF('Loan Table'!$D261+'Loan Table'!$E261&lt;='Loan Table'!$C261,'Loan Table'!$C261-'Loan Table'!$G261,0),"")</f>
        <v/>
      </c>
      <c r="J261" s="329" t="str">
        <f aca="false">IF('Loan Table'!$A261&lt;&gt;"",SUM(INDEX('Loan Table'!$H$13:$H$356,1,1):'Loan Table'!$H261),"")</f>
        <v/>
      </c>
    </row>
    <row r="262" customFormat="false" ht="10.5" hidden="false" customHeight="false" outlineLevel="0" collapsed="false">
      <c r="A262" s="326" t="str">
        <f aca="false">IF(LoanGood,IF(ROW()-ROW('Loan Table'!$A$12)&gt;ScheduledNumberOfPayments,"",ROW()-ROW('Loan Table'!$A$12)),"")</f>
        <v/>
      </c>
      <c r="B262" s="327" t="str">
        <f aca="false">IF('Loan Table'!$A262&lt;&gt;"",EOMONTH(LoanStartDate,ROW('Loan Table'!$A262)-ROW('Loan Table'!$A$12)-2)+DAY(LoanStartDate),"")</f>
        <v/>
      </c>
      <c r="C262" s="329" t="str">
        <f aca="false">IF('Loan Table'!$A262&lt;&gt;"",IF(ROW()-ROW('Loan Table'!$C$12)=1,LoanAmount,INDEX('Loan Table'!$I$13:$I$356,ROW()-ROW('Loan Table'!$C$12)-1)),"")</f>
        <v/>
      </c>
      <c r="D262" s="329" t="str">
        <f aca="false">IF('Loan Table'!$A262&lt;&gt;"",ScheduledPayment,"")</f>
        <v/>
      </c>
      <c r="E262" s="329" t="str">
        <f aca="false">IF('Loan Table'!$A262&lt;&gt;"",IF('Loan Table'!$D262+ExtraPayments&lt;'Loan Table'!$C262,ExtraPayments,IF('Loan Table'!$C262-'Loan Table'!$D262&gt;0,'Loan Table'!$C262-'Loan Table'!$D262,0)),"")</f>
        <v/>
      </c>
      <c r="F262" s="329" t="str">
        <f aca="false">IF('Loan Table'!$A262&lt;&gt;"",IF('Loan Table'!$D262+'Loan Table'!$E262&lt;='Loan Table'!$C262,'Loan Table'!$D262+'Loan Table'!$E262,'Loan Table'!$C262),"")</f>
        <v/>
      </c>
      <c r="G262" s="329" t="str">
        <f aca="false">IF('Loan Table'!$A262&lt;&gt;"",'Loan Table'!$F262-'Loan Table'!$H262,"")</f>
        <v/>
      </c>
      <c r="H262" s="329" t="str">
        <f aca="false">IF('Loan Table'!$A262&lt;&gt;"",'Loan Table'!$C262*(InterestRate/PaymentsPerYear),"")</f>
        <v/>
      </c>
      <c r="I262" s="329" t="str">
        <f aca="false">IF('Loan Table'!$A262&lt;&gt;"",IF('Loan Table'!$D262+'Loan Table'!$E262&lt;='Loan Table'!$C262,'Loan Table'!$C262-'Loan Table'!$G262,0),"")</f>
        <v/>
      </c>
      <c r="J262" s="329" t="str">
        <f aca="false">IF('Loan Table'!$A262&lt;&gt;"",SUM(INDEX('Loan Table'!$H$13:$H$356,1,1):'Loan Table'!$H262),"")</f>
        <v/>
      </c>
    </row>
    <row r="263" customFormat="false" ht="10.5" hidden="false" customHeight="false" outlineLevel="0" collapsed="false">
      <c r="A263" s="326" t="str">
        <f aca="false">IF(LoanGood,IF(ROW()-ROW('Loan Table'!$A$12)&gt;ScheduledNumberOfPayments,"",ROW()-ROW('Loan Table'!$A$12)),"")</f>
        <v/>
      </c>
      <c r="B263" s="327" t="str">
        <f aca="false">IF('Loan Table'!$A263&lt;&gt;"",EOMONTH(LoanStartDate,ROW('Loan Table'!$A263)-ROW('Loan Table'!$A$12)-2)+DAY(LoanStartDate),"")</f>
        <v/>
      </c>
      <c r="C263" s="329" t="str">
        <f aca="false">IF('Loan Table'!$A263&lt;&gt;"",IF(ROW()-ROW('Loan Table'!$C$12)=1,LoanAmount,INDEX('Loan Table'!$I$13:$I$356,ROW()-ROW('Loan Table'!$C$12)-1)),"")</f>
        <v/>
      </c>
      <c r="D263" s="329" t="str">
        <f aca="false">IF('Loan Table'!$A263&lt;&gt;"",ScheduledPayment,"")</f>
        <v/>
      </c>
      <c r="E263" s="329" t="str">
        <f aca="false">IF('Loan Table'!$A263&lt;&gt;"",IF('Loan Table'!$D263+ExtraPayments&lt;'Loan Table'!$C263,ExtraPayments,IF('Loan Table'!$C263-'Loan Table'!$D263&gt;0,'Loan Table'!$C263-'Loan Table'!$D263,0)),"")</f>
        <v/>
      </c>
      <c r="F263" s="329" t="str">
        <f aca="false">IF('Loan Table'!$A263&lt;&gt;"",IF('Loan Table'!$D263+'Loan Table'!$E263&lt;='Loan Table'!$C263,'Loan Table'!$D263+'Loan Table'!$E263,'Loan Table'!$C263),"")</f>
        <v/>
      </c>
      <c r="G263" s="329" t="str">
        <f aca="false">IF('Loan Table'!$A263&lt;&gt;"",'Loan Table'!$F263-'Loan Table'!$H263,"")</f>
        <v/>
      </c>
      <c r="H263" s="329" t="str">
        <f aca="false">IF('Loan Table'!$A263&lt;&gt;"",'Loan Table'!$C263*(InterestRate/PaymentsPerYear),"")</f>
        <v/>
      </c>
      <c r="I263" s="329" t="str">
        <f aca="false">IF('Loan Table'!$A263&lt;&gt;"",IF('Loan Table'!$D263+'Loan Table'!$E263&lt;='Loan Table'!$C263,'Loan Table'!$C263-'Loan Table'!$G263,0),"")</f>
        <v/>
      </c>
      <c r="J263" s="329" t="str">
        <f aca="false">IF('Loan Table'!$A263&lt;&gt;"",SUM(INDEX('Loan Table'!$H$13:$H$356,1,1):'Loan Table'!$H263),"")</f>
        <v/>
      </c>
    </row>
    <row r="264" customFormat="false" ht="10.5" hidden="false" customHeight="false" outlineLevel="0" collapsed="false">
      <c r="A264" s="326" t="str">
        <f aca="false">IF(LoanGood,IF(ROW()-ROW('Loan Table'!$A$12)&gt;ScheduledNumberOfPayments,"",ROW()-ROW('Loan Table'!$A$12)),"")</f>
        <v/>
      </c>
      <c r="B264" s="327" t="str">
        <f aca="false">IF('Loan Table'!$A264&lt;&gt;"",EOMONTH(LoanStartDate,ROW('Loan Table'!$A264)-ROW('Loan Table'!$A$12)-2)+DAY(LoanStartDate),"")</f>
        <v/>
      </c>
      <c r="C264" s="329" t="str">
        <f aca="false">IF('Loan Table'!$A264&lt;&gt;"",IF(ROW()-ROW('Loan Table'!$C$12)=1,LoanAmount,INDEX('Loan Table'!$I$13:$I$356,ROW()-ROW('Loan Table'!$C$12)-1)),"")</f>
        <v/>
      </c>
      <c r="D264" s="329" t="str">
        <f aca="false">IF('Loan Table'!$A264&lt;&gt;"",ScheduledPayment,"")</f>
        <v/>
      </c>
      <c r="E264" s="329" t="str">
        <f aca="false">IF('Loan Table'!$A264&lt;&gt;"",IF('Loan Table'!$D264+ExtraPayments&lt;'Loan Table'!$C264,ExtraPayments,IF('Loan Table'!$C264-'Loan Table'!$D264&gt;0,'Loan Table'!$C264-'Loan Table'!$D264,0)),"")</f>
        <v/>
      </c>
      <c r="F264" s="329" t="str">
        <f aca="false">IF('Loan Table'!$A264&lt;&gt;"",IF('Loan Table'!$D264+'Loan Table'!$E264&lt;='Loan Table'!$C264,'Loan Table'!$D264+'Loan Table'!$E264,'Loan Table'!$C264),"")</f>
        <v/>
      </c>
      <c r="G264" s="329" t="str">
        <f aca="false">IF('Loan Table'!$A264&lt;&gt;"",'Loan Table'!$F264-'Loan Table'!$H264,"")</f>
        <v/>
      </c>
      <c r="H264" s="329" t="str">
        <f aca="false">IF('Loan Table'!$A264&lt;&gt;"",'Loan Table'!$C264*(InterestRate/PaymentsPerYear),"")</f>
        <v/>
      </c>
      <c r="I264" s="329" t="str">
        <f aca="false">IF('Loan Table'!$A264&lt;&gt;"",IF('Loan Table'!$D264+'Loan Table'!$E264&lt;='Loan Table'!$C264,'Loan Table'!$C264-'Loan Table'!$G264,0),"")</f>
        <v/>
      </c>
      <c r="J264" s="329" t="str">
        <f aca="false">IF('Loan Table'!$A264&lt;&gt;"",SUM(INDEX('Loan Table'!$H$13:$H$356,1,1):'Loan Table'!$H264),"")</f>
        <v/>
      </c>
    </row>
    <row r="265" customFormat="false" ht="10.5" hidden="false" customHeight="false" outlineLevel="0" collapsed="false">
      <c r="A265" s="326" t="str">
        <f aca="false">IF(LoanGood,IF(ROW()-ROW('Loan Table'!$A$12)&gt;ScheduledNumberOfPayments,"",ROW()-ROW('Loan Table'!$A$12)),"")</f>
        <v/>
      </c>
      <c r="B265" s="327" t="str">
        <f aca="false">IF('Loan Table'!$A265&lt;&gt;"",EOMONTH(LoanStartDate,ROW('Loan Table'!$A265)-ROW('Loan Table'!$A$12)-2)+DAY(LoanStartDate),"")</f>
        <v/>
      </c>
      <c r="C265" s="329" t="str">
        <f aca="false">IF('Loan Table'!$A265&lt;&gt;"",IF(ROW()-ROW('Loan Table'!$C$12)=1,LoanAmount,INDEX('Loan Table'!$I$13:$I$356,ROW()-ROW('Loan Table'!$C$12)-1)),"")</f>
        <v/>
      </c>
      <c r="D265" s="329" t="str">
        <f aca="false">IF('Loan Table'!$A265&lt;&gt;"",ScheduledPayment,"")</f>
        <v/>
      </c>
      <c r="E265" s="329" t="str">
        <f aca="false">IF('Loan Table'!$A265&lt;&gt;"",IF('Loan Table'!$D265+ExtraPayments&lt;'Loan Table'!$C265,ExtraPayments,IF('Loan Table'!$C265-'Loan Table'!$D265&gt;0,'Loan Table'!$C265-'Loan Table'!$D265,0)),"")</f>
        <v/>
      </c>
      <c r="F265" s="329" t="str">
        <f aca="false">IF('Loan Table'!$A265&lt;&gt;"",IF('Loan Table'!$D265+'Loan Table'!$E265&lt;='Loan Table'!$C265,'Loan Table'!$D265+'Loan Table'!$E265,'Loan Table'!$C265),"")</f>
        <v/>
      </c>
      <c r="G265" s="329" t="str">
        <f aca="false">IF('Loan Table'!$A265&lt;&gt;"",'Loan Table'!$F265-'Loan Table'!$H265,"")</f>
        <v/>
      </c>
      <c r="H265" s="329" t="str">
        <f aca="false">IF('Loan Table'!$A265&lt;&gt;"",'Loan Table'!$C265*(InterestRate/PaymentsPerYear),"")</f>
        <v/>
      </c>
      <c r="I265" s="329" t="str">
        <f aca="false">IF('Loan Table'!$A265&lt;&gt;"",IF('Loan Table'!$D265+'Loan Table'!$E265&lt;='Loan Table'!$C265,'Loan Table'!$C265-'Loan Table'!$G265,0),"")</f>
        <v/>
      </c>
      <c r="J265" s="329" t="str">
        <f aca="false">IF('Loan Table'!$A265&lt;&gt;"",SUM(INDEX('Loan Table'!$H$13:$H$356,1,1):'Loan Table'!$H265),"")</f>
        <v/>
      </c>
    </row>
    <row r="266" customFormat="false" ht="10.5" hidden="false" customHeight="false" outlineLevel="0" collapsed="false">
      <c r="A266" s="326" t="str">
        <f aca="false">IF(LoanGood,IF(ROW()-ROW('Loan Table'!$A$12)&gt;ScheduledNumberOfPayments,"",ROW()-ROW('Loan Table'!$A$12)),"")</f>
        <v/>
      </c>
      <c r="B266" s="327" t="str">
        <f aca="false">IF('Loan Table'!$A266&lt;&gt;"",EOMONTH(LoanStartDate,ROW('Loan Table'!$A266)-ROW('Loan Table'!$A$12)-2)+DAY(LoanStartDate),"")</f>
        <v/>
      </c>
      <c r="C266" s="329" t="str">
        <f aca="false">IF('Loan Table'!$A266&lt;&gt;"",IF(ROW()-ROW('Loan Table'!$C$12)=1,LoanAmount,INDEX('Loan Table'!$I$13:$I$356,ROW()-ROW('Loan Table'!$C$12)-1)),"")</f>
        <v/>
      </c>
      <c r="D266" s="329" t="str">
        <f aca="false">IF('Loan Table'!$A266&lt;&gt;"",ScheduledPayment,"")</f>
        <v/>
      </c>
      <c r="E266" s="329" t="str">
        <f aca="false">IF('Loan Table'!$A266&lt;&gt;"",IF('Loan Table'!$D266+ExtraPayments&lt;'Loan Table'!$C266,ExtraPayments,IF('Loan Table'!$C266-'Loan Table'!$D266&gt;0,'Loan Table'!$C266-'Loan Table'!$D266,0)),"")</f>
        <v/>
      </c>
      <c r="F266" s="329" t="str">
        <f aca="false">IF('Loan Table'!$A266&lt;&gt;"",IF('Loan Table'!$D266+'Loan Table'!$E266&lt;='Loan Table'!$C266,'Loan Table'!$D266+'Loan Table'!$E266,'Loan Table'!$C266),"")</f>
        <v/>
      </c>
      <c r="G266" s="329" t="str">
        <f aca="false">IF('Loan Table'!$A266&lt;&gt;"",'Loan Table'!$F266-'Loan Table'!$H266,"")</f>
        <v/>
      </c>
      <c r="H266" s="329" t="str">
        <f aca="false">IF('Loan Table'!$A266&lt;&gt;"",'Loan Table'!$C266*(InterestRate/PaymentsPerYear),"")</f>
        <v/>
      </c>
      <c r="I266" s="329" t="str">
        <f aca="false">IF('Loan Table'!$A266&lt;&gt;"",IF('Loan Table'!$D266+'Loan Table'!$E266&lt;='Loan Table'!$C266,'Loan Table'!$C266-'Loan Table'!$G266,0),"")</f>
        <v/>
      </c>
      <c r="J266" s="329" t="str">
        <f aca="false">IF('Loan Table'!$A266&lt;&gt;"",SUM(INDEX('Loan Table'!$H$13:$H$356,1,1):'Loan Table'!$H266),"")</f>
        <v/>
      </c>
    </row>
    <row r="267" customFormat="false" ht="10.5" hidden="false" customHeight="false" outlineLevel="0" collapsed="false">
      <c r="A267" s="326" t="str">
        <f aca="false">IF(LoanGood,IF(ROW()-ROW('Loan Table'!$A$12)&gt;ScheduledNumberOfPayments,"",ROW()-ROW('Loan Table'!$A$12)),"")</f>
        <v/>
      </c>
      <c r="B267" s="327" t="str">
        <f aca="false">IF('Loan Table'!$A267&lt;&gt;"",EOMONTH(LoanStartDate,ROW('Loan Table'!$A267)-ROW('Loan Table'!$A$12)-2)+DAY(LoanStartDate),"")</f>
        <v/>
      </c>
      <c r="C267" s="329" t="str">
        <f aca="false">IF('Loan Table'!$A267&lt;&gt;"",IF(ROW()-ROW('Loan Table'!$C$12)=1,LoanAmount,INDEX('Loan Table'!$I$13:$I$356,ROW()-ROW('Loan Table'!$C$12)-1)),"")</f>
        <v/>
      </c>
      <c r="D267" s="329" t="str">
        <f aca="false">IF('Loan Table'!$A267&lt;&gt;"",ScheduledPayment,"")</f>
        <v/>
      </c>
      <c r="E267" s="329" t="str">
        <f aca="false">IF('Loan Table'!$A267&lt;&gt;"",IF('Loan Table'!$D267+ExtraPayments&lt;'Loan Table'!$C267,ExtraPayments,IF('Loan Table'!$C267-'Loan Table'!$D267&gt;0,'Loan Table'!$C267-'Loan Table'!$D267,0)),"")</f>
        <v/>
      </c>
      <c r="F267" s="329" t="str">
        <f aca="false">IF('Loan Table'!$A267&lt;&gt;"",IF('Loan Table'!$D267+'Loan Table'!$E267&lt;='Loan Table'!$C267,'Loan Table'!$D267+'Loan Table'!$E267,'Loan Table'!$C267),"")</f>
        <v/>
      </c>
      <c r="G267" s="329" t="str">
        <f aca="false">IF('Loan Table'!$A267&lt;&gt;"",'Loan Table'!$F267-'Loan Table'!$H267,"")</f>
        <v/>
      </c>
      <c r="H267" s="329" t="str">
        <f aca="false">IF('Loan Table'!$A267&lt;&gt;"",'Loan Table'!$C267*(InterestRate/PaymentsPerYear),"")</f>
        <v/>
      </c>
      <c r="I267" s="329" t="str">
        <f aca="false">IF('Loan Table'!$A267&lt;&gt;"",IF('Loan Table'!$D267+'Loan Table'!$E267&lt;='Loan Table'!$C267,'Loan Table'!$C267-'Loan Table'!$G267,0),"")</f>
        <v/>
      </c>
      <c r="J267" s="329" t="str">
        <f aca="false">IF('Loan Table'!$A267&lt;&gt;"",SUM(INDEX('Loan Table'!$H$13:$H$356,1,1):'Loan Table'!$H267),"")</f>
        <v/>
      </c>
    </row>
    <row r="268" customFormat="false" ht="10.5" hidden="false" customHeight="false" outlineLevel="0" collapsed="false">
      <c r="A268" s="326" t="str">
        <f aca="false">IF(LoanGood,IF(ROW()-ROW('Loan Table'!$A$12)&gt;ScheduledNumberOfPayments,"",ROW()-ROW('Loan Table'!$A$12)),"")</f>
        <v/>
      </c>
      <c r="B268" s="327" t="str">
        <f aca="false">IF('Loan Table'!$A268&lt;&gt;"",EOMONTH(LoanStartDate,ROW('Loan Table'!$A268)-ROW('Loan Table'!$A$12)-2)+DAY(LoanStartDate),"")</f>
        <v/>
      </c>
      <c r="C268" s="329" t="str">
        <f aca="false">IF('Loan Table'!$A268&lt;&gt;"",IF(ROW()-ROW('Loan Table'!$C$12)=1,LoanAmount,INDEX('Loan Table'!$I$13:$I$356,ROW()-ROW('Loan Table'!$C$12)-1)),"")</f>
        <v/>
      </c>
      <c r="D268" s="329" t="str">
        <f aca="false">IF('Loan Table'!$A268&lt;&gt;"",ScheduledPayment,"")</f>
        <v/>
      </c>
      <c r="E268" s="329" t="str">
        <f aca="false">IF('Loan Table'!$A268&lt;&gt;"",IF('Loan Table'!$D268+ExtraPayments&lt;'Loan Table'!$C268,ExtraPayments,IF('Loan Table'!$C268-'Loan Table'!$D268&gt;0,'Loan Table'!$C268-'Loan Table'!$D268,0)),"")</f>
        <v/>
      </c>
      <c r="F268" s="329" t="str">
        <f aca="false">IF('Loan Table'!$A268&lt;&gt;"",IF('Loan Table'!$D268+'Loan Table'!$E268&lt;='Loan Table'!$C268,'Loan Table'!$D268+'Loan Table'!$E268,'Loan Table'!$C268),"")</f>
        <v/>
      </c>
      <c r="G268" s="329" t="str">
        <f aca="false">IF('Loan Table'!$A268&lt;&gt;"",'Loan Table'!$F268-'Loan Table'!$H268,"")</f>
        <v/>
      </c>
      <c r="H268" s="329" t="str">
        <f aca="false">IF('Loan Table'!$A268&lt;&gt;"",'Loan Table'!$C268*(InterestRate/PaymentsPerYear),"")</f>
        <v/>
      </c>
      <c r="I268" s="329" t="str">
        <f aca="false">IF('Loan Table'!$A268&lt;&gt;"",IF('Loan Table'!$D268+'Loan Table'!$E268&lt;='Loan Table'!$C268,'Loan Table'!$C268-'Loan Table'!$G268,0),"")</f>
        <v/>
      </c>
      <c r="J268" s="329" t="str">
        <f aca="false">IF('Loan Table'!$A268&lt;&gt;"",SUM(INDEX('Loan Table'!$H$13:$H$356,1,1):'Loan Table'!$H268),"")</f>
        <v/>
      </c>
    </row>
    <row r="269" customFormat="false" ht="10.5" hidden="false" customHeight="false" outlineLevel="0" collapsed="false">
      <c r="A269" s="326" t="str">
        <f aca="false">IF(LoanGood,IF(ROW()-ROW('Loan Table'!$A$12)&gt;ScheduledNumberOfPayments,"",ROW()-ROW('Loan Table'!$A$12)),"")</f>
        <v/>
      </c>
      <c r="B269" s="327" t="str">
        <f aca="false">IF('Loan Table'!$A269&lt;&gt;"",EOMONTH(LoanStartDate,ROW('Loan Table'!$A269)-ROW('Loan Table'!$A$12)-2)+DAY(LoanStartDate),"")</f>
        <v/>
      </c>
      <c r="C269" s="329" t="str">
        <f aca="false">IF('Loan Table'!$A269&lt;&gt;"",IF(ROW()-ROW('Loan Table'!$C$12)=1,LoanAmount,INDEX('Loan Table'!$I$13:$I$356,ROW()-ROW('Loan Table'!$C$12)-1)),"")</f>
        <v/>
      </c>
      <c r="D269" s="329" t="str">
        <f aca="false">IF('Loan Table'!$A269&lt;&gt;"",ScheduledPayment,"")</f>
        <v/>
      </c>
      <c r="E269" s="329" t="str">
        <f aca="false">IF('Loan Table'!$A269&lt;&gt;"",IF('Loan Table'!$D269+ExtraPayments&lt;'Loan Table'!$C269,ExtraPayments,IF('Loan Table'!$C269-'Loan Table'!$D269&gt;0,'Loan Table'!$C269-'Loan Table'!$D269,0)),"")</f>
        <v/>
      </c>
      <c r="F269" s="329" t="str">
        <f aca="false">IF('Loan Table'!$A269&lt;&gt;"",IF('Loan Table'!$D269+'Loan Table'!$E269&lt;='Loan Table'!$C269,'Loan Table'!$D269+'Loan Table'!$E269,'Loan Table'!$C269),"")</f>
        <v/>
      </c>
      <c r="G269" s="329" t="str">
        <f aca="false">IF('Loan Table'!$A269&lt;&gt;"",'Loan Table'!$F269-'Loan Table'!$H269,"")</f>
        <v/>
      </c>
      <c r="H269" s="329" t="str">
        <f aca="false">IF('Loan Table'!$A269&lt;&gt;"",'Loan Table'!$C269*(InterestRate/PaymentsPerYear),"")</f>
        <v/>
      </c>
      <c r="I269" s="329" t="str">
        <f aca="false">IF('Loan Table'!$A269&lt;&gt;"",IF('Loan Table'!$D269+'Loan Table'!$E269&lt;='Loan Table'!$C269,'Loan Table'!$C269-'Loan Table'!$G269,0),"")</f>
        <v/>
      </c>
      <c r="J269" s="329" t="str">
        <f aca="false">IF('Loan Table'!$A269&lt;&gt;"",SUM(INDEX('Loan Table'!$H$13:$H$356,1,1):'Loan Table'!$H269),"")</f>
        <v/>
      </c>
    </row>
    <row r="270" customFormat="false" ht="10.5" hidden="false" customHeight="false" outlineLevel="0" collapsed="false">
      <c r="A270" s="326" t="str">
        <f aca="false">IF(LoanGood,IF(ROW()-ROW('Loan Table'!$A$12)&gt;ScheduledNumberOfPayments,"",ROW()-ROW('Loan Table'!$A$12)),"")</f>
        <v/>
      </c>
      <c r="B270" s="327" t="str">
        <f aca="false">IF('Loan Table'!$A270&lt;&gt;"",EOMONTH(LoanStartDate,ROW('Loan Table'!$A270)-ROW('Loan Table'!$A$12)-2)+DAY(LoanStartDate),"")</f>
        <v/>
      </c>
      <c r="C270" s="329" t="str">
        <f aca="false">IF('Loan Table'!$A270&lt;&gt;"",IF(ROW()-ROW('Loan Table'!$C$12)=1,LoanAmount,INDEX('Loan Table'!$I$13:$I$356,ROW()-ROW('Loan Table'!$C$12)-1)),"")</f>
        <v/>
      </c>
      <c r="D270" s="329" t="str">
        <f aca="false">IF('Loan Table'!$A270&lt;&gt;"",ScheduledPayment,"")</f>
        <v/>
      </c>
      <c r="E270" s="329" t="str">
        <f aca="false">IF('Loan Table'!$A270&lt;&gt;"",IF('Loan Table'!$D270+ExtraPayments&lt;'Loan Table'!$C270,ExtraPayments,IF('Loan Table'!$C270-'Loan Table'!$D270&gt;0,'Loan Table'!$C270-'Loan Table'!$D270,0)),"")</f>
        <v/>
      </c>
      <c r="F270" s="329" t="str">
        <f aca="false">IF('Loan Table'!$A270&lt;&gt;"",IF('Loan Table'!$D270+'Loan Table'!$E270&lt;='Loan Table'!$C270,'Loan Table'!$D270+'Loan Table'!$E270,'Loan Table'!$C270),"")</f>
        <v/>
      </c>
      <c r="G270" s="329" t="str">
        <f aca="false">IF('Loan Table'!$A270&lt;&gt;"",'Loan Table'!$F270-'Loan Table'!$H270,"")</f>
        <v/>
      </c>
      <c r="H270" s="329" t="str">
        <f aca="false">IF('Loan Table'!$A270&lt;&gt;"",'Loan Table'!$C270*(InterestRate/PaymentsPerYear),"")</f>
        <v/>
      </c>
      <c r="I270" s="329" t="str">
        <f aca="false">IF('Loan Table'!$A270&lt;&gt;"",IF('Loan Table'!$D270+'Loan Table'!$E270&lt;='Loan Table'!$C270,'Loan Table'!$C270-'Loan Table'!$G270,0),"")</f>
        <v/>
      </c>
      <c r="J270" s="329" t="str">
        <f aca="false">IF('Loan Table'!$A270&lt;&gt;"",SUM(INDEX('Loan Table'!$H$13:$H$356,1,1):'Loan Table'!$H270),"")</f>
        <v/>
      </c>
    </row>
    <row r="271" customFormat="false" ht="10.5" hidden="false" customHeight="false" outlineLevel="0" collapsed="false">
      <c r="A271" s="326" t="str">
        <f aca="false">IF(LoanGood,IF(ROW()-ROW('Loan Table'!$A$12)&gt;ScheduledNumberOfPayments,"",ROW()-ROW('Loan Table'!$A$12)),"")</f>
        <v/>
      </c>
      <c r="B271" s="327" t="str">
        <f aca="false">IF('Loan Table'!$A271&lt;&gt;"",EOMONTH(LoanStartDate,ROW('Loan Table'!$A271)-ROW('Loan Table'!$A$12)-2)+DAY(LoanStartDate),"")</f>
        <v/>
      </c>
      <c r="C271" s="329" t="str">
        <f aca="false">IF('Loan Table'!$A271&lt;&gt;"",IF(ROW()-ROW('Loan Table'!$C$12)=1,LoanAmount,INDEX('Loan Table'!$I$13:$I$356,ROW()-ROW('Loan Table'!$C$12)-1)),"")</f>
        <v/>
      </c>
      <c r="D271" s="329" t="str">
        <f aca="false">IF('Loan Table'!$A271&lt;&gt;"",ScheduledPayment,"")</f>
        <v/>
      </c>
      <c r="E271" s="329" t="str">
        <f aca="false">IF('Loan Table'!$A271&lt;&gt;"",IF('Loan Table'!$D271+ExtraPayments&lt;'Loan Table'!$C271,ExtraPayments,IF('Loan Table'!$C271-'Loan Table'!$D271&gt;0,'Loan Table'!$C271-'Loan Table'!$D271,0)),"")</f>
        <v/>
      </c>
      <c r="F271" s="329" t="str">
        <f aca="false">IF('Loan Table'!$A271&lt;&gt;"",IF('Loan Table'!$D271+'Loan Table'!$E271&lt;='Loan Table'!$C271,'Loan Table'!$D271+'Loan Table'!$E271,'Loan Table'!$C271),"")</f>
        <v/>
      </c>
      <c r="G271" s="329" t="str">
        <f aca="false">IF('Loan Table'!$A271&lt;&gt;"",'Loan Table'!$F271-'Loan Table'!$H271,"")</f>
        <v/>
      </c>
      <c r="H271" s="329" t="str">
        <f aca="false">IF('Loan Table'!$A271&lt;&gt;"",'Loan Table'!$C271*(InterestRate/PaymentsPerYear),"")</f>
        <v/>
      </c>
      <c r="I271" s="329" t="str">
        <f aca="false">IF('Loan Table'!$A271&lt;&gt;"",IF('Loan Table'!$D271+'Loan Table'!$E271&lt;='Loan Table'!$C271,'Loan Table'!$C271-'Loan Table'!$G271,0),"")</f>
        <v/>
      </c>
      <c r="J271" s="329" t="str">
        <f aca="false">IF('Loan Table'!$A271&lt;&gt;"",SUM(INDEX('Loan Table'!$H$13:$H$356,1,1):'Loan Table'!$H271),"")</f>
        <v/>
      </c>
    </row>
    <row r="272" customFormat="false" ht="10.5" hidden="false" customHeight="false" outlineLevel="0" collapsed="false">
      <c r="A272" s="326" t="str">
        <f aca="false">IF(LoanGood,IF(ROW()-ROW('Loan Table'!$A$12)&gt;ScheduledNumberOfPayments,"",ROW()-ROW('Loan Table'!$A$12)),"")</f>
        <v/>
      </c>
      <c r="B272" s="327" t="str">
        <f aca="false">IF('Loan Table'!$A272&lt;&gt;"",EOMONTH(LoanStartDate,ROW('Loan Table'!$A272)-ROW('Loan Table'!$A$12)-2)+DAY(LoanStartDate),"")</f>
        <v/>
      </c>
      <c r="C272" s="329" t="str">
        <f aca="false">IF('Loan Table'!$A272&lt;&gt;"",IF(ROW()-ROW('Loan Table'!$C$12)=1,LoanAmount,INDEX('Loan Table'!$I$13:$I$356,ROW()-ROW('Loan Table'!$C$12)-1)),"")</f>
        <v/>
      </c>
      <c r="D272" s="329" t="str">
        <f aca="false">IF('Loan Table'!$A272&lt;&gt;"",ScheduledPayment,"")</f>
        <v/>
      </c>
      <c r="E272" s="329" t="str">
        <f aca="false">IF('Loan Table'!$A272&lt;&gt;"",IF('Loan Table'!$D272+ExtraPayments&lt;'Loan Table'!$C272,ExtraPayments,IF('Loan Table'!$C272-'Loan Table'!$D272&gt;0,'Loan Table'!$C272-'Loan Table'!$D272,0)),"")</f>
        <v/>
      </c>
      <c r="F272" s="329" t="str">
        <f aca="false">IF('Loan Table'!$A272&lt;&gt;"",IF('Loan Table'!$D272+'Loan Table'!$E272&lt;='Loan Table'!$C272,'Loan Table'!$D272+'Loan Table'!$E272,'Loan Table'!$C272),"")</f>
        <v/>
      </c>
      <c r="G272" s="329" t="str">
        <f aca="false">IF('Loan Table'!$A272&lt;&gt;"",'Loan Table'!$F272-'Loan Table'!$H272,"")</f>
        <v/>
      </c>
      <c r="H272" s="329" t="str">
        <f aca="false">IF('Loan Table'!$A272&lt;&gt;"",'Loan Table'!$C272*(InterestRate/PaymentsPerYear),"")</f>
        <v/>
      </c>
      <c r="I272" s="329" t="str">
        <f aca="false">IF('Loan Table'!$A272&lt;&gt;"",IF('Loan Table'!$D272+'Loan Table'!$E272&lt;='Loan Table'!$C272,'Loan Table'!$C272-'Loan Table'!$G272,0),"")</f>
        <v/>
      </c>
      <c r="J272" s="329" t="str">
        <f aca="false">IF('Loan Table'!$A272&lt;&gt;"",SUM(INDEX('Loan Table'!$H$13:$H$356,1,1):'Loan Table'!$H272),"")</f>
        <v/>
      </c>
    </row>
    <row r="273" customFormat="false" ht="10.5" hidden="false" customHeight="false" outlineLevel="0" collapsed="false">
      <c r="A273" s="326" t="str">
        <f aca="false">IF(LoanGood,IF(ROW()-ROW('Loan Table'!$A$12)&gt;ScheduledNumberOfPayments,"",ROW()-ROW('Loan Table'!$A$12)),"")</f>
        <v/>
      </c>
      <c r="B273" s="327" t="str">
        <f aca="false">IF('Loan Table'!$A273&lt;&gt;"",EOMONTH(LoanStartDate,ROW('Loan Table'!$A273)-ROW('Loan Table'!$A$12)-2)+DAY(LoanStartDate),"")</f>
        <v/>
      </c>
      <c r="C273" s="329" t="str">
        <f aca="false">IF('Loan Table'!$A273&lt;&gt;"",IF(ROW()-ROW('Loan Table'!$C$12)=1,LoanAmount,INDEX('Loan Table'!$I$13:$I$356,ROW()-ROW('Loan Table'!$C$12)-1)),"")</f>
        <v/>
      </c>
      <c r="D273" s="329" t="str">
        <f aca="false">IF('Loan Table'!$A273&lt;&gt;"",ScheduledPayment,"")</f>
        <v/>
      </c>
      <c r="E273" s="329" t="str">
        <f aca="false">IF('Loan Table'!$A273&lt;&gt;"",IF('Loan Table'!$D273+ExtraPayments&lt;'Loan Table'!$C273,ExtraPayments,IF('Loan Table'!$C273-'Loan Table'!$D273&gt;0,'Loan Table'!$C273-'Loan Table'!$D273,0)),"")</f>
        <v/>
      </c>
      <c r="F273" s="329" t="str">
        <f aca="false">IF('Loan Table'!$A273&lt;&gt;"",IF('Loan Table'!$D273+'Loan Table'!$E273&lt;='Loan Table'!$C273,'Loan Table'!$D273+'Loan Table'!$E273,'Loan Table'!$C273),"")</f>
        <v/>
      </c>
      <c r="G273" s="329" t="str">
        <f aca="false">IF('Loan Table'!$A273&lt;&gt;"",'Loan Table'!$F273-'Loan Table'!$H273,"")</f>
        <v/>
      </c>
      <c r="H273" s="329" t="str">
        <f aca="false">IF('Loan Table'!$A273&lt;&gt;"",'Loan Table'!$C273*(InterestRate/PaymentsPerYear),"")</f>
        <v/>
      </c>
      <c r="I273" s="329" t="str">
        <f aca="false">IF('Loan Table'!$A273&lt;&gt;"",IF('Loan Table'!$D273+'Loan Table'!$E273&lt;='Loan Table'!$C273,'Loan Table'!$C273-'Loan Table'!$G273,0),"")</f>
        <v/>
      </c>
      <c r="J273" s="329" t="str">
        <f aca="false">IF('Loan Table'!$A273&lt;&gt;"",SUM(INDEX('Loan Table'!$H$13:$H$356,1,1):'Loan Table'!$H273),"")</f>
        <v/>
      </c>
    </row>
    <row r="274" customFormat="false" ht="10.5" hidden="false" customHeight="false" outlineLevel="0" collapsed="false">
      <c r="A274" s="326" t="str">
        <f aca="false">IF(LoanGood,IF(ROW()-ROW('Loan Table'!$A$12)&gt;ScheduledNumberOfPayments,"",ROW()-ROW('Loan Table'!$A$12)),"")</f>
        <v/>
      </c>
      <c r="B274" s="327" t="str">
        <f aca="false">IF('Loan Table'!$A274&lt;&gt;"",EOMONTH(LoanStartDate,ROW('Loan Table'!$A274)-ROW('Loan Table'!$A$12)-2)+DAY(LoanStartDate),"")</f>
        <v/>
      </c>
      <c r="C274" s="329" t="str">
        <f aca="false">IF('Loan Table'!$A274&lt;&gt;"",IF(ROW()-ROW('Loan Table'!$C$12)=1,LoanAmount,INDEX('Loan Table'!$I$13:$I$356,ROW()-ROW('Loan Table'!$C$12)-1)),"")</f>
        <v/>
      </c>
      <c r="D274" s="329" t="str">
        <f aca="false">IF('Loan Table'!$A274&lt;&gt;"",ScheduledPayment,"")</f>
        <v/>
      </c>
      <c r="E274" s="329" t="str">
        <f aca="false">IF('Loan Table'!$A274&lt;&gt;"",IF('Loan Table'!$D274+ExtraPayments&lt;'Loan Table'!$C274,ExtraPayments,IF('Loan Table'!$C274-'Loan Table'!$D274&gt;0,'Loan Table'!$C274-'Loan Table'!$D274,0)),"")</f>
        <v/>
      </c>
      <c r="F274" s="329" t="str">
        <f aca="false">IF('Loan Table'!$A274&lt;&gt;"",IF('Loan Table'!$D274+'Loan Table'!$E274&lt;='Loan Table'!$C274,'Loan Table'!$D274+'Loan Table'!$E274,'Loan Table'!$C274),"")</f>
        <v/>
      </c>
      <c r="G274" s="329" t="str">
        <f aca="false">IF('Loan Table'!$A274&lt;&gt;"",'Loan Table'!$F274-'Loan Table'!$H274,"")</f>
        <v/>
      </c>
      <c r="H274" s="329" t="str">
        <f aca="false">IF('Loan Table'!$A274&lt;&gt;"",'Loan Table'!$C274*(InterestRate/PaymentsPerYear),"")</f>
        <v/>
      </c>
      <c r="I274" s="329" t="str">
        <f aca="false">IF('Loan Table'!$A274&lt;&gt;"",IF('Loan Table'!$D274+'Loan Table'!$E274&lt;='Loan Table'!$C274,'Loan Table'!$C274-'Loan Table'!$G274,0),"")</f>
        <v/>
      </c>
      <c r="J274" s="329" t="str">
        <f aca="false">IF('Loan Table'!$A274&lt;&gt;"",SUM(INDEX('Loan Table'!$H$13:$H$356,1,1):'Loan Table'!$H274),"")</f>
        <v/>
      </c>
    </row>
    <row r="275" customFormat="false" ht="10.5" hidden="false" customHeight="false" outlineLevel="0" collapsed="false">
      <c r="A275" s="326" t="str">
        <f aca="false">IF(LoanGood,IF(ROW()-ROW('Loan Table'!$A$12)&gt;ScheduledNumberOfPayments,"",ROW()-ROW('Loan Table'!$A$12)),"")</f>
        <v/>
      </c>
      <c r="B275" s="327" t="str">
        <f aca="false">IF('Loan Table'!$A275&lt;&gt;"",EOMONTH(LoanStartDate,ROW('Loan Table'!$A275)-ROW('Loan Table'!$A$12)-2)+DAY(LoanStartDate),"")</f>
        <v/>
      </c>
      <c r="C275" s="329" t="str">
        <f aca="false">IF('Loan Table'!$A275&lt;&gt;"",IF(ROW()-ROW('Loan Table'!$C$12)=1,LoanAmount,INDEX('Loan Table'!$I$13:$I$356,ROW()-ROW('Loan Table'!$C$12)-1)),"")</f>
        <v/>
      </c>
      <c r="D275" s="329" t="str">
        <f aca="false">IF('Loan Table'!$A275&lt;&gt;"",ScheduledPayment,"")</f>
        <v/>
      </c>
      <c r="E275" s="329" t="str">
        <f aca="false">IF('Loan Table'!$A275&lt;&gt;"",IF('Loan Table'!$D275+ExtraPayments&lt;'Loan Table'!$C275,ExtraPayments,IF('Loan Table'!$C275-'Loan Table'!$D275&gt;0,'Loan Table'!$C275-'Loan Table'!$D275,0)),"")</f>
        <v/>
      </c>
      <c r="F275" s="329" t="str">
        <f aca="false">IF('Loan Table'!$A275&lt;&gt;"",IF('Loan Table'!$D275+'Loan Table'!$E275&lt;='Loan Table'!$C275,'Loan Table'!$D275+'Loan Table'!$E275,'Loan Table'!$C275),"")</f>
        <v/>
      </c>
      <c r="G275" s="329" t="str">
        <f aca="false">IF('Loan Table'!$A275&lt;&gt;"",'Loan Table'!$F275-'Loan Table'!$H275,"")</f>
        <v/>
      </c>
      <c r="H275" s="329" t="str">
        <f aca="false">IF('Loan Table'!$A275&lt;&gt;"",'Loan Table'!$C275*(InterestRate/PaymentsPerYear),"")</f>
        <v/>
      </c>
      <c r="I275" s="329" t="str">
        <f aca="false">IF('Loan Table'!$A275&lt;&gt;"",IF('Loan Table'!$D275+'Loan Table'!$E275&lt;='Loan Table'!$C275,'Loan Table'!$C275-'Loan Table'!$G275,0),"")</f>
        <v/>
      </c>
      <c r="J275" s="329" t="str">
        <f aca="false">IF('Loan Table'!$A275&lt;&gt;"",SUM(INDEX('Loan Table'!$H$13:$H$356,1,1):'Loan Table'!$H275),"")</f>
        <v/>
      </c>
    </row>
    <row r="276" customFormat="false" ht="10.5" hidden="false" customHeight="false" outlineLevel="0" collapsed="false">
      <c r="A276" s="326" t="str">
        <f aca="false">IF(LoanGood,IF(ROW()-ROW('Loan Table'!$A$12)&gt;ScheduledNumberOfPayments,"",ROW()-ROW('Loan Table'!$A$12)),"")</f>
        <v/>
      </c>
      <c r="B276" s="327" t="str">
        <f aca="false">IF('Loan Table'!$A276&lt;&gt;"",EOMONTH(LoanStartDate,ROW('Loan Table'!$A276)-ROW('Loan Table'!$A$12)-2)+DAY(LoanStartDate),"")</f>
        <v/>
      </c>
      <c r="C276" s="329" t="str">
        <f aca="false">IF('Loan Table'!$A276&lt;&gt;"",IF(ROW()-ROW('Loan Table'!$C$12)=1,LoanAmount,INDEX('Loan Table'!$I$13:$I$356,ROW()-ROW('Loan Table'!$C$12)-1)),"")</f>
        <v/>
      </c>
      <c r="D276" s="329" t="str">
        <f aca="false">IF('Loan Table'!$A276&lt;&gt;"",ScheduledPayment,"")</f>
        <v/>
      </c>
      <c r="E276" s="329" t="str">
        <f aca="false">IF('Loan Table'!$A276&lt;&gt;"",IF('Loan Table'!$D276+ExtraPayments&lt;'Loan Table'!$C276,ExtraPayments,IF('Loan Table'!$C276-'Loan Table'!$D276&gt;0,'Loan Table'!$C276-'Loan Table'!$D276,0)),"")</f>
        <v/>
      </c>
      <c r="F276" s="329" t="str">
        <f aca="false">IF('Loan Table'!$A276&lt;&gt;"",IF('Loan Table'!$D276+'Loan Table'!$E276&lt;='Loan Table'!$C276,'Loan Table'!$D276+'Loan Table'!$E276,'Loan Table'!$C276),"")</f>
        <v/>
      </c>
      <c r="G276" s="329" t="str">
        <f aca="false">IF('Loan Table'!$A276&lt;&gt;"",'Loan Table'!$F276-'Loan Table'!$H276,"")</f>
        <v/>
      </c>
      <c r="H276" s="329" t="str">
        <f aca="false">IF('Loan Table'!$A276&lt;&gt;"",'Loan Table'!$C276*(InterestRate/PaymentsPerYear),"")</f>
        <v/>
      </c>
      <c r="I276" s="329" t="str">
        <f aca="false">IF('Loan Table'!$A276&lt;&gt;"",IF('Loan Table'!$D276+'Loan Table'!$E276&lt;='Loan Table'!$C276,'Loan Table'!$C276-'Loan Table'!$G276,0),"")</f>
        <v/>
      </c>
      <c r="J276" s="329" t="str">
        <f aca="false">IF('Loan Table'!$A276&lt;&gt;"",SUM(INDEX('Loan Table'!$H$13:$H$356,1,1):'Loan Table'!$H276),"")</f>
        <v/>
      </c>
    </row>
    <row r="277" customFormat="false" ht="10.5" hidden="false" customHeight="false" outlineLevel="0" collapsed="false">
      <c r="A277" s="326" t="str">
        <f aca="false">IF(LoanGood,IF(ROW()-ROW('Loan Table'!$A$12)&gt;ScheduledNumberOfPayments,"",ROW()-ROW('Loan Table'!$A$12)),"")</f>
        <v/>
      </c>
      <c r="B277" s="327" t="str">
        <f aca="false">IF('Loan Table'!$A277&lt;&gt;"",EOMONTH(LoanStartDate,ROW('Loan Table'!$A277)-ROW('Loan Table'!$A$12)-2)+DAY(LoanStartDate),"")</f>
        <v/>
      </c>
      <c r="C277" s="329" t="str">
        <f aca="false">IF('Loan Table'!$A277&lt;&gt;"",IF(ROW()-ROW('Loan Table'!$C$12)=1,LoanAmount,INDEX('Loan Table'!$I$13:$I$356,ROW()-ROW('Loan Table'!$C$12)-1)),"")</f>
        <v/>
      </c>
      <c r="D277" s="329" t="str">
        <f aca="false">IF('Loan Table'!$A277&lt;&gt;"",ScheduledPayment,"")</f>
        <v/>
      </c>
      <c r="E277" s="329" t="str">
        <f aca="false">IF('Loan Table'!$A277&lt;&gt;"",IF('Loan Table'!$D277+ExtraPayments&lt;'Loan Table'!$C277,ExtraPayments,IF('Loan Table'!$C277-'Loan Table'!$D277&gt;0,'Loan Table'!$C277-'Loan Table'!$D277,0)),"")</f>
        <v/>
      </c>
      <c r="F277" s="329" t="str">
        <f aca="false">IF('Loan Table'!$A277&lt;&gt;"",IF('Loan Table'!$D277+'Loan Table'!$E277&lt;='Loan Table'!$C277,'Loan Table'!$D277+'Loan Table'!$E277,'Loan Table'!$C277),"")</f>
        <v/>
      </c>
      <c r="G277" s="329" t="str">
        <f aca="false">IF('Loan Table'!$A277&lt;&gt;"",'Loan Table'!$F277-'Loan Table'!$H277,"")</f>
        <v/>
      </c>
      <c r="H277" s="329" t="str">
        <f aca="false">IF('Loan Table'!$A277&lt;&gt;"",'Loan Table'!$C277*(InterestRate/PaymentsPerYear),"")</f>
        <v/>
      </c>
      <c r="I277" s="329" t="str">
        <f aca="false">IF('Loan Table'!$A277&lt;&gt;"",IF('Loan Table'!$D277+'Loan Table'!$E277&lt;='Loan Table'!$C277,'Loan Table'!$C277-'Loan Table'!$G277,0),"")</f>
        <v/>
      </c>
      <c r="J277" s="329" t="str">
        <f aca="false">IF('Loan Table'!$A277&lt;&gt;"",SUM(INDEX('Loan Table'!$H$13:$H$356,1,1):'Loan Table'!$H277),"")</f>
        <v/>
      </c>
    </row>
    <row r="278" customFormat="false" ht="10.5" hidden="false" customHeight="false" outlineLevel="0" collapsed="false">
      <c r="A278" s="326" t="str">
        <f aca="false">IF(LoanGood,IF(ROW()-ROW('Loan Table'!$A$12)&gt;ScheduledNumberOfPayments,"",ROW()-ROW('Loan Table'!$A$12)),"")</f>
        <v/>
      </c>
      <c r="B278" s="327" t="str">
        <f aca="false">IF('Loan Table'!$A278&lt;&gt;"",EOMONTH(LoanStartDate,ROW('Loan Table'!$A278)-ROW('Loan Table'!$A$12)-2)+DAY(LoanStartDate),"")</f>
        <v/>
      </c>
      <c r="C278" s="329" t="str">
        <f aca="false">IF('Loan Table'!$A278&lt;&gt;"",IF(ROW()-ROW('Loan Table'!$C$12)=1,LoanAmount,INDEX('Loan Table'!$I$13:$I$356,ROW()-ROW('Loan Table'!$C$12)-1)),"")</f>
        <v/>
      </c>
      <c r="D278" s="329" t="str">
        <f aca="false">IF('Loan Table'!$A278&lt;&gt;"",ScheduledPayment,"")</f>
        <v/>
      </c>
      <c r="E278" s="329" t="str">
        <f aca="false">IF('Loan Table'!$A278&lt;&gt;"",IF('Loan Table'!$D278+ExtraPayments&lt;'Loan Table'!$C278,ExtraPayments,IF('Loan Table'!$C278-'Loan Table'!$D278&gt;0,'Loan Table'!$C278-'Loan Table'!$D278,0)),"")</f>
        <v/>
      </c>
      <c r="F278" s="329" t="str">
        <f aca="false">IF('Loan Table'!$A278&lt;&gt;"",IF('Loan Table'!$D278+'Loan Table'!$E278&lt;='Loan Table'!$C278,'Loan Table'!$D278+'Loan Table'!$E278,'Loan Table'!$C278),"")</f>
        <v/>
      </c>
      <c r="G278" s="329" t="str">
        <f aca="false">IF('Loan Table'!$A278&lt;&gt;"",'Loan Table'!$F278-'Loan Table'!$H278,"")</f>
        <v/>
      </c>
      <c r="H278" s="329" t="str">
        <f aca="false">IF('Loan Table'!$A278&lt;&gt;"",'Loan Table'!$C278*(InterestRate/PaymentsPerYear),"")</f>
        <v/>
      </c>
      <c r="I278" s="329" t="str">
        <f aca="false">IF('Loan Table'!$A278&lt;&gt;"",IF('Loan Table'!$D278+'Loan Table'!$E278&lt;='Loan Table'!$C278,'Loan Table'!$C278-'Loan Table'!$G278,0),"")</f>
        <v/>
      </c>
      <c r="J278" s="329" t="str">
        <f aca="false">IF('Loan Table'!$A278&lt;&gt;"",SUM(INDEX('Loan Table'!$H$13:$H$356,1,1):'Loan Table'!$H278),"")</f>
        <v/>
      </c>
    </row>
    <row r="279" customFormat="false" ht="10.5" hidden="false" customHeight="false" outlineLevel="0" collapsed="false">
      <c r="A279" s="326" t="str">
        <f aca="false">IF(LoanGood,IF(ROW()-ROW('Loan Table'!$A$12)&gt;ScheduledNumberOfPayments,"",ROW()-ROW('Loan Table'!$A$12)),"")</f>
        <v/>
      </c>
      <c r="B279" s="327" t="str">
        <f aca="false">IF('Loan Table'!$A279&lt;&gt;"",EOMONTH(LoanStartDate,ROW('Loan Table'!$A279)-ROW('Loan Table'!$A$12)-2)+DAY(LoanStartDate),"")</f>
        <v/>
      </c>
      <c r="C279" s="329" t="str">
        <f aca="false">IF('Loan Table'!$A279&lt;&gt;"",IF(ROW()-ROW('Loan Table'!$C$12)=1,LoanAmount,INDEX('Loan Table'!$I$13:$I$356,ROW()-ROW('Loan Table'!$C$12)-1)),"")</f>
        <v/>
      </c>
      <c r="D279" s="329" t="str">
        <f aca="false">IF('Loan Table'!$A279&lt;&gt;"",ScheduledPayment,"")</f>
        <v/>
      </c>
      <c r="E279" s="329" t="str">
        <f aca="false">IF('Loan Table'!$A279&lt;&gt;"",IF('Loan Table'!$D279+ExtraPayments&lt;'Loan Table'!$C279,ExtraPayments,IF('Loan Table'!$C279-'Loan Table'!$D279&gt;0,'Loan Table'!$C279-'Loan Table'!$D279,0)),"")</f>
        <v/>
      </c>
      <c r="F279" s="329" t="str">
        <f aca="false">IF('Loan Table'!$A279&lt;&gt;"",IF('Loan Table'!$D279+'Loan Table'!$E279&lt;='Loan Table'!$C279,'Loan Table'!$D279+'Loan Table'!$E279,'Loan Table'!$C279),"")</f>
        <v/>
      </c>
      <c r="G279" s="329" t="str">
        <f aca="false">IF('Loan Table'!$A279&lt;&gt;"",'Loan Table'!$F279-'Loan Table'!$H279,"")</f>
        <v/>
      </c>
      <c r="H279" s="329" t="str">
        <f aca="false">IF('Loan Table'!$A279&lt;&gt;"",'Loan Table'!$C279*(InterestRate/PaymentsPerYear),"")</f>
        <v/>
      </c>
      <c r="I279" s="329" t="str">
        <f aca="false">IF('Loan Table'!$A279&lt;&gt;"",IF('Loan Table'!$D279+'Loan Table'!$E279&lt;='Loan Table'!$C279,'Loan Table'!$C279-'Loan Table'!$G279,0),"")</f>
        <v/>
      </c>
      <c r="J279" s="329" t="str">
        <f aca="false">IF('Loan Table'!$A279&lt;&gt;"",SUM(INDEX('Loan Table'!$H$13:$H$356,1,1):'Loan Table'!$H279),"")</f>
        <v/>
      </c>
    </row>
    <row r="280" customFormat="false" ht="10.5" hidden="false" customHeight="false" outlineLevel="0" collapsed="false">
      <c r="A280" s="326" t="str">
        <f aca="false">IF(LoanGood,IF(ROW()-ROW('Loan Table'!$A$12)&gt;ScheduledNumberOfPayments,"",ROW()-ROW('Loan Table'!$A$12)),"")</f>
        <v/>
      </c>
      <c r="B280" s="327" t="str">
        <f aca="false">IF('Loan Table'!$A280&lt;&gt;"",EOMONTH(LoanStartDate,ROW('Loan Table'!$A280)-ROW('Loan Table'!$A$12)-2)+DAY(LoanStartDate),"")</f>
        <v/>
      </c>
      <c r="C280" s="329" t="str">
        <f aca="false">IF('Loan Table'!$A280&lt;&gt;"",IF(ROW()-ROW('Loan Table'!$C$12)=1,LoanAmount,INDEX('Loan Table'!$I$13:$I$356,ROW()-ROW('Loan Table'!$C$12)-1)),"")</f>
        <v/>
      </c>
      <c r="D280" s="329" t="str">
        <f aca="false">IF('Loan Table'!$A280&lt;&gt;"",ScheduledPayment,"")</f>
        <v/>
      </c>
      <c r="E280" s="329" t="str">
        <f aca="false">IF('Loan Table'!$A280&lt;&gt;"",IF('Loan Table'!$D280+ExtraPayments&lt;'Loan Table'!$C280,ExtraPayments,IF('Loan Table'!$C280-'Loan Table'!$D280&gt;0,'Loan Table'!$C280-'Loan Table'!$D280,0)),"")</f>
        <v/>
      </c>
      <c r="F280" s="329" t="str">
        <f aca="false">IF('Loan Table'!$A280&lt;&gt;"",IF('Loan Table'!$D280+'Loan Table'!$E280&lt;='Loan Table'!$C280,'Loan Table'!$D280+'Loan Table'!$E280,'Loan Table'!$C280),"")</f>
        <v/>
      </c>
      <c r="G280" s="329" t="str">
        <f aca="false">IF('Loan Table'!$A280&lt;&gt;"",'Loan Table'!$F280-'Loan Table'!$H280,"")</f>
        <v/>
      </c>
      <c r="H280" s="329" t="str">
        <f aca="false">IF('Loan Table'!$A280&lt;&gt;"",'Loan Table'!$C280*(InterestRate/PaymentsPerYear),"")</f>
        <v/>
      </c>
      <c r="I280" s="329" t="str">
        <f aca="false">IF('Loan Table'!$A280&lt;&gt;"",IF('Loan Table'!$D280+'Loan Table'!$E280&lt;='Loan Table'!$C280,'Loan Table'!$C280-'Loan Table'!$G280,0),"")</f>
        <v/>
      </c>
      <c r="J280" s="329" t="str">
        <f aca="false">IF('Loan Table'!$A280&lt;&gt;"",SUM(INDEX('Loan Table'!$H$13:$H$356,1,1):'Loan Table'!$H280),"")</f>
        <v/>
      </c>
    </row>
    <row r="281" customFormat="false" ht="10.5" hidden="false" customHeight="false" outlineLevel="0" collapsed="false">
      <c r="A281" s="326" t="str">
        <f aca="false">IF(LoanGood,IF(ROW()-ROW('Loan Table'!$A$12)&gt;ScheduledNumberOfPayments,"",ROW()-ROW('Loan Table'!$A$12)),"")</f>
        <v/>
      </c>
      <c r="B281" s="327" t="str">
        <f aca="false">IF('Loan Table'!$A281&lt;&gt;"",EOMONTH(LoanStartDate,ROW('Loan Table'!$A281)-ROW('Loan Table'!$A$12)-2)+DAY(LoanStartDate),"")</f>
        <v/>
      </c>
      <c r="C281" s="329" t="str">
        <f aca="false">IF('Loan Table'!$A281&lt;&gt;"",IF(ROW()-ROW('Loan Table'!$C$12)=1,LoanAmount,INDEX('Loan Table'!$I$13:$I$356,ROW()-ROW('Loan Table'!$C$12)-1)),"")</f>
        <v/>
      </c>
      <c r="D281" s="329" t="str">
        <f aca="false">IF('Loan Table'!$A281&lt;&gt;"",ScheduledPayment,"")</f>
        <v/>
      </c>
      <c r="E281" s="329" t="str">
        <f aca="false">IF('Loan Table'!$A281&lt;&gt;"",IF('Loan Table'!$D281+ExtraPayments&lt;'Loan Table'!$C281,ExtraPayments,IF('Loan Table'!$C281-'Loan Table'!$D281&gt;0,'Loan Table'!$C281-'Loan Table'!$D281,0)),"")</f>
        <v/>
      </c>
      <c r="F281" s="329" t="str">
        <f aca="false">IF('Loan Table'!$A281&lt;&gt;"",IF('Loan Table'!$D281+'Loan Table'!$E281&lt;='Loan Table'!$C281,'Loan Table'!$D281+'Loan Table'!$E281,'Loan Table'!$C281),"")</f>
        <v/>
      </c>
      <c r="G281" s="329" t="str">
        <f aca="false">IF('Loan Table'!$A281&lt;&gt;"",'Loan Table'!$F281-'Loan Table'!$H281,"")</f>
        <v/>
      </c>
      <c r="H281" s="329" t="str">
        <f aca="false">IF('Loan Table'!$A281&lt;&gt;"",'Loan Table'!$C281*(InterestRate/PaymentsPerYear),"")</f>
        <v/>
      </c>
      <c r="I281" s="329" t="str">
        <f aca="false">IF('Loan Table'!$A281&lt;&gt;"",IF('Loan Table'!$D281+'Loan Table'!$E281&lt;='Loan Table'!$C281,'Loan Table'!$C281-'Loan Table'!$G281,0),"")</f>
        <v/>
      </c>
      <c r="J281" s="329" t="str">
        <f aca="false">IF('Loan Table'!$A281&lt;&gt;"",SUM(INDEX('Loan Table'!$H$13:$H$356,1,1):'Loan Table'!$H281),"")</f>
        <v/>
      </c>
    </row>
    <row r="282" customFormat="false" ht="10.5" hidden="false" customHeight="false" outlineLevel="0" collapsed="false">
      <c r="A282" s="326" t="str">
        <f aca="false">IF(LoanGood,IF(ROW()-ROW('Loan Table'!$A$12)&gt;ScheduledNumberOfPayments,"",ROW()-ROW('Loan Table'!$A$12)),"")</f>
        <v/>
      </c>
      <c r="B282" s="327" t="str">
        <f aca="false">IF('Loan Table'!$A282&lt;&gt;"",EOMONTH(LoanStartDate,ROW('Loan Table'!$A282)-ROW('Loan Table'!$A$12)-2)+DAY(LoanStartDate),"")</f>
        <v/>
      </c>
      <c r="C282" s="329" t="str">
        <f aca="false">IF('Loan Table'!$A282&lt;&gt;"",IF(ROW()-ROW('Loan Table'!$C$12)=1,LoanAmount,INDEX('Loan Table'!$I$13:$I$356,ROW()-ROW('Loan Table'!$C$12)-1)),"")</f>
        <v/>
      </c>
      <c r="D282" s="329" t="str">
        <f aca="false">IF('Loan Table'!$A282&lt;&gt;"",ScheduledPayment,"")</f>
        <v/>
      </c>
      <c r="E282" s="329" t="str">
        <f aca="false">IF('Loan Table'!$A282&lt;&gt;"",IF('Loan Table'!$D282+ExtraPayments&lt;'Loan Table'!$C282,ExtraPayments,IF('Loan Table'!$C282-'Loan Table'!$D282&gt;0,'Loan Table'!$C282-'Loan Table'!$D282,0)),"")</f>
        <v/>
      </c>
      <c r="F282" s="329" t="str">
        <f aca="false">IF('Loan Table'!$A282&lt;&gt;"",IF('Loan Table'!$D282+'Loan Table'!$E282&lt;='Loan Table'!$C282,'Loan Table'!$D282+'Loan Table'!$E282,'Loan Table'!$C282),"")</f>
        <v/>
      </c>
      <c r="G282" s="329" t="str">
        <f aca="false">IF('Loan Table'!$A282&lt;&gt;"",'Loan Table'!$F282-'Loan Table'!$H282,"")</f>
        <v/>
      </c>
      <c r="H282" s="329" t="str">
        <f aca="false">IF('Loan Table'!$A282&lt;&gt;"",'Loan Table'!$C282*(InterestRate/PaymentsPerYear),"")</f>
        <v/>
      </c>
      <c r="I282" s="329" t="str">
        <f aca="false">IF('Loan Table'!$A282&lt;&gt;"",IF('Loan Table'!$D282+'Loan Table'!$E282&lt;='Loan Table'!$C282,'Loan Table'!$C282-'Loan Table'!$G282,0),"")</f>
        <v/>
      </c>
      <c r="J282" s="329" t="str">
        <f aca="false">IF('Loan Table'!$A282&lt;&gt;"",SUM(INDEX('Loan Table'!$H$13:$H$356,1,1):'Loan Table'!$H282),"")</f>
        <v/>
      </c>
    </row>
    <row r="283" customFormat="false" ht="10.5" hidden="false" customHeight="false" outlineLevel="0" collapsed="false">
      <c r="A283" s="326" t="str">
        <f aca="false">IF(LoanGood,IF(ROW()-ROW('Loan Table'!$A$12)&gt;ScheduledNumberOfPayments,"",ROW()-ROW('Loan Table'!$A$12)),"")</f>
        <v/>
      </c>
      <c r="B283" s="327" t="str">
        <f aca="false">IF('Loan Table'!$A283&lt;&gt;"",EOMONTH(LoanStartDate,ROW('Loan Table'!$A283)-ROW('Loan Table'!$A$12)-2)+DAY(LoanStartDate),"")</f>
        <v/>
      </c>
      <c r="C283" s="329" t="str">
        <f aca="false">IF('Loan Table'!$A283&lt;&gt;"",IF(ROW()-ROW('Loan Table'!$C$12)=1,LoanAmount,INDEX('Loan Table'!$I$13:$I$356,ROW()-ROW('Loan Table'!$C$12)-1)),"")</f>
        <v/>
      </c>
      <c r="D283" s="329" t="str">
        <f aca="false">IF('Loan Table'!$A283&lt;&gt;"",ScheduledPayment,"")</f>
        <v/>
      </c>
      <c r="E283" s="329" t="str">
        <f aca="false">IF('Loan Table'!$A283&lt;&gt;"",IF('Loan Table'!$D283+ExtraPayments&lt;'Loan Table'!$C283,ExtraPayments,IF('Loan Table'!$C283-'Loan Table'!$D283&gt;0,'Loan Table'!$C283-'Loan Table'!$D283,0)),"")</f>
        <v/>
      </c>
      <c r="F283" s="329" t="str">
        <f aca="false">IF('Loan Table'!$A283&lt;&gt;"",IF('Loan Table'!$D283+'Loan Table'!$E283&lt;='Loan Table'!$C283,'Loan Table'!$D283+'Loan Table'!$E283,'Loan Table'!$C283),"")</f>
        <v/>
      </c>
      <c r="G283" s="329" t="str">
        <f aca="false">IF('Loan Table'!$A283&lt;&gt;"",'Loan Table'!$F283-'Loan Table'!$H283,"")</f>
        <v/>
      </c>
      <c r="H283" s="329" t="str">
        <f aca="false">IF('Loan Table'!$A283&lt;&gt;"",'Loan Table'!$C283*(InterestRate/PaymentsPerYear),"")</f>
        <v/>
      </c>
      <c r="I283" s="329" t="str">
        <f aca="false">IF('Loan Table'!$A283&lt;&gt;"",IF('Loan Table'!$D283+'Loan Table'!$E283&lt;='Loan Table'!$C283,'Loan Table'!$C283-'Loan Table'!$G283,0),"")</f>
        <v/>
      </c>
      <c r="J283" s="329" t="str">
        <f aca="false">IF('Loan Table'!$A283&lt;&gt;"",SUM(INDEX('Loan Table'!$H$13:$H$356,1,1):'Loan Table'!$H283),"")</f>
        <v/>
      </c>
    </row>
    <row r="284" customFormat="false" ht="10.5" hidden="false" customHeight="false" outlineLevel="0" collapsed="false">
      <c r="A284" s="326" t="str">
        <f aca="false">IF(LoanGood,IF(ROW()-ROW('Loan Table'!$A$12)&gt;ScheduledNumberOfPayments,"",ROW()-ROW('Loan Table'!$A$12)),"")</f>
        <v/>
      </c>
      <c r="B284" s="327" t="str">
        <f aca="false">IF('Loan Table'!$A284&lt;&gt;"",EOMONTH(LoanStartDate,ROW('Loan Table'!$A284)-ROW('Loan Table'!$A$12)-2)+DAY(LoanStartDate),"")</f>
        <v/>
      </c>
      <c r="C284" s="329" t="str">
        <f aca="false">IF('Loan Table'!$A284&lt;&gt;"",IF(ROW()-ROW('Loan Table'!$C$12)=1,LoanAmount,INDEX('Loan Table'!$I$13:$I$356,ROW()-ROW('Loan Table'!$C$12)-1)),"")</f>
        <v/>
      </c>
      <c r="D284" s="329" t="str">
        <f aca="false">IF('Loan Table'!$A284&lt;&gt;"",ScheduledPayment,"")</f>
        <v/>
      </c>
      <c r="E284" s="329" t="str">
        <f aca="false">IF('Loan Table'!$A284&lt;&gt;"",IF('Loan Table'!$D284+ExtraPayments&lt;'Loan Table'!$C284,ExtraPayments,IF('Loan Table'!$C284-'Loan Table'!$D284&gt;0,'Loan Table'!$C284-'Loan Table'!$D284,0)),"")</f>
        <v/>
      </c>
      <c r="F284" s="329" t="str">
        <f aca="false">IF('Loan Table'!$A284&lt;&gt;"",IF('Loan Table'!$D284+'Loan Table'!$E284&lt;='Loan Table'!$C284,'Loan Table'!$D284+'Loan Table'!$E284,'Loan Table'!$C284),"")</f>
        <v/>
      </c>
      <c r="G284" s="329" t="str">
        <f aca="false">IF('Loan Table'!$A284&lt;&gt;"",'Loan Table'!$F284-'Loan Table'!$H284,"")</f>
        <v/>
      </c>
      <c r="H284" s="329" t="str">
        <f aca="false">IF('Loan Table'!$A284&lt;&gt;"",'Loan Table'!$C284*(InterestRate/PaymentsPerYear),"")</f>
        <v/>
      </c>
      <c r="I284" s="329" t="str">
        <f aca="false">IF('Loan Table'!$A284&lt;&gt;"",IF('Loan Table'!$D284+'Loan Table'!$E284&lt;='Loan Table'!$C284,'Loan Table'!$C284-'Loan Table'!$G284,0),"")</f>
        <v/>
      </c>
      <c r="J284" s="329" t="str">
        <f aca="false">IF('Loan Table'!$A284&lt;&gt;"",SUM(INDEX('Loan Table'!$H$13:$H$356,1,1):'Loan Table'!$H284),"")</f>
        <v/>
      </c>
    </row>
    <row r="285" customFormat="false" ht="10.5" hidden="false" customHeight="false" outlineLevel="0" collapsed="false">
      <c r="A285" s="326" t="str">
        <f aca="false">IF(LoanGood,IF(ROW()-ROW('Loan Table'!$A$12)&gt;ScheduledNumberOfPayments,"",ROW()-ROW('Loan Table'!$A$12)),"")</f>
        <v/>
      </c>
      <c r="B285" s="327" t="str">
        <f aca="false">IF('Loan Table'!$A285&lt;&gt;"",EOMONTH(LoanStartDate,ROW('Loan Table'!$A285)-ROW('Loan Table'!$A$12)-2)+DAY(LoanStartDate),"")</f>
        <v/>
      </c>
      <c r="C285" s="329" t="str">
        <f aca="false">IF('Loan Table'!$A285&lt;&gt;"",IF(ROW()-ROW('Loan Table'!$C$12)=1,LoanAmount,INDEX('Loan Table'!$I$13:$I$356,ROW()-ROW('Loan Table'!$C$12)-1)),"")</f>
        <v/>
      </c>
      <c r="D285" s="329" t="str">
        <f aca="false">IF('Loan Table'!$A285&lt;&gt;"",ScheduledPayment,"")</f>
        <v/>
      </c>
      <c r="E285" s="329" t="str">
        <f aca="false">IF('Loan Table'!$A285&lt;&gt;"",IF('Loan Table'!$D285+ExtraPayments&lt;'Loan Table'!$C285,ExtraPayments,IF('Loan Table'!$C285-'Loan Table'!$D285&gt;0,'Loan Table'!$C285-'Loan Table'!$D285,0)),"")</f>
        <v/>
      </c>
      <c r="F285" s="329" t="str">
        <f aca="false">IF('Loan Table'!$A285&lt;&gt;"",IF('Loan Table'!$D285+'Loan Table'!$E285&lt;='Loan Table'!$C285,'Loan Table'!$D285+'Loan Table'!$E285,'Loan Table'!$C285),"")</f>
        <v/>
      </c>
      <c r="G285" s="329" t="str">
        <f aca="false">IF('Loan Table'!$A285&lt;&gt;"",'Loan Table'!$F285-'Loan Table'!$H285,"")</f>
        <v/>
      </c>
      <c r="H285" s="329" t="str">
        <f aca="false">IF('Loan Table'!$A285&lt;&gt;"",'Loan Table'!$C285*(InterestRate/PaymentsPerYear),"")</f>
        <v/>
      </c>
      <c r="I285" s="329" t="str">
        <f aca="false">IF('Loan Table'!$A285&lt;&gt;"",IF('Loan Table'!$D285+'Loan Table'!$E285&lt;='Loan Table'!$C285,'Loan Table'!$C285-'Loan Table'!$G285,0),"")</f>
        <v/>
      </c>
      <c r="J285" s="329" t="str">
        <f aca="false">IF('Loan Table'!$A285&lt;&gt;"",SUM(INDEX('Loan Table'!$H$13:$H$356,1,1):'Loan Table'!$H285),"")</f>
        <v/>
      </c>
    </row>
    <row r="286" customFormat="false" ht="10.5" hidden="false" customHeight="false" outlineLevel="0" collapsed="false">
      <c r="A286" s="326" t="str">
        <f aca="false">IF(LoanGood,IF(ROW()-ROW('Loan Table'!$A$12)&gt;ScheduledNumberOfPayments,"",ROW()-ROW('Loan Table'!$A$12)),"")</f>
        <v/>
      </c>
      <c r="B286" s="327" t="str">
        <f aca="false">IF('Loan Table'!$A286&lt;&gt;"",EOMONTH(LoanStartDate,ROW('Loan Table'!$A286)-ROW('Loan Table'!$A$12)-2)+DAY(LoanStartDate),"")</f>
        <v/>
      </c>
      <c r="C286" s="329" t="str">
        <f aca="false">IF('Loan Table'!$A286&lt;&gt;"",IF(ROW()-ROW('Loan Table'!$C$12)=1,LoanAmount,INDEX('Loan Table'!$I$13:$I$356,ROW()-ROW('Loan Table'!$C$12)-1)),"")</f>
        <v/>
      </c>
      <c r="D286" s="329" t="str">
        <f aca="false">IF('Loan Table'!$A286&lt;&gt;"",ScheduledPayment,"")</f>
        <v/>
      </c>
      <c r="E286" s="329" t="str">
        <f aca="false">IF('Loan Table'!$A286&lt;&gt;"",IF('Loan Table'!$D286+ExtraPayments&lt;'Loan Table'!$C286,ExtraPayments,IF('Loan Table'!$C286-'Loan Table'!$D286&gt;0,'Loan Table'!$C286-'Loan Table'!$D286,0)),"")</f>
        <v/>
      </c>
      <c r="F286" s="329" t="str">
        <f aca="false">IF('Loan Table'!$A286&lt;&gt;"",IF('Loan Table'!$D286+'Loan Table'!$E286&lt;='Loan Table'!$C286,'Loan Table'!$D286+'Loan Table'!$E286,'Loan Table'!$C286),"")</f>
        <v/>
      </c>
      <c r="G286" s="329" t="str">
        <f aca="false">IF('Loan Table'!$A286&lt;&gt;"",'Loan Table'!$F286-'Loan Table'!$H286,"")</f>
        <v/>
      </c>
      <c r="H286" s="329" t="str">
        <f aca="false">IF('Loan Table'!$A286&lt;&gt;"",'Loan Table'!$C286*(InterestRate/PaymentsPerYear),"")</f>
        <v/>
      </c>
      <c r="I286" s="329" t="str">
        <f aca="false">IF('Loan Table'!$A286&lt;&gt;"",IF('Loan Table'!$D286+'Loan Table'!$E286&lt;='Loan Table'!$C286,'Loan Table'!$C286-'Loan Table'!$G286,0),"")</f>
        <v/>
      </c>
      <c r="J286" s="329" t="str">
        <f aca="false">IF('Loan Table'!$A286&lt;&gt;"",SUM(INDEX('Loan Table'!$H$13:$H$356,1,1):'Loan Table'!$H286),"")</f>
        <v/>
      </c>
    </row>
    <row r="287" customFormat="false" ht="10.5" hidden="false" customHeight="false" outlineLevel="0" collapsed="false">
      <c r="A287" s="326" t="str">
        <f aca="false">IF(LoanGood,IF(ROW()-ROW('Loan Table'!$A$12)&gt;ScheduledNumberOfPayments,"",ROW()-ROW('Loan Table'!$A$12)),"")</f>
        <v/>
      </c>
      <c r="B287" s="327" t="str">
        <f aca="false">IF('Loan Table'!$A287&lt;&gt;"",EOMONTH(LoanStartDate,ROW('Loan Table'!$A287)-ROW('Loan Table'!$A$12)-2)+DAY(LoanStartDate),"")</f>
        <v/>
      </c>
      <c r="C287" s="329" t="str">
        <f aca="false">IF('Loan Table'!$A287&lt;&gt;"",IF(ROW()-ROW('Loan Table'!$C$12)=1,LoanAmount,INDEX('Loan Table'!$I$13:$I$356,ROW()-ROW('Loan Table'!$C$12)-1)),"")</f>
        <v/>
      </c>
      <c r="D287" s="329" t="str">
        <f aca="false">IF('Loan Table'!$A287&lt;&gt;"",ScheduledPayment,"")</f>
        <v/>
      </c>
      <c r="E287" s="329" t="str">
        <f aca="false">IF('Loan Table'!$A287&lt;&gt;"",IF('Loan Table'!$D287+ExtraPayments&lt;'Loan Table'!$C287,ExtraPayments,IF('Loan Table'!$C287-'Loan Table'!$D287&gt;0,'Loan Table'!$C287-'Loan Table'!$D287,0)),"")</f>
        <v/>
      </c>
      <c r="F287" s="329" t="str">
        <f aca="false">IF('Loan Table'!$A287&lt;&gt;"",IF('Loan Table'!$D287+'Loan Table'!$E287&lt;='Loan Table'!$C287,'Loan Table'!$D287+'Loan Table'!$E287,'Loan Table'!$C287),"")</f>
        <v/>
      </c>
      <c r="G287" s="329" t="str">
        <f aca="false">IF('Loan Table'!$A287&lt;&gt;"",'Loan Table'!$F287-'Loan Table'!$H287,"")</f>
        <v/>
      </c>
      <c r="H287" s="329" t="str">
        <f aca="false">IF('Loan Table'!$A287&lt;&gt;"",'Loan Table'!$C287*(InterestRate/PaymentsPerYear),"")</f>
        <v/>
      </c>
      <c r="I287" s="329" t="str">
        <f aca="false">IF('Loan Table'!$A287&lt;&gt;"",IF('Loan Table'!$D287+'Loan Table'!$E287&lt;='Loan Table'!$C287,'Loan Table'!$C287-'Loan Table'!$G287,0),"")</f>
        <v/>
      </c>
      <c r="J287" s="329" t="str">
        <f aca="false">IF('Loan Table'!$A287&lt;&gt;"",SUM(INDEX('Loan Table'!$H$13:$H$356,1,1):'Loan Table'!$H287),"")</f>
        <v/>
      </c>
    </row>
    <row r="288" customFormat="false" ht="10.5" hidden="false" customHeight="false" outlineLevel="0" collapsed="false">
      <c r="A288" s="326" t="str">
        <f aca="false">IF(LoanGood,IF(ROW()-ROW('Loan Table'!$A$12)&gt;ScheduledNumberOfPayments,"",ROW()-ROW('Loan Table'!$A$12)),"")</f>
        <v/>
      </c>
      <c r="B288" s="327" t="str">
        <f aca="false">IF('Loan Table'!$A288&lt;&gt;"",EOMONTH(LoanStartDate,ROW('Loan Table'!$A288)-ROW('Loan Table'!$A$12)-2)+DAY(LoanStartDate),"")</f>
        <v/>
      </c>
      <c r="C288" s="329" t="str">
        <f aca="false">IF('Loan Table'!$A288&lt;&gt;"",IF(ROW()-ROW('Loan Table'!$C$12)=1,LoanAmount,INDEX('Loan Table'!$I$13:$I$356,ROW()-ROW('Loan Table'!$C$12)-1)),"")</f>
        <v/>
      </c>
      <c r="D288" s="329" t="str">
        <f aca="false">IF('Loan Table'!$A288&lt;&gt;"",ScheduledPayment,"")</f>
        <v/>
      </c>
      <c r="E288" s="329" t="str">
        <f aca="false">IF('Loan Table'!$A288&lt;&gt;"",IF('Loan Table'!$D288+ExtraPayments&lt;'Loan Table'!$C288,ExtraPayments,IF('Loan Table'!$C288-'Loan Table'!$D288&gt;0,'Loan Table'!$C288-'Loan Table'!$D288,0)),"")</f>
        <v/>
      </c>
      <c r="F288" s="329" t="str">
        <f aca="false">IF('Loan Table'!$A288&lt;&gt;"",IF('Loan Table'!$D288+'Loan Table'!$E288&lt;='Loan Table'!$C288,'Loan Table'!$D288+'Loan Table'!$E288,'Loan Table'!$C288),"")</f>
        <v/>
      </c>
      <c r="G288" s="329" t="str">
        <f aca="false">IF('Loan Table'!$A288&lt;&gt;"",'Loan Table'!$F288-'Loan Table'!$H288,"")</f>
        <v/>
      </c>
      <c r="H288" s="329" t="str">
        <f aca="false">IF('Loan Table'!$A288&lt;&gt;"",'Loan Table'!$C288*(InterestRate/PaymentsPerYear),"")</f>
        <v/>
      </c>
      <c r="I288" s="329" t="str">
        <f aca="false">IF('Loan Table'!$A288&lt;&gt;"",IF('Loan Table'!$D288+'Loan Table'!$E288&lt;='Loan Table'!$C288,'Loan Table'!$C288-'Loan Table'!$G288,0),"")</f>
        <v/>
      </c>
      <c r="J288" s="329" t="str">
        <f aca="false">IF('Loan Table'!$A288&lt;&gt;"",SUM(INDEX('Loan Table'!$H$13:$H$356,1,1):'Loan Table'!$H288),"")</f>
        <v/>
      </c>
    </row>
    <row r="289" customFormat="false" ht="10.5" hidden="false" customHeight="false" outlineLevel="0" collapsed="false">
      <c r="A289" s="326" t="str">
        <f aca="false">IF(LoanGood,IF(ROW()-ROW('Loan Table'!$A$12)&gt;ScheduledNumberOfPayments,"",ROW()-ROW('Loan Table'!$A$12)),"")</f>
        <v/>
      </c>
      <c r="B289" s="327" t="str">
        <f aca="false">IF('Loan Table'!$A289&lt;&gt;"",EOMONTH(LoanStartDate,ROW('Loan Table'!$A289)-ROW('Loan Table'!$A$12)-2)+DAY(LoanStartDate),"")</f>
        <v/>
      </c>
      <c r="C289" s="329" t="str">
        <f aca="false">IF('Loan Table'!$A289&lt;&gt;"",IF(ROW()-ROW('Loan Table'!$C$12)=1,LoanAmount,INDEX('Loan Table'!$I$13:$I$356,ROW()-ROW('Loan Table'!$C$12)-1)),"")</f>
        <v/>
      </c>
      <c r="D289" s="329" t="str">
        <f aca="false">IF('Loan Table'!$A289&lt;&gt;"",ScheduledPayment,"")</f>
        <v/>
      </c>
      <c r="E289" s="329" t="str">
        <f aca="false">IF('Loan Table'!$A289&lt;&gt;"",IF('Loan Table'!$D289+ExtraPayments&lt;'Loan Table'!$C289,ExtraPayments,IF('Loan Table'!$C289-'Loan Table'!$D289&gt;0,'Loan Table'!$C289-'Loan Table'!$D289,0)),"")</f>
        <v/>
      </c>
      <c r="F289" s="329" t="str">
        <f aca="false">IF('Loan Table'!$A289&lt;&gt;"",IF('Loan Table'!$D289+'Loan Table'!$E289&lt;='Loan Table'!$C289,'Loan Table'!$D289+'Loan Table'!$E289,'Loan Table'!$C289),"")</f>
        <v/>
      </c>
      <c r="G289" s="329" t="str">
        <f aca="false">IF('Loan Table'!$A289&lt;&gt;"",'Loan Table'!$F289-'Loan Table'!$H289,"")</f>
        <v/>
      </c>
      <c r="H289" s="329" t="str">
        <f aca="false">IF('Loan Table'!$A289&lt;&gt;"",'Loan Table'!$C289*(InterestRate/PaymentsPerYear),"")</f>
        <v/>
      </c>
      <c r="I289" s="329" t="str">
        <f aca="false">IF('Loan Table'!$A289&lt;&gt;"",IF('Loan Table'!$D289+'Loan Table'!$E289&lt;='Loan Table'!$C289,'Loan Table'!$C289-'Loan Table'!$G289,0),"")</f>
        <v/>
      </c>
      <c r="J289" s="329" t="str">
        <f aca="false">IF('Loan Table'!$A289&lt;&gt;"",SUM(INDEX('Loan Table'!$H$13:$H$356,1,1):'Loan Table'!$H289),"")</f>
        <v/>
      </c>
    </row>
    <row r="290" customFormat="false" ht="10.5" hidden="false" customHeight="false" outlineLevel="0" collapsed="false">
      <c r="A290" s="326" t="str">
        <f aca="false">IF(LoanGood,IF(ROW()-ROW('Loan Table'!$A$12)&gt;ScheduledNumberOfPayments,"",ROW()-ROW('Loan Table'!$A$12)),"")</f>
        <v/>
      </c>
      <c r="B290" s="327" t="str">
        <f aca="false">IF('Loan Table'!$A290&lt;&gt;"",EOMONTH(LoanStartDate,ROW('Loan Table'!$A290)-ROW('Loan Table'!$A$12)-2)+DAY(LoanStartDate),"")</f>
        <v/>
      </c>
      <c r="C290" s="329" t="str">
        <f aca="false">IF('Loan Table'!$A290&lt;&gt;"",IF(ROW()-ROW('Loan Table'!$C$12)=1,LoanAmount,INDEX('Loan Table'!$I$13:$I$356,ROW()-ROW('Loan Table'!$C$12)-1)),"")</f>
        <v/>
      </c>
      <c r="D290" s="329" t="str">
        <f aca="false">IF('Loan Table'!$A290&lt;&gt;"",ScheduledPayment,"")</f>
        <v/>
      </c>
      <c r="E290" s="329" t="str">
        <f aca="false">IF('Loan Table'!$A290&lt;&gt;"",IF('Loan Table'!$D290+ExtraPayments&lt;'Loan Table'!$C290,ExtraPayments,IF('Loan Table'!$C290-'Loan Table'!$D290&gt;0,'Loan Table'!$C290-'Loan Table'!$D290,0)),"")</f>
        <v/>
      </c>
      <c r="F290" s="329" t="str">
        <f aca="false">IF('Loan Table'!$A290&lt;&gt;"",IF('Loan Table'!$D290+'Loan Table'!$E290&lt;='Loan Table'!$C290,'Loan Table'!$D290+'Loan Table'!$E290,'Loan Table'!$C290),"")</f>
        <v/>
      </c>
      <c r="G290" s="329" t="str">
        <f aca="false">IF('Loan Table'!$A290&lt;&gt;"",'Loan Table'!$F290-'Loan Table'!$H290,"")</f>
        <v/>
      </c>
      <c r="H290" s="329" t="str">
        <f aca="false">IF('Loan Table'!$A290&lt;&gt;"",'Loan Table'!$C290*(InterestRate/PaymentsPerYear),"")</f>
        <v/>
      </c>
      <c r="I290" s="329" t="str">
        <f aca="false">IF('Loan Table'!$A290&lt;&gt;"",IF('Loan Table'!$D290+'Loan Table'!$E290&lt;='Loan Table'!$C290,'Loan Table'!$C290-'Loan Table'!$G290,0),"")</f>
        <v/>
      </c>
      <c r="J290" s="329" t="str">
        <f aca="false">IF('Loan Table'!$A290&lt;&gt;"",SUM(INDEX('Loan Table'!$H$13:$H$356,1,1):'Loan Table'!$H290),"")</f>
        <v/>
      </c>
    </row>
    <row r="291" customFormat="false" ht="10.5" hidden="false" customHeight="false" outlineLevel="0" collapsed="false">
      <c r="A291" s="326" t="str">
        <f aca="false">IF(LoanGood,IF(ROW()-ROW('Loan Table'!$A$12)&gt;ScheduledNumberOfPayments,"",ROW()-ROW('Loan Table'!$A$12)),"")</f>
        <v/>
      </c>
      <c r="B291" s="327" t="str">
        <f aca="false">IF('Loan Table'!$A291&lt;&gt;"",EOMONTH(LoanStartDate,ROW('Loan Table'!$A291)-ROW('Loan Table'!$A$12)-2)+DAY(LoanStartDate),"")</f>
        <v/>
      </c>
      <c r="C291" s="329" t="str">
        <f aca="false">IF('Loan Table'!$A291&lt;&gt;"",IF(ROW()-ROW('Loan Table'!$C$12)=1,LoanAmount,INDEX('Loan Table'!$I$13:$I$356,ROW()-ROW('Loan Table'!$C$12)-1)),"")</f>
        <v/>
      </c>
      <c r="D291" s="329" t="str">
        <f aca="false">IF('Loan Table'!$A291&lt;&gt;"",ScheduledPayment,"")</f>
        <v/>
      </c>
      <c r="E291" s="329" t="str">
        <f aca="false">IF('Loan Table'!$A291&lt;&gt;"",IF('Loan Table'!$D291+ExtraPayments&lt;'Loan Table'!$C291,ExtraPayments,IF('Loan Table'!$C291-'Loan Table'!$D291&gt;0,'Loan Table'!$C291-'Loan Table'!$D291,0)),"")</f>
        <v/>
      </c>
      <c r="F291" s="329" t="str">
        <f aca="false">IF('Loan Table'!$A291&lt;&gt;"",IF('Loan Table'!$D291+'Loan Table'!$E291&lt;='Loan Table'!$C291,'Loan Table'!$D291+'Loan Table'!$E291,'Loan Table'!$C291),"")</f>
        <v/>
      </c>
      <c r="G291" s="329" t="str">
        <f aca="false">IF('Loan Table'!$A291&lt;&gt;"",'Loan Table'!$F291-'Loan Table'!$H291,"")</f>
        <v/>
      </c>
      <c r="H291" s="329" t="str">
        <f aca="false">IF('Loan Table'!$A291&lt;&gt;"",'Loan Table'!$C291*(InterestRate/PaymentsPerYear),"")</f>
        <v/>
      </c>
      <c r="I291" s="329" t="str">
        <f aca="false">IF('Loan Table'!$A291&lt;&gt;"",IF('Loan Table'!$D291+'Loan Table'!$E291&lt;='Loan Table'!$C291,'Loan Table'!$C291-'Loan Table'!$G291,0),"")</f>
        <v/>
      </c>
      <c r="J291" s="329" t="str">
        <f aca="false">IF('Loan Table'!$A291&lt;&gt;"",SUM(INDEX('Loan Table'!$H$13:$H$356,1,1):'Loan Table'!$H291),"")</f>
        <v/>
      </c>
    </row>
    <row r="292" customFormat="false" ht="10.5" hidden="false" customHeight="false" outlineLevel="0" collapsed="false">
      <c r="A292" s="326" t="str">
        <f aca="false">IF(LoanGood,IF(ROW()-ROW('Loan Table'!$A$12)&gt;ScheduledNumberOfPayments,"",ROW()-ROW('Loan Table'!$A$12)),"")</f>
        <v/>
      </c>
      <c r="B292" s="327" t="str">
        <f aca="false">IF('Loan Table'!$A292&lt;&gt;"",EOMONTH(LoanStartDate,ROW('Loan Table'!$A292)-ROW('Loan Table'!$A$12)-2)+DAY(LoanStartDate),"")</f>
        <v/>
      </c>
      <c r="C292" s="329" t="str">
        <f aca="false">IF('Loan Table'!$A292&lt;&gt;"",IF(ROW()-ROW('Loan Table'!$C$12)=1,LoanAmount,INDEX('Loan Table'!$I$13:$I$356,ROW()-ROW('Loan Table'!$C$12)-1)),"")</f>
        <v/>
      </c>
      <c r="D292" s="329" t="str">
        <f aca="false">IF('Loan Table'!$A292&lt;&gt;"",ScheduledPayment,"")</f>
        <v/>
      </c>
      <c r="E292" s="329" t="str">
        <f aca="false">IF('Loan Table'!$A292&lt;&gt;"",IF('Loan Table'!$D292+ExtraPayments&lt;'Loan Table'!$C292,ExtraPayments,IF('Loan Table'!$C292-'Loan Table'!$D292&gt;0,'Loan Table'!$C292-'Loan Table'!$D292,0)),"")</f>
        <v/>
      </c>
      <c r="F292" s="329" t="str">
        <f aca="false">IF('Loan Table'!$A292&lt;&gt;"",IF('Loan Table'!$D292+'Loan Table'!$E292&lt;='Loan Table'!$C292,'Loan Table'!$D292+'Loan Table'!$E292,'Loan Table'!$C292),"")</f>
        <v/>
      </c>
      <c r="G292" s="329" t="str">
        <f aca="false">IF('Loan Table'!$A292&lt;&gt;"",'Loan Table'!$F292-'Loan Table'!$H292,"")</f>
        <v/>
      </c>
      <c r="H292" s="329" t="str">
        <f aca="false">IF('Loan Table'!$A292&lt;&gt;"",'Loan Table'!$C292*(InterestRate/PaymentsPerYear),"")</f>
        <v/>
      </c>
      <c r="I292" s="329" t="str">
        <f aca="false">IF('Loan Table'!$A292&lt;&gt;"",IF('Loan Table'!$D292+'Loan Table'!$E292&lt;='Loan Table'!$C292,'Loan Table'!$C292-'Loan Table'!$G292,0),"")</f>
        <v/>
      </c>
      <c r="J292" s="329" t="str">
        <f aca="false">IF('Loan Table'!$A292&lt;&gt;"",SUM(INDEX('Loan Table'!$H$13:$H$356,1,1):'Loan Table'!$H292),"")</f>
        <v/>
      </c>
    </row>
    <row r="293" customFormat="false" ht="10.5" hidden="false" customHeight="false" outlineLevel="0" collapsed="false">
      <c r="A293" s="326" t="str">
        <f aca="false">IF(LoanGood,IF(ROW()-ROW('Loan Table'!$A$12)&gt;ScheduledNumberOfPayments,"",ROW()-ROW('Loan Table'!$A$12)),"")</f>
        <v/>
      </c>
      <c r="B293" s="327" t="str">
        <f aca="false">IF('Loan Table'!$A293&lt;&gt;"",EOMONTH(LoanStartDate,ROW('Loan Table'!$A293)-ROW('Loan Table'!$A$12)-2)+DAY(LoanStartDate),"")</f>
        <v/>
      </c>
      <c r="C293" s="329" t="str">
        <f aca="false">IF('Loan Table'!$A293&lt;&gt;"",IF(ROW()-ROW('Loan Table'!$C$12)=1,LoanAmount,INDEX('Loan Table'!$I$13:$I$356,ROW()-ROW('Loan Table'!$C$12)-1)),"")</f>
        <v/>
      </c>
      <c r="D293" s="329" t="str">
        <f aca="false">IF('Loan Table'!$A293&lt;&gt;"",ScheduledPayment,"")</f>
        <v/>
      </c>
      <c r="E293" s="329" t="str">
        <f aca="false">IF('Loan Table'!$A293&lt;&gt;"",IF('Loan Table'!$D293+ExtraPayments&lt;'Loan Table'!$C293,ExtraPayments,IF('Loan Table'!$C293-'Loan Table'!$D293&gt;0,'Loan Table'!$C293-'Loan Table'!$D293,0)),"")</f>
        <v/>
      </c>
      <c r="F293" s="329" t="str">
        <f aca="false">IF('Loan Table'!$A293&lt;&gt;"",IF('Loan Table'!$D293+'Loan Table'!$E293&lt;='Loan Table'!$C293,'Loan Table'!$D293+'Loan Table'!$E293,'Loan Table'!$C293),"")</f>
        <v/>
      </c>
      <c r="G293" s="329" t="str">
        <f aca="false">IF('Loan Table'!$A293&lt;&gt;"",'Loan Table'!$F293-'Loan Table'!$H293,"")</f>
        <v/>
      </c>
      <c r="H293" s="329" t="str">
        <f aca="false">IF('Loan Table'!$A293&lt;&gt;"",'Loan Table'!$C293*(InterestRate/PaymentsPerYear),"")</f>
        <v/>
      </c>
      <c r="I293" s="329" t="str">
        <f aca="false">IF('Loan Table'!$A293&lt;&gt;"",IF('Loan Table'!$D293+'Loan Table'!$E293&lt;='Loan Table'!$C293,'Loan Table'!$C293-'Loan Table'!$G293,0),"")</f>
        <v/>
      </c>
      <c r="J293" s="329" t="str">
        <f aca="false">IF('Loan Table'!$A293&lt;&gt;"",SUM(INDEX('Loan Table'!$H$13:$H$356,1,1):'Loan Table'!$H293),"")</f>
        <v/>
      </c>
    </row>
    <row r="294" customFormat="false" ht="10.5" hidden="false" customHeight="false" outlineLevel="0" collapsed="false">
      <c r="A294" s="326" t="str">
        <f aca="false">IF(LoanGood,IF(ROW()-ROW('Loan Table'!$A$12)&gt;ScheduledNumberOfPayments,"",ROW()-ROW('Loan Table'!$A$12)),"")</f>
        <v/>
      </c>
      <c r="B294" s="327" t="str">
        <f aca="false">IF('Loan Table'!$A294&lt;&gt;"",EOMONTH(LoanStartDate,ROW('Loan Table'!$A294)-ROW('Loan Table'!$A$12)-2)+DAY(LoanStartDate),"")</f>
        <v/>
      </c>
      <c r="C294" s="329" t="str">
        <f aca="false">IF('Loan Table'!$A294&lt;&gt;"",IF(ROW()-ROW('Loan Table'!$C$12)=1,LoanAmount,INDEX('Loan Table'!$I$13:$I$356,ROW()-ROW('Loan Table'!$C$12)-1)),"")</f>
        <v/>
      </c>
      <c r="D294" s="329" t="str">
        <f aca="false">IF('Loan Table'!$A294&lt;&gt;"",ScheduledPayment,"")</f>
        <v/>
      </c>
      <c r="E294" s="329" t="str">
        <f aca="false">IF('Loan Table'!$A294&lt;&gt;"",IF('Loan Table'!$D294+ExtraPayments&lt;'Loan Table'!$C294,ExtraPayments,IF('Loan Table'!$C294-'Loan Table'!$D294&gt;0,'Loan Table'!$C294-'Loan Table'!$D294,0)),"")</f>
        <v/>
      </c>
      <c r="F294" s="329" t="str">
        <f aca="false">IF('Loan Table'!$A294&lt;&gt;"",IF('Loan Table'!$D294+'Loan Table'!$E294&lt;='Loan Table'!$C294,'Loan Table'!$D294+'Loan Table'!$E294,'Loan Table'!$C294),"")</f>
        <v/>
      </c>
      <c r="G294" s="329" t="str">
        <f aca="false">IF('Loan Table'!$A294&lt;&gt;"",'Loan Table'!$F294-'Loan Table'!$H294,"")</f>
        <v/>
      </c>
      <c r="H294" s="329" t="str">
        <f aca="false">IF('Loan Table'!$A294&lt;&gt;"",'Loan Table'!$C294*(InterestRate/PaymentsPerYear),"")</f>
        <v/>
      </c>
      <c r="I294" s="329" t="str">
        <f aca="false">IF('Loan Table'!$A294&lt;&gt;"",IF('Loan Table'!$D294+'Loan Table'!$E294&lt;='Loan Table'!$C294,'Loan Table'!$C294-'Loan Table'!$G294,0),"")</f>
        <v/>
      </c>
      <c r="J294" s="329" t="str">
        <f aca="false">IF('Loan Table'!$A294&lt;&gt;"",SUM(INDEX('Loan Table'!$H$13:$H$356,1,1):'Loan Table'!$H294),"")</f>
        <v/>
      </c>
    </row>
    <row r="295" customFormat="false" ht="10.5" hidden="false" customHeight="false" outlineLevel="0" collapsed="false">
      <c r="A295" s="326" t="str">
        <f aca="false">IF(LoanGood,IF(ROW()-ROW('Loan Table'!$A$12)&gt;ScheduledNumberOfPayments,"",ROW()-ROW('Loan Table'!$A$12)),"")</f>
        <v/>
      </c>
      <c r="B295" s="327" t="str">
        <f aca="false">IF('Loan Table'!$A295&lt;&gt;"",EOMONTH(LoanStartDate,ROW('Loan Table'!$A295)-ROW('Loan Table'!$A$12)-2)+DAY(LoanStartDate),"")</f>
        <v/>
      </c>
      <c r="C295" s="329" t="str">
        <f aca="false">IF('Loan Table'!$A295&lt;&gt;"",IF(ROW()-ROW('Loan Table'!$C$12)=1,LoanAmount,INDEX('Loan Table'!$I$13:$I$356,ROW()-ROW('Loan Table'!$C$12)-1)),"")</f>
        <v/>
      </c>
      <c r="D295" s="329" t="str">
        <f aca="false">IF('Loan Table'!$A295&lt;&gt;"",ScheduledPayment,"")</f>
        <v/>
      </c>
      <c r="E295" s="329" t="str">
        <f aca="false">IF('Loan Table'!$A295&lt;&gt;"",IF('Loan Table'!$D295+ExtraPayments&lt;'Loan Table'!$C295,ExtraPayments,IF('Loan Table'!$C295-'Loan Table'!$D295&gt;0,'Loan Table'!$C295-'Loan Table'!$D295,0)),"")</f>
        <v/>
      </c>
      <c r="F295" s="329" t="str">
        <f aca="false">IF('Loan Table'!$A295&lt;&gt;"",IF('Loan Table'!$D295+'Loan Table'!$E295&lt;='Loan Table'!$C295,'Loan Table'!$D295+'Loan Table'!$E295,'Loan Table'!$C295),"")</f>
        <v/>
      </c>
      <c r="G295" s="329" t="str">
        <f aca="false">IF('Loan Table'!$A295&lt;&gt;"",'Loan Table'!$F295-'Loan Table'!$H295,"")</f>
        <v/>
      </c>
      <c r="H295" s="329" t="str">
        <f aca="false">IF('Loan Table'!$A295&lt;&gt;"",'Loan Table'!$C295*(InterestRate/PaymentsPerYear),"")</f>
        <v/>
      </c>
      <c r="I295" s="329" t="str">
        <f aca="false">IF('Loan Table'!$A295&lt;&gt;"",IF('Loan Table'!$D295+'Loan Table'!$E295&lt;='Loan Table'!$C295,'Loan Table'!$C295-'Loan Table'!$G295,0),"")</f>
        <v/>
      </c>
      <c r="J295" s="329" t="str">
        <f aca="false">IF('Loan Table'!$A295&lt;&gt;"",SUM(INDEX('Loan Table'!$H$13:$H$356,1,1):'Loan Table'!$H295),"")</f>
        <v/>
      </c>
    </row>
    <row r="296" customFormat="false" ht="10.5" hidden="false" customHeight="false" outlineLevel="0" collapsed="false">
      <c r="A296" s="326" t="str">
        <f aca="false">IF(LoanGood,IF(ROW()-ROW('Loan Table'!$A$12)&gt;ScheduledNumberOfPayments,"",ROW()-ROW('Loan Table'!$A$12)),"")</f>
        <v/>
      </c>
      <c r="B296" s="327" t="str">
        <f aca="false">IF('Loan Table'!$A296&lt;&gt;"",EOMONTH(LoanStartDate,ROW('Loan Table'!$A296)-ROW('Loan Table'!$A$12)-2)+DAY(LoanStartDate),"")</f>
        <v/>
      </c>
      <c r="C296" s="329" t="str">
        <f aca="false">IF('Loan Table'!$A296&lt;&gt;"",IF(ROW()-ROW('Loan Table'!$C$12)=1,LoanAmount,INDEX('Loan Table'!$I$13:$I$356,ROW()-ROW('Loan Table'!$C$12)-1)),"")</f>
        <v/>
      </c>
      <c r="D296" s="329" t="str">
        <f aca="false">IF('Loan Table'!$A296&lt;&gt;"",ScheduledPayment,"")</f>
        <v/>
      </c>
      <c r="E296" s="329" t="str">
        <f aca="false">IF('Loan Table'!$A296&lt;&gt;"",IF('Loan Table'!$D296+ExtraPayments&lt;'Loan Table'!$C296,ExtraPayments,IF('Loan Table'!$C296-'Loan Table'!$D296&gt;0,'Loan Table'!$C296-'Loan Table'!$D296,0)),"")</f>
        <v/>
      </c>
      <c r="F296" s="329" t="str">
        <f aca="false">IF('Loan Table'!$A296&lt;&gt;"",IF('Loan Table'!$D296+'Loan Table'!$E296&lt;='Loan Table'!$C296,'Loan Table'!$D296+'Loan Table'!$E296,'Loan Table'!$C296),"")</f>
        <v/>
      </c>
      <c r="G296" s="329" t="str">
        <f aca="false">IF('Loan Table'!$A296&lt;&gt;"",'Loan Table'!$F296-'Loan Table'!$H296,"")</f>
        <v/>
      </c>
      <c r="H296" s="329" t="str">
        <f aca="false">IF('Loan Table'!$A296&lt;&gt;"",'Loan Table'!$C296*(InterestRate/PaymentsPerYear),"")</f>
        <v/>
      </c>
      <c r="I296" s="329" t="str">
        <f aca="false">IF('Loan Table'!$A296&lt;&gt;"",IF('Loan Table'!$D296+'Loan Table'!$E296&lt;='Loan Table'!$C296,'Loan Table'!$C296-'Loan Table'!$G296,0),"")</f>
        <v/>
      </c>
      <c r="J296" s="329" t="str">
        <f aca="false">IF('Loan Table'!$A296&lt;&gt;"",SUM(INDEX('Loan Table'!$H$13:$H$356,1,1):'Loan Table'!$H296),"")</f>
        <v/>
      </c>
    </row>
    <row r="297" customFormat="false" ht="10.5" hidden="false" customHeight="false" outlineLevel="0" collapsed="false">
      <c r="A297" s="326" t="str">
        <f aca="false">IF(LoanGood,IF(ROW()-ROW('Loan Table'!$A$12)&gt;ScheduledNumberOfPayments,"",ROW()-ROW('Loan Table'!$A$12)),"")</f>
        <v/>
      </c>
      <c r="B297" s="327" t="str">
        <f aca="false">IF('Loan Table'!$A297&lt;&gt;"",EOMONTH(LoanStartDate,ROW('Loan Table'!$A297)-ROW('Loan Table'!$A$12)-2)+DAY(LoanStartDate),"")</f>
        <v/>
      </c>
      <c r="C297" s="329" t="str">
        <f aca="false">IF('Loan Table'!$A297&lt;&gt;"",IF(ROW()-ROW('Loan Table'!$C$12)=1,LoanAmount,INDEX('Loan Table'!$I$13:$I$356,ROW()-ROW('Loan Table'!$C$12)-1)),"")</f>
        <v/>
      </c>
      <c r="D297" s="329" t="str">
        <f aca="false">IF('Loan Table'!$A297&lt;&gt;"",ScheduledPayment,"")</f>
        <v/>
      </c>
      <c r="E297" s="329" t="str">
        <f aca="false">IF('Loan Table'!$A297&lt;&gt;"",IF('Loan Table'!$D297+ExtraPayments&lt;'Loan Table'!$C297,ExtraPayments,IF('Loan Table'!$C297-'Loan Table'!$D297&gt;0,'Loan Table'!$C297-'Loan Table'!$D297,0)),"")</f>
        <v/>
      </c>
      <c r="F297" s="329" t="str">
        <f aca="false">IF('Loan Table'!$A297&lt;&gt;"",IF('Loan Table'!$D297+'Loan Table'!$E297&lt;='Loan Table'!$C297,'Loan Table'!$D297+'Loan Table'!$E297,'Loan Table'!$C297),"")</f>
        <v/>
      </c>
      <c r="G297" s="329" t="str">
        <f aca="false">IF('Loan Table'!$A297&lt;&gt;"",'Loan Table'!$F297-'Loan Table'!$H297,"")</f>
        <v/>
      </c>
      <c r="H297" s="329" t="str">
        <f aca="false">IF('Loan Table'!$A297&lt;&gt;"",'Loan Table'!$C297*(InterestRate/PaymentsPerYear),"")</f>
        <v/>
      </c>
      <c r="I297" s="329" t="str">
        <f aca="false">IF('Loan Table'!$A297&lt;&gt;"",IF('Loan Table'!$D297+'Loan Table'!$E297&lt;='Loan Table'!$C297,'Loan Table'!$C297-'Loan Table'!$G297,0),"")</f>
        <v/>
      </c>
      <c r="J297" s="329" t="str">
        <f aca="false">IF('Loan Table'!$A297&lt;&gt;"",SUM(INDEX('Loan Table'!$H$13:$H$356,1,1):'Loan Table'!$H297),"")</f>
        <v/>
      </c>
    </row>
    <row r="298" customFormat="false" ht="10.5" hidden="false" customHeight="false" outlineLevel="0" collapsed="false">
      <c r="A298" s="326" t="str">
        <f aca="false">IF(LoanGood,IF(ROW()-ROW('Loan Table'!$A$12)&gt;ScheduledNumberOfPayments,"",ROW()-ROW('Loan Table'!$A$12)),"")</f>
        <v/>
      </c>
      <c r="B298" s="327" t="str">
        <f aca="false">IF('Loan Table'!$A298&lt;&gt;"",EOMONTH(LoanStartDate,ROW('Loan Table'!$A298)-ROW('Loan Table'!$A$12)-2)+DAY(LoanStartDate),"")</f>
        <v/>
      </c>
      <c r="C298" s="329" t="str">
        <f aca="false">IF('Loan Table'!$A298&lt;&gt;"",IF(ROW()-ROW('Loan Table'!$C$12)=1,LoanAmount,INDEX('Loan Table'!$I$13:$I$356,ROW()-ROW('Loan Table'!$C$12)-1)),"")</f>
        <v/>
      </c>
      <c r="D298" s="329" t="str">
        <f aca="false">IF('Loan Table'!$A298&lt;&gt;"",ScheduledPayment,"")</f>
        <v/>
      </c>
      <c r="E298" s="329" t="str">
        <f aca="false">IF('Loan Table'!$A298&lt;&gt;"",IF('Loan Table'!$D298+ExtraPayments&lt;'Loan Table'!$C298,ExtraPayments,IF('Loan Table'!$C298-'Loan Table'!$D298&gt;0,'Loan Table'!$C298-'Loan Table'!$D298,0)),"")</f>
        <v/>
      </c>
      <c r="F298" s="329" t="str">
        <f aca="false">IF('Loan Table'!$A298&lt;&gt;"",IF('Loan Table'!$D298+'Loan Table'!$E298&lt;='Loan Table'!$C298,'Loan Table'!$D298+'Loan Table'!$E298,'Loan Table'!$C298),"")</f>
        <v/>
      </c>
      <c r="G298" s="329" t="str">
        <f aca="false">IF('Loan Table'!$A298&lt;&gt;"",'Loan Table'!$F298-'Loan Table'!$H298,"")</f>
        <v/>
      </c>
      <c r="H298" s="329" t="str">
        <f aca="false">IF('Loan Table'!$A298&lt;&gt;"",'Loan Table'!$C298*(InterestRate/PaymentsPerYear),"")</f>
        <v/>
      </c>
      <c r="I298" s="329" t="str">
        <f aca="false">IF('Loan Table'!$A298&lt;&gt;"",IF('Loan Table'!$D298+'Loan Table'!$E298&lt;='Loan Table'!$C298,'Loan Table'!$C298-'Loan Table'!$G298,0),"")</f>
        <v/>
      </c>
      <c r="J298" s="329" t="str">
        <f aca="false">IF('Loan Table'!$A298&lt;&gt;"",SUM(INDEX('Loan Table'!$H$13:$H$356,1,1):'Loan Table'!$H298),"")</f>
        <v/>
      </c>
    </row>
    <row r="299" customFormat="false" ht="10.5" hidden="false" customHeight="false" outlineLevel="0" collapsed="false">
      <c r="A299" s="326" t="str">
        <f aca="false">IF(LoanGood,IF(ROW()-ROW('Loan Table'!$A$12)&gt;ScheduledNumberOfPayments,"",ROW()-ROW('Loan Table'!$A$12)),"")</f>
        <v/>
      </c>
      <c r="B299" s="327" t="str">
        <f aca="false">IF('Loan Table'!$A299&lt;&gt;"",EOMONTH(LoanStartDate,ROW('Loan Table'!$A299)-ROW('Loan Table'!$A$12)-2)+DAY(LoanStartDate),"")</f>
        <v/>
      </c>
      <c r="C299" s="329" t="str">
        <f aca="false">IF('Loan Table'!$A299&lt;&gt;"",IF(ROW()-ROW('Loan Table'!$C$12)=1,LoanAmount,INDEX('Loan Table'!$I$13:$I$356,ROW()-ROW('Loan Table'!$C$12)-1)),"")</f>
        <v/>
      </c>
      <c r="D299" s="329" t="str">
        <f aca="false">IF('Loan Table'!$A299&lt;&gt;"",ScheduledPayment,"")</f>
        <v/>
      </c>
      <c r="E299" s="329" t="str">
        <f aca="false">IF('Loan Table'!$A299&lt;&gt;"",IF('Loan Table'!$D299+ExtraPayments&lt;'Loan Table'!$C299,ExtraPayments,IF('Loan Table'!$C299-'Loan Table'!$D299&gt;0,'Loan Table'!$C299-'Loan Table'!$D299,0)),"")</f>
        <v/>
      </c>
      <c r="F299" s="329" t="str">
        <f aca="false">IF('Loan Table'!$A299&lt;&gt;"",IF('Loan Table'!$D299+'Loan Table'!$E299&lt;='Loan Table'!$C299,'Loan Table'!$D299+'Loan Table'!$E299,'Loan Table'!$C299),"")</f>
        <v/>
      </c>
      <c r="G299" s="329" t="str">
        <f aca="false">IF('Loan Table'!$A299&lt;&gt;"",'Loan Table'!$F299-'Loan Table'!$H299,"")</f>
        <v/>
      </c>
      <c r="H299" s="329" t="str">
        <f aca="false">IF('Loan Table'!$A299&lt;&gt;"",'Loan Table'!$C299*(InterestRate/PaymentsPerYear),"")</f>
        <v/>
      </c>
      <c r="I299" s="329" t="str">
        <f aca="false">IF('Loan Table'!$A299&lt;&gt;"",IF('Loan Table'!$D299+'Loan Table'!$E299&lt;='Loan Table'!$C299,'Loan Table'!$C299-'Loan Table'!$G299,0),"")</f>
        <v/>
      </c>
      <c r="J299" s="329" t="str">
        <f aca="false">IF('Loan Table'!$A299&lt;&gt;"",SUM(INDEX('Loan Table'!$H$13:$H$356,1,1):'Loan Table'!$H299),"")</f>
        <v/>
      </c>
    </row>
    <row r="300" customFormat="false" ht="10.5" hidden="false" customHeight="false" outlineLevel="0" collapsed="false">
      <c r="A300" s="326" t="str">
        <f aca="false">IF(LoanGood,IF(ROW()-ROW('Loan Table'!$A$12)&gt;ScheduledNumberOfPayments,"",ROW()-ROW('Loan Table'!$A$12)),"")</f>
        <v/>
      </c>
      <c r="B300" s="327" t="str">
        <f aca="false">IF('Loan Table'!$A300&lt;&gt;"",EOMONTH(LoanStartDate,ROW('Loan Table'!$A300)-ROW('Loan Table'!$A$12)-2)+DAY(LoanStartDate),"")</f>
        <v/>
      </c>
      <c r="C300" s="329" t="str">
        <f aca="false">IF('Loan Table'!$A300&lt;&gt;"",IF(ROW()-ROW('Loan Table'!$C$12)=1,LoanAmount,INDEX('Loan Table'!$I$13:$I$356,ROW()-ROW('Loan Table'!$C$12)-1)),"")</f>
        <v/>
      </c>
      <c r="D300" s="329" t="str">
        <f aca="false">IF('Loan Table'!$A300&lt;&gt;"",ScheduledPayment,"")</f>
        <v/>
      </c>
      <c r="E300" s="329" t="str">
        <f aca="false">IF('Loan Table'!$A300&lt;&gt;"",IF('Loan Table'!$D300+ExtraPayments&lt;'Loan Table'!$C300,ExtraPayments,IF('Loan Table'!$C300-'Loan Table'!$D300&gt;0,'Loan Table'!$C300-'Loan Table'!$D300,0)),"")</f>
        <v/>
      </c>
      <c r="F300" s="329" t="str">
        <f aca="false">IF('Loan Table'!$A300&lt;&gt;"",IF('Loan Table'!$D300+'Loan Table'!$E300&lt;='Loan Table'!$C300,'Loan Table'!$D300+'Loan Table'!$E300,'Loan Table'!$C300),"")</f>
        <v/>
      </c>
      <c r="G300" s="329" t="str">
        <f aca="false">IF('Loan Table'!$A300&lt;&gt;"",'Loan Table'!$F300-'Loan Table'!$H300,"")</f>
        <v/>
      </c>
      <c r="H300" s="329" t="str">
        <f aca="false">IF('Loan Table'!$A300&lt;&gt;"",'Loan Table'!$C300*(InterestRate/PaymentsPerYear),"")</f>
        <v/>
      </c>
      <c r="I300" s="329" t="str">
        <f aca="false">IF('Loan Table'!$A300&lt;&gt;"",IF('Loan Table'!$D300+'Loan Table'!$E300&lt;='Loan Table'!$C300,'Loan Table'!$C300-'Loan Table'!$G300,0),"")</f>
        <v/>
      </c>
      <c r="J300" s="329" t="str">
        <f aca="false">IF('Loan Table'!$A300&lt;&gt;"",SUM(INDEX('Loan Table'!$H$13:$H$356,1,1):'Loan Table'!$H300),"")</f>
        <v/>
      </c>
    </row>
    <row r="301" customFormat="false" ht="10.5" hidden="false" customHeight="false" outlineLevel="0" collapsed="false">
      <c r="A301" s="326" t="str">
        <f aca="false">IF(LoanGood,IF(ROW()-ROW('Loan Table'!$A$12)&gt;ScheduledNumberOfPayments,"",ROW()-ROW('Loan Table'!$A$12)),"")</f>
        <v/>
      </c>
      <c r="B301" s="327" t="str">
        <f aca="false">IF('Loan Table'!$A301&lt;&gt;"",EOMONTH(LoanStartDate,ROW('Loan Table'!$A301)-ROW('Loan Table'!$A$12)-2)+DAY(LoanStartDate),"")</f>
        <v/>
      </c>
      <c r="C301" s="329" t="str">
        <f aca="false">IF('Loan Table'!$A301&lt;&gt;"",IF(ROW()-ROW('Loan Table'!$C$12)=1,LoanAmount,INDEX('Loan Table'!$I$13:$I$356,ROW()-ROW('Loan Table'!$C$12)-1)),"")</f>
        <v/>
      </c>
      <c r="D301" s="329" t="str">
        <f aca="false">IF('Loan Table'!$A301&lt;&gt;"",ScheduledPayment,"")</f>
        <v/>
      </c>
      <c r="E301" s="329" t="str">
        <f aca="false">IF('Loan Table'!$A301&lt;&gt;"",IF('Loan Table'!$D301+ExtraPayments&lt;'Loan Table'!$C301,ExtraPayments,IF('Loan Table'!$C301-'Loan Table'!$D301&gt;0,'Loan Table'!$C301-'Loan Table'!$D301,0)),"")</f>
        <v/>
      </c>
      <c r="F301" s="329" t="str">
        <f aca="false">IF('Loan Table'!$A301&lt;&gt;"",IF('Loan Table'!$D301+'Loan Table'!$E301&lt;='Loan Table'!$C301,'Loan Table'!$D301+'Loan Table'!$E301,'Loan Table'!$C301),"")</f>
        <v/>
      </c>
      <c r="G301" s="329" t="str">
        <f aca="false">IF('Loan Table'!$A301&lt;&gt;"",'Loan Table'!$F301-'Loan Table'!$H301,"")</f>
        <v/>
      </c>
      <c r="H301" s="329" t="str">
        <f aca="false">IF('Loan Table'!$A301&lt;&gt;"",'Loan Table'!$C301*(InterestRate/PaymentsPerYear),"")</f>
        <v/>
      </c>
      <c r="I301" s="329" t="str">
        <f aca="false">IF('Loan Table'!$A301&lt;&gt;"",IF('Loan Table'!$D301+'Loan Table'!$E301&lt;='Loan Table'!$C301,'Loan Table'!$C301-'Loan Table'!$G301,0),"")</f>
        <v/>
      </c>
      <c r="J301" s="329" t="str">
        <f aca="false">IF('Loan Table'!$A301&lt;&gt;"",SUM(INDEX('Loan Table'!$H$13:$H$356,1,1):'Loan Table'!$H301),"")</f>
        <v/>
      </c>
    </row>
    <row r="302" customFormat="false" ht="10.5" hidden="false" customHeight="false" outlineLevel="0" collapsed="false">
      <c r="A302" s="326" t="str">
        <f aca="false">IF(LoanGood,IF(ROW()-ROW('Loan Table'!$A$12)&gt;ScheduledNumberOfPayments,"",ROW()-ROW('Loan Table'!$A$12)),"")</f>
        <v/>
      </c>
      <c r="B302" s="327" t="str">
        <f aca="false">IF('Loan Table'!$A302&lt;&gt;"",EOMONTH(LoanStartDate,ROW('Loan Table'!$A302)-ROW('Loan Table'!$A$12)-2)+DAY(LoanStartDate),"")</f>
        <v/>
      </c>
      <c r="C302" s="329" t="str">
        <f aca="false">IF('Loan Table'!$A302&lt;&gt;"",IF(ROW()-ROW('Loan Table'!$C$12)=1,LoanAmount,INDEX('Loan Table'!$I$13:$I$356,ROW()-ROW('Loan Table'!$C$12)-1)),"")</f>
        <v/>
      </c>
      <c r="D302" s="329" t="str">
        <f aca="false">IF('Loan Table'!$A302&lt;&gt;"",ScheduledPayment,"")</f>
        <v/>
      </c>
      <c r="E302" s="329" t="str">
        <f aca="false">IF('Loan Table'!$A302&lt;&gt;"",IF('Loan Table'!$D302+ExtraPayments&lt;'Loan Table'!$C302,ExtraPayments,IF('Loan Table'!$C302-'Loan Table'!$D302&gt;0,'Loan Table'!$C302-'Loan Table'!$D302,0)),"")</f>
        <v/>
      </c>
      <c r="F302" s="329" t="str">
        <f aca="false">IF('Loan Table'!$A302&lt;&gt;"",IF('Loan Table'!$D302+'Loan Table'!$E302&lt;='Loan Table'!$C302,'Loan Table'!$D302+'Loan Table'!$E302,'Loan Table'!$C302),"")</f>
        <v/>
      </c>
      <c r="G302" s="329" t="str">
        <f aca="false">IF('Loan Table'!$A302&lt;&gt;"",'Loan Table'!$F302-'Loan Table'!$H302,"")</f>
        <v/>
      </c>
      <c r="H302" s="329" t="str">
        <f aca="false">IF('Loan Table'!$A302&lt;&gt;"",'Loan Table'!$C302*(InterestRate/PaymentsPerYear),"")</f>
        <v/>
      </c>
      <c r="I302" s="329" t="str">
        <f aca="false">IF('Loan Table'!$A302&lt;&gt;"",IF('Loan Table'!$D302+'Loan Table'!$E302&lt;='Loan Table'!$C302,'Loan Table'!$C302-'Loan Table'!$G302,0),"")</f>
        <v/>
      </c>
      <c r="J302" s="329" t="str">
        <f aca="false">IF('Loan Table'!$A302&lt;&gt;"",SUM(INDEX('Loan Table'!$H$13:$H$356,1,1):'Loan Table'!$H302),"")</f>
        <v/>
      </c>
    </row>
    <row r="303" customFormat="false" ht="10.5" hidden="false" customHeight="false" outlineLevel="0" collapsed="false">
      <c r="A303" s="326" t="str">
        <f aca="false">IF(LoanGood,IF(ROW()-ROW('Loan Table'!$A$12)&gt;ScheduledNumberOfPayments,"",ROW()-ROW('Loan Table'!$A$12)),"")</f>
        <v/>
      </c>
      <c r="B303" s="327" t="str">
        <f aca="false">IF('Loan Table'!$A303&lt;&gt;"",EOMONTH(LoanStartDate,ROW('Loan Table'!$A303)-ROW('Loan Table'!$A$12)-2)+DAY(LoanStartDate),"")</f>
        <v/>
      </c>
      <c r="C303" s="329" t="str">
        <f aca="false">IF('Loan Table'!$A303&lt;&gt;"",IF(ROW()-ROW('Loan Table'!$C$12)=1,LoanAmount,INDEX('Loan Table'!$I$13:$I$356,ROW()-ROW('Loan Table'!$C$12)-1)),"")</f>
        <v/>
      </c>
      <c r="D303" s="329" t="str">
        <f aca="false">IF('Loan Table'!$A303&lt;&gt;"",ScheduledPayment,"")</f>
        <v/>
      </c>
      <c r="E303" s="329" t="str">
        <f aca="false">IF('Loan Table'!$A303&lt;&gt;"",IF('Loan Table'!$D303+ExtraPayments&lt;'Loan Table'!$C303,ExtraPayments,IF('Loan Table'!$C303-'Loan Table'!$D303&gt;0,'Loan Table'!$C303-'Loan Table'!$D303,0)),"")</f>
        <v/>
      </c>
      <c r="F303" s="329" t="str">
        <f aca="false">IF('Loan Table'!$A303&lt;&gt;"",IF('Loan Table'!$D303+'Loan Table'!$E303&lt;='Loan Table'!$C303,'Loan Table'!$D303+'Loan Table'!$E303,'Loan Table'!$C303),"")</f>
        <v/>
      </c>
      <c r="G303" s="329" t="str">
        <f aca="false">IF('Loan Table'!$A303&lt;&gt;"",'Loan Table'!$F303-'Loan Table'!$H303,"")</f>
        <v/>
      </c>
      <c r="H303" s="329" t="str">
        <f aca="false">IF('Loan Table'!$A303&lt;&gt;"",'Loan Table'!$C303*(InterestRate/PaymentsPerYear),"")</f>
        <v/>
      </c>
      <c r="I303" s="329" t="str">
        <f aca="false">IF('Loan Table'!$A303&lt;&gt;"",IF('Loan Table'!$D303+'Loan Table'!$E303&lt;='Loan Table'!$C303,'Loan Table'!$C303-'Loan Table'!$G303,0),"")</f>
        <v/>
      </c>
      <c r="J303" s="329" t="str">
        <f aca="false">IF('Loan Table'!$A303&lt;&gt;"",SUM(INDEX('Loan Table'!$H$13:$H$356,1,1):'Loan Table'!$H303),"")</f>
        <v/>
      </c>
    </row>
    <row r="304" customFormat="false" ht="10.5" hidden="false" customHeight="false" outlineLevel="0" collapsed="false">
      <c r="A304" s="326" t="str">
        <f aca="false">IF(LoanGood,IF(ROW()-ROW('Loan Table'!$A$12)&gt;ScheduledNumberOfPayments,"",ROW()-ROW('Loan Table'!$A$12)),"")</f>
        <v/>
      </c>
      <c r="B304" s="327" t="str">
        <f aca="false">IF('Loan Table'!$A304&lt;&gt;"",EOMONTH(LoanStartDate,ROW('Loan Table'!$A304)-ROW('Loan Table'!$A$12)-2)+DAY(LoanStartDate),"")</f>
        <v/>
      </c>
      <c r="C304" s="329" t="str">
        <f aca="false">IF('Loan Table'!$A304&lt;&gt;"",IF(ROW()-ROW('Loan Table'!$C$12)=1,LoanAmount,INDEX('Loan Table'!$I$13:$I$356,ROW()-ROW('Loan Table'!$C$12)-1)),"")</f>
        <v/>
      </c>
      <c r="D304" s="329" t="str">
        <f aca="false">IF('Loan Table'!$A304&lt;&gt;"",ScheduledPayment,"")</f>
        <v/>
      </c>
      <c r="E304" s="329" t="str">
        <f aca="false">IF('Loan Table'!$A304&lt;&gt;"",IF('Loan Table'!$D304+ExtraPayments&lt;'Loan Table'!$C304,ExtraPayments,IF('Loan Table'!$C304-'Loan Table'!$D304&gt;0,'Loan Table'!$C304-'Loan Table'!$D304,0)),"")</f>
        <v/>
      </c>
      <c r="F304" s="329" t="str">
        <f aca="false">IF('Loan Table'!$A304&lt;&gt;"",IF('Loan Table'!$D304+'Loan Table'!$E304&lt;='Loan Table'!$C304,'Loan Table'!$D304+'Loan Table'!$E304,'Loan Table'!$C304),"")</f>
        <v/>
      </c>
      <c r="G304" s="329" t="str">
        <f aca="false">IF('Loan Table'!$A304&lt;&gt;"",'Loan Table'!$F304-'Loan Table'!$H304,"")</f>
        <v/>
      </c>
      <c r="H304" s="329" t="str">
        <f aca="false">IF('Loan Table'!$A304&lt;&gt;"",'Loan Table'!$C304*(InterestRate/PaymentsPerYear),"")</f>
        <v/>
      </c>
      <c r="I304" s="329" t="str">
        <f aca="false">IF('Loan Table'!$A304&lt;&gt;"",IF('Loan Table'!$D304+'Loan Table'!$E304&lt;='Loan Table'!$C304,'Loan Table'!$C304-'Loan Table'!$G304,0),"")</f>
        <v/>
      </c>
      <c r="J304" s="329" t="str">
        <f aca="false">IF('Loan Table'!$A304&lt;&gt;"",SUM(INDEX('Loan Table'!$H$13:$H$356,1,1):'Loan Table'!$H304),"")</f>
        <v/>
      </c>
    </row>
    <row r="305" customFormat="false" ht="10.5" hidden="false" customHeight="false" outlineLevel="0" collapsed="false">
      <c r="A305" s="326" t="str">
        <f aca="false">IF(LoanGood,IF(ROW()-ROW('Loan Table'!$A$12)&gt;ScheduledNumberOfPayments,"",ROW()-ROW('Loan Table'!$A$12)),"")</f>
        <v/>
      </c>
      <c r="B305" s="327" t="str">
        <f aca="false">IF('Loan Table'!$A305&lt;&gt;"",EOMONTH(LoanStartDate,ROW('Loan Table'!$A305)-ROW('Loan Table'!$A$12)-2)+DAY(LoanStartDate),"")</f>
        <v/>
      </c>
      <c r="C305" s="329" t="str">
        <f aca="false">IF('Loan Table'!$A305&lt;&gt;"",IF(ROW()-ROW('Loan Table'!$C$12)=1,LoanAmount,INDEX('Loan Table'!$I$13:$I$356,ROW()-ROW('Loan Table'!$C$12)-1)),"")</f>
        <v/>
      </c>
      <c r="D305" s="329" t="str">
        <f aca="false">IF('Loan Table'!$A305&lt;&gt;"",ScheduledPayment,"")</f>
        <v/>
      </c>
      <c r="E305" s="329" t="str">
        <f aca="false">IF('Loan Table'!$A305&lt;&gt;"",IF('Loan Table'!$D305+ExtraPayments&lt;'Loan Table'!$C305,ExtraPayments,IF('Loan Table'!$C305-'Loan Table'!$D305&gt;0,'Loan Table'!$C305-'Loan Table'!$D305,0)),"")</f>
        <v/>
      </c>
      <c r="F305" s="329" t="str">
        <f aca="false">IF('Loan Table'!$A305&lt;&gt;"",IF('Loan Table'!$D305+'Loan Table'!$E305&lt;='Loan Table'!$C305,'Loan Table'!$D305+'Loan Table'!$E305,'Loan Table'!$C305),"")</f>
        <v/>
      </c>
      <c r="G305" s="329" t="str">
        <f aca="false">IF('Loan Table'!$A305&lt;&gt;"",'Loan Table'!$F305-'Loan Table'!$H305,"")</f>
        <v/>
      </c>
      <c r="H305" s="329" t="str">
        <f aca="false">IF('Loan Table'!$A305&lt;&gt;"",'Loan Table'!$C305*(InterestRate/PaymentsPerYear),"")</f>
        <v/>
      </c>
      <c r="I305" s="329" t="str">
        <f aca="false">IF('Loan Table'!$A305&lt;&gt;"",IF('Loan Table'!$D305+'Loan Table'!$E305&lt;='Loan Table'!$C305,'Loan Table'!$C305-'Loan Table'!$G305,0),"")</f>
        <v/>
      </c>
      <c r="J305" s="329" t="str">
        <f aca="false">IF('Loan Table'!$A305&lt;&gt;"",SUM(INDEX('Loan Table'!$H$13:$H$356,1,1):'Loan Table'!$H305),"")</f>
        <v/>
      </c>
    </row>
    <row r="306" customFormat="false" ht="10.5" hidden="false" customHeight="false" outlineLevel="0" collapsed="false">
      <c r="A306" s="326" t="str">
        <f aca="false">IF(LoanGood,IF(ROW()-ROW('Loan Table'!$A$12)&gt;ScheduledNumberOfPayments,"",ROW()-ROW('Loan Table'!$A$12)),"")</f>
        <v/>
      </c>
      <c r="B306" s="327" t="str">
        <f aca="false">IF('Loan Table'!$A306&lt;&gt;"",EOMONTH(LoanStartDate,ROW('Loan Table'!$A306)-ROW('Loan Table'!$A$12)-2)+DAY(LoanStartDate),"")</f>
        <v/>
      </c>
      <c r="C306" s="329" t="str">
        <f aca="false">IF('Loan Table'!$A306&lt;&gt;"",IF(ROW()-ROW('Loan Table'!$C$12)=1,LoanAmount,INDEX('Loan Table'!$I$13:$I$356,ROW()-ROW('Loan Table'!$C$12)-1)),"")</f>
        <v/>
      </c>
      <c r="D306" s="329" t="str">
        <f aca="false">IF('Loan Table'!$A306&lt;&gt;"",ScheduledPayment,"")</f>
        <v/>
      </c>
      <c r="E306" s="329" t="str">
        <f aca="false">IF('Loan Table'!$A306&lt;&gt;"",IF('Loan Table'!$D306+ExtraPayments&lt;'Loan Table'!$C306,ExtraPayments,IF('Loan Table'!$C306-'Loan Table'!$D306&gt;0,'Loan Table'!$C306-'Loan Table'!$D306,0)),"")</f>
        <v/>
      </c>
      <c r="F306" s="329" t="str">
        <f aca="false">IF('Loan Table'!$A306&lt;&gt;"",IF('Loan Table'!$D306+'Loan Table'!$E306&lt;='Loan Table'!$C306,'Loan Table'!$D306+'Loan Table'!$E306,'Loan Table'!$C306),"")</f>
        <v/>
      </c>
      <c r="G306" s="329" t="str">
        <f aca="false">IF('Loan Table'!$A306&lt;&gt;"",'Loan Table'!$F306-'Loan Table'!$H306,"")</f>
        <v/>
      </c>
      <c r="H306" s="329" t="str">
        <f aca="false">IF('Loan Table'!$A306&lt;&gt;"",'Loan Table'!$C306*(InterestRate/PaymentsPerYear),"")</f>
        <v/>
      </c>
      <c r="I306" s="329" t="str">
        <f aca="false">IF('Loan Table'!$A306&lt;&gt;"",IF('Loan Table'!$D306+'Loan Table'!$E306&lt;='Loan Table'!$C306,'Loan Table'!$C306-'Loan Table'!$G306,0),"")</f>
        <v/>
      </c>
      <c r="J306" s="329" t="str">
        <f aca="false">IF('Loan Table'!$A306&lt;&gt;"",SUM(INDEX('Loan Table'!$H$13:$H$356,1,1):'Loan Table'!$H306),"")</f>
        <v/>
      </c>
    </row>
    <row r="307" customFormat="false" ht="10.5" hidden="false" customHeight="false" outlineLevel="0" collapsed="false">
      <c r="A307" s="326" t="str">
        <f aca="false">IF(LoanGood,IF(ROW()-ROW('Loan Table'!$A$12)&gt;ScheduledNumberOfPayments,"",ROW()-ROW('Loan Table'!$A$12)),"")</f>
        <v/>
      </c>
      <c r="B307" s="327" t="str">
        <f aca="false">IF('Loan Table'!$A307&lt;&gt;"",EOMONTH(LoanStartDate,ROW('Loan Table'!$A307)-ROW('Loan Table'!$A$12)-2)+DAY(LoanStartDate),"")</f>
        <v/>
      </c>
      <c r="C307" s="329" t="str">
        <f aca="false">IF('Loan Table'!$A307&lt;&gt;"",IF(ROW()-ROW('Loan Table'!$C$12)=1,LoanAmount,INDEX('Loan Table'!$I$13:$I$356,ROW()-ROW('Loan Table'!$C$12)-1)),"")</f>
        <v/>
      </c>
      <c r="D307" s="329" t="str">
        <f aca="false">IF('Loan Table'!$A307&lt;&gt;"",ScheduledPayment,"")</f>
        <v/>
      </c>
      <c r="E307" s="329" t="str">
        <f aca="false">IF('Loan Table'!$A307&lt;&gt;"",IF('Loan Table'!$D307+ExtraPayments&lt;'Loan Table'!$C307,ExtraPayments,IF('Loan Table'!$C307-'Loan Table'!$D307&gt;0,'Loan Table'!$C307-'Loan Table'!$D307,0)),"")</f>
        <v/>
      </c>
      <c r="F307" s="329" t="str">
        <f aca="false">IF('Loan Table'!$A307&lt;&gt;"",IF('Loan Table'!$D307+'Loan Table'!$E307&lt;='Loan Table'!$C307,'Loan Table'!$D307+'Loan Table'!$E307,'Loan Table'!$C307),"")</f>
        <v/>
      </c>
      <c r="G307" s="329" t="str">
        <f aca="false">IF('Loan Table'!$A307&lt;&gt;"",'Loan Table'!$F307-'Loan Table'!$H307,"")</f>
        <v/>
      </c>
      <c r="H307" s="329" t="str">
        <f aca="false">IF('Loan Table'!$A307&lt;&gt;"",'Loan Table'!$C307*(InterestRate/PaymentsPerYear),"")</f>
        <v/>
      </c>
      <c r="I307" s="329" t="str">
        <f aca="false">IF('Loan Table'!$A307&lt;&gt;"",IF('Loan Table'!$D307+'Loan Table'!$E307&lt;='Loan Table'!$C307,'Loan Table'!$C307-'Loan Table'!$G307,0),"")</f>
        <v/>
      </c>
      <c r="J307" s="329" t="str">
        <f aca="false">IF('Loan Table'!$A307&lt;&gt;"",SUM(INDEX('Loan Table'!$H$13:$H$356,1,1):'Loan Table'!$H307),"")</f>
        <v/>
      </c>
    </row>
    <row r="308" customFormat="false" ht="10.5" hidden="false" customHeight="false" outlineLevel="0" collapsed="false">
      <c r="A308" s="326" t="str">
        <f aca="false">IF(LoanGood,IF(ROW()-ROW('Loan Table'!$A$12)&gt;ScheduledNumberOfPayments,"",ROW()-ROW('Loan Table'!$A$12)),"")</f>
        <v/>
      </c>
      <c r="B308" s="327" t="str">
        <f aca="false">IF('Loan Table'!$A308&lt;&gt;"",EOMONTH(LoanStartDate,ROW('Loan Table'!$A308)-ROW('Loan Table'!$A$12)-2)+DAY(LoanStartDate),"")</f>
        <v/>
      </c>
      <c r="C308" s="329" t="str">
        <f aca="false">IF('Loan Table'!$A308&lt;&gt;"",IF(ROW()-ROW('Loan Table'!$C$12)=1,LoanAmount,INDEX('Loan Table'!$I$13:$I$356,ROW()-ROW('Loan Table'!$C$12)-1)),"")</f>
        <v/>
      </c>
      <c r="D308" s="329" t="str">
        <f aca="false">IF('Loan Table'!$A308&lt;&gt;"",ScheduledPayment,"")</f>
        <v/>
      </c>
      <c r="E308" s="329" t="str">
        <f aca="false">IF('Loan Table'!$A308&lt;&gt;"",IF('Loan Table'!$D308+ExtraPayments&lt;'Loan Table'!$C308,ExtraPayments,IF('Loan Table'!$C308-'Loan Table'!$D308&gt;0,'Loan Table'!$C308-'Loan Table'!$D308,0)),"")</f>
        <v/>
      </c>
      <c r="F308" s="329" t="str">
        <f aca="false">IF('Loan Table'!$A308&lt;&gt;"",IF('Loan Table'!$D308+'Loan Table'!$E308&lt;='Loan Table'!$C308,'Loan Table'!$D308+'Loan Table'!$E308,'Loan Table'!$C308),"")</f>
        <v/>
      </c>
      <c r="G308" s="329" t="str">
        <f aca="false">IF('Loan Table'!$A308&lt;&gt;"",'Loan Table'!$F308-'Loan Table'!$H308,"")</f>
        <v/>
      </c>
      <c r="H308" s="329" t="str">
        <f aca="false">IF('Loan Table'!$A308&lt;&gt;"",'Loan Table'!$C308*(InterestRate/PaymentsPerYear),"")</f>
        <v/>
      </c>
      <c r="I308" s="329" t="str">
        <f aca="false">IF('Loan Table'!$A308&lt;&gt;"",IF('Loan Table'!$D308+'Loan Table'!$E308&lt;='Loan Table'!$C308,'Loan Table'!$C308-'Loan Table'!$G308,0),"")</f>
        <v/>
      </c>
      <c r="J308" s="329" t="str">
        <f aca="false">IF('Loan Table'!$A308&lt;&gt;"",SUM(INDEX('Loan Table'!$H$13:$H$356,1,1):'Loan Table'!$H308),"")</f>
        <v/>
      </c>
    </row>
    <row r="309" customFormat="false" ht="10.5" hidden="false" customHeight="false" outlineLevel="0" collapsed="false">
      <c r="A309" s="326" t="str">
        <f aca="false">IF(LoanGood,IF(ROW()-ROW('Loan Table'!$A$12)&gt;ScheduledNumberOfPayments,"",ROW()-ROW('Loan Table'!$A$12)),"")</f>
        <v/>
      </c>
      <c r="B309" s="327" t="str">
        <f aca="false">IF('Loan Table'!$A309&lt;&gt;"",EOMONTH(LoanStartDate,ROW('Loan Table'!$A309)-ROW('Loan Table'!$A$12)-2)+DAY(LoanStartDate),"")</f>
        <v/>
      </c>
      <c r="C309" s="329" t="str">
        <f aca="false">IF('Loan Table'!$A309&lt;&gt;"",IF(ROW()-ROW('Loan Table'!$C$12)=1,LoanAmount,INDEX('Loan Table'!$I$13:$I$356,ROW()-ROW('Loan Table'!$C$12)-1)),"")</f>
        <v/>
      </c>
      <c r="D309" s="329" t="str">
        <f aca="false">IF('Loan Table'!$A309&lt;&gt;"",ScheduledPayment,"")</f>
        <v/>
      </c>
      <c r="E309" s="329" t="str">
        <f aca="false">IF('Loan Table'!$A309&lt;&gt;"",IF('Loan Table'!$D309+ExtraPayments&lt;'Loan Table'!$C309,ExtraPayments,IF('Loan Table'!$C309-'Loan Table'!$D309&gt;0,'Loan Table'!$C309-'Loan Table'!$D309,0)),"")</f>
        <v/>
      </c>
      <c r="F309" s="329" t="str">
        <f aca="false">IF('Loan Table'!$A309&lt;&gt;"",IF('Loan Table'!$D309+'Loan Table'!$E309&lt;='Loan Table'!$C309,'Loan Table'!$D309+'Loan Table'!$E309,'Loan Table'!$C309),"")</f>
        <v/>
      </c>
      <c r="G309" s="329" t="str">
        <f aca="false">IF('Loan Table'!$A309&lt;&gt;"",'Loan Table'!$F309-'Loan Table'!$H309,"")</f>
        <v/>
      </c>
      <c r="H309" s="329" t="str">
        <f aca="false">IF('Loan Table'!$A309&lt;&gt;"",'Loan Table'!$C309*(InterestRate/PaymentsPerYear),"")</f>
        <v/>
      </c>
      <c r="I309" s="329" t="str">
        <f aca="false">IF('Loan Table'!$A309&lt;&gt;"",IF('Loan Table'!$D309+'Loan Table'!$E309&lt;='Loan Table'!$C309,'Loan Table'!$C309-'Loan Table'!$G309,0),"")</f>
        <v/>
      </c>
      <c r="J309" s="329" t="str">
        <f aca="false">IF('Loan Table'!$A309&lt;&gt;"",SUM(INDEX('Loan Table'!$H$13:$H$356,1,1):'Loan Table'!$H309),"")</f>
        <v/>
      </c>
    </row>
    <row r="310" customFormat="false" ht="10.5" hidden="false" customHeight="false" outlineLevel="0" collapsed="false">
      <c r="A310" s="326" t="str">
        <f aca="false">IF(LoanGood,IF(ROW()-ROW('Loan Table'!$A$12)&gt;ScheduledNumberOfPayments,"",ROW()-ROW('Loan Table'!$A$12)),"")</f>
        <v/>
      </c>
      <c r="B310" s="327" t="str">
        <f aca="false">IF('Loan Table'!$A310&lt;&gt;"",EOMONTH(LoanStartDate,ROW('Loan Table'!$A310)-ROW('Loan Table'!$A$12)-2)+DAY(LoanStartDate),"")</f>
        <v/>
      </c>
      <c r="C310" s="329" t="str">
        <f aca="false">IF('Loan Table'!$A310&lt;&gt;"",IF(ROW()-ROW('Loan Table'!$C$12)=1,LoanAmount,INDEX('Loan Table'!$I$13:$I$356,ROW()-ROW('Loan Table'!$C$12)-1)),"")</f>
        <v/>
      </c>
      <c r="D310" s="329" t="str">
        <f aca="false">IF('Loan Table'!$A310&lt;&gt;"",ScheduledPayment,"")</f>
        <v/>
      </c>
      <c r="E310" s="329" t="str">
        <f aca="false">IF('Loan Table'!$A310&lt;&gt;"",IF('Loan Table'!$D310+ExtraPayments&lt;'Loan Table'!$C310,ExtraPayments,IF('Loan Table'!$C310-'Loan Table'!$D310&gt;0,'Loan Table'!$C310-'Loan Table'!$D310,0)),"")</f>
        <v/>
      </c>
      <c r="F310" s="329" t="str">
        <f aca="false">IF('Loan Table'!$A310&lt;&gt;"",IF('Loan Table'!$D310+'Loan Table'!$E310&lt;='Loan Table'!$C310,'Loan Table'!$D310+'Loan Table'!$E310,'Loan Table'!$C310),"")</f>
        <v/>
      </c>
      <c r="G310" s="329" t="str">
        <f aca="false">IF('Loan Table'!$A310&lt;&gt;"",'Loan Table'!$F310-'Loan Table'!$H310,"")</f>
        <v/>
      </c>
      <c r="H310" s="329" t="str">
        <f aca="false">IF('Loan Table'!$A310&lt;&gt;"",'Loan Table'!$C310*(InterestRate/PaymentsPerYear),"")</f>
        <v/>
      </c>
      <c r="I310" s="329" t="str">
        <f aca="false">IF('Loan Table'!$A310&lt;&gt;"",IF('Loan Table'!$D310+'Loan Table'!$E310&lt;='Loan Table'!$C310,'Loan Table'!$C310-'Loan Table'!$G310,0),"")</f>
        <v/>
      </c>
      <c r="J310" s="329" t="str">
        <f aca="false">IF('Loan Table'!$A310&lt;&gt;"",SUM(INDEX('Loan Table'!$H$13:$H$356,1,1):'Loan Table'!$H310),"")</f>
        <v/>
      </c>
    </row>
    <row r="311" customFormat="false" ht="10.5" hidden="false" customHeight="false" outlineLevel="0" collapsed="false">
      <c r="A311" s="326" t="str">
        <f aca="false">IF(LoanGood,IF(ROW()-ROW('Loan Table'!$A$12)&gt;ScheduledNumberOfPayments,"",ROW()-ROW('Loan Table'!$A$12)),"")</f>
        <v/>
      </c>
      <c r="B311" s="327" t="str">
        <f aca="false">IF('Loan Table'!$A311&lt;&gt;"",EOMONTH(LoanStartDate,ROW('Loan Table'!$A311)-ROW('Loan Table'!$A$12)-2)+DAY(LoanStartDate),"")</f>
        <v/>
      </c>
      <c r="C311" s="329" t="str">
        <f aca="false">IF('Loan Table'!$A311&lt;&gt;"",IF(ROW()-ROW('Loan Table'!$C$12)=1,LoanAmount,INDEX('Loan Table'!$I$13:$I$356,ROW()-ROW('Loan Table'!$C$12)-1)),"")</f>
        <v/>
      </c>
      <c r="D311" s="329" t="str">
        <f aca="false">IF('Loan Table'!$A311&lt;&gt;"",ScheduledPayment,"")</f>
        <v/>
      </c>
      <c r="E311" s="329" t="str">
        <f aca="false">IF('Loan Table'!$A311&lt;&gt;"",IF('Loan Table'!$D311+ExtraPayments&lt;'Loan Table'!$C311,ExtraPayments,IF('Loan Table'!$C311-'Loan Table'!$D311&gt;0,'Loan Table'!$C311-'Loan Table'!$D311,0)),"")</f>
        <v/>
      </c>
      <c r="F311" s="329" t="str">
        <f aca="false">IF('Loan Table'!$A311&lt;&gt;"",IF('Loan Table'!$D311+'Loan Table'!$E311&lt;='Loan Table'!$C311,'Loan Table'!$D311+'Loan Table'!$E311,'Loan Table'!$C311),"")</f>
        <v/>
      </c>
      <c r="G311" s="329" t="str">
        <f aca="false">IF('Loan Table'!$A311&lt;&gt;"",'Loan Table'!$F311-'Loan Table'!$H311,"")</f>
        <v/>
      </c>
      <c r="H311" s="329" t="str">
        <f aca="false">IF('Loan Table'!$A311&lt;&gt;"",'Loan Table'!$C311*(InterestRate/PaymentsPerYear),"")</f>
        <v/>
      </c>
      <c r="I311" s="329" t="str">
        <f aca="false">IF('Loan Table'!$A311&lt;&gt;"",IF('Loan Table'!$D311+'Loan Table'!$E311&lt;='Loan Table'!$C311,'Loan Table'!$C311-'Loan Table'!$G311,0),"")</f>
        <v/>
      </c>
      <c r="J311" s="329" t="str">
        <f aca="false">IF('Loan Table'!$A311&lt;&gt;"",SUM(INDEX('Loan Table'!$H$13:$H$356,1,1):'Loan Table'!$H311),"")</f>
        <v/>
      </c>
    </row>
    <row r="312" customFormat="false" ht="10.5" hidden="false" customHeight="false" outlineLevel="0" collapsed="false">
      <c r="A312" s="326" t="str">
        <f aca="false">IF(LoanGood,IF(ROW()-ROW('Loan Table'!$A$12)&gt;ScheduledNumberOfPayments,"",ROW()-ROW('Loan Table'!$A$12)),"")</f>
        <v/>
      </c>
      <c r="B312" s="327" t="str">
        <f aca="false">IF('Loan Table'!$A312&lt;&gt;"",EOMONTH(LoanStartDate,ROW('Loan Table'!$A312)-ROW('Loan Table'!$A$12)-2)+DAY(LoanStartDate),"")</f>
        <v/>
      </c>
      <c r="C312" s="329" t="str">
        <f aca="false">IF('Loan Table'!$A312&lt;&gt;"",IF(ROW()-ROW('Loan Table'!$C$12)=1,LoanAmount,INDEX('Loan Table'!$I$13:$I$356,ROW()-ROW('Loan Table'!$C$12)-1)),"")</f>
        <v/>
      </c>
      <c r="D312" s="329" t="str">
        <f aca="false">IF('Loan Table'!$A312&lt;&gt;"",ScheduledPayment,"")</f>
        <v/>
      </c>
      <c r="E312" s="329" t="str">
        <f aca="false">IF('Loan Table'!$A312&lt;&gt;"",IF('Loan Table'!$D312+ExtraPayments&lt;'Loan Table'!$C312,ExtraPayments,IF('Loan Table'!$C312-'Loan Table'!$D312&gt;0,'Loan Table'!$C312-'Loan Table'!$D312,0)),"")</f>
        <v/>
      </c>
      <c r="F312" s="329" t="str">
        <f aca="false">IF('Loan Table'!$A312&lt;&gt;"",IF('Loan Table'!$D312+'Loan Table'!$E312&lt;='Loan Table'!$C312,'Loan Table'!$D312+'Loan Table'!$E312,'Loan Table'!$C312),"")</f>
        <v/>
      </c>
      <c r="G312" s="329" t="str">
        <f aca="false">IF('Loan Table'!$A312&lt;&gt;"",'Loan Table'!$F312-'Loan Table'!$H312,"")</f>
        <v/>
      </c>
      <c r="H312" s="329" t="str">
        <f aca="false">IF('Loan Table'!$A312&lt;&gt;"",'Loan Table'!$C312*(InterestRate/PaymentsPerYear),"")</f>
        <v/>
      </c>
      <c r="I312" s="329" t="str">
        <f aca="false">IF('Loan Table'!$A312&lt;&gt;"",IF('Loan Table'!$D312+'Loan Table'!$E312&lt;='Loan Table'!$C312,'Loan Table'!$C312-'Loan Table'!$G312,0),"")</f>
        <v/>
      </c>
      <c r="J312" s="329" t="str">
        <f aca="false">IF('Loan Table'!$A312&lt;&gt;"",SUM(INDEX('Loan Table'!$H$13:$H$356,1,1):'Loan Table'!$H312),"")</f>
        <v/>
      </c>
    </row>
    <row r="313" customFormat="false" ht="10.5" hidden="false" customHeight="false" outlineLevel="0" collapsed="false">
      <c r="A313" s="326" t="str">
        <f aca="false">IF(LoanGood,IF(ROW()-ROW('Loan Table'!$A$12)&gt;ScheduledNumberOfPayments,"",ROW()-ROW('Loan Table'!$A$12)),"")</f>
        <v/>
      </c>
      <c r="B313" s="327" t="str">
        <f aca="false">IF('Loan Table'!$A313&lt;&gt;"",EOMONTH(LoanStartDate,ROW('Loan Table'!$A313)-ROW('Loan Table'!$A$12)-2)+DAY(LoanStartDate),"")</f>
        <v/>
      </c>
      <c r="C313" s="329" t="str">
        <f aca="false">IF('Loan Table'!$A313&lt;&gt;"",IF(ROW()-ROW('Loan Table'!$C$12)=1,LoanAmount,INDEX('Loan Table'!$I$13:$I$356,ROW()-ROW('Loan Table'!$C$12)-1)),"")</f>
        <v/>
      </c>
      <c r="D313" s="329" t="str">
        <f aca="false">IF('Loan Table'!$A313&lt;&gt;"",ScheduledPayment,"")</f>
        <v/>
      </c>
      <c r="E313" s="329" t="str">
        <f aca="false">IF('Loan Table'!$A313&lt;&gt;"",IF('Loan Table'!$D313+ExtraPayments&lt;'Loan Table'!$C313,ExtraPayments,IF('Loan Table'!$C313-'Loan Table'!$D313&gt;0,'Loan Table'!$C313-'Loan Table'!$D313,0)),"")</f>
        <v/>
      </c>
      <c r="F313" s="329" t="str">
        <f aca="false">IF('Loan Table'!$A313&lt;&gt;"",IF('Loan Table'!$D313+'Loan Table'!$E313&lt;='Loan Table'!$C313,'Loan Table'!$D313+'Loan Table'!$E313,'Loan Table'!$C313),"")</f>
        <v/>
      </c>
      <c r="G313" s="329" t="str">
        <f aca="false">IF('Loan Table'!$A313&lt;&gt;"",'Loan Table'!$F313-'Loan Table'!$H313,"")</f>
        <v/>
      </c>
      <c r="H313" s="329" t="str">
        <f aca="false">IF('Loan Table'!$A313&lt;&gt;"",'Loan Table'!$C313*(InterestRate/PaymentsPerYear),"")</f>
        <v/>
      </c>
      <c r="I313" s="329" t="str">
        <f aca="false">IF('Loan Table'!$A313&lt;&gt;"",IF('Loan Table'!$D313+'Loan Table'!$E313&lt;='Loan Table'!$C313,'Loan Table'!$C313-'Loan Table'!$G313,0),"")</f>
        <v/>
      </c>
      <c r="J313" s="329" t="str">
        <f aca="false">IF('Loan Table'!$A313&lt;&gt;"",SUM(INDEX('Loan Table'!$H$13:$H$356,1,1):'Loan Table'!$H313),"")</f>
        <v/>
      </c>
    </row>
    <row r="314" customFormat="false" ht="15" hidden="false" customHeight="false" outlineLevel="0" collapsed="false">
      <c r="A314" s="326" t="str">
        <f aca="false">IF(LoanGood,IF(ROW()-ROW('Loan Table'!$A$12)&gt;ScheduledNumberOfPayments,"",ROW()-ROW('Loan Table'!$A$12)),"")</f>
        <v/>
      </c>
      <c r="B314" s="327" t="str">
        <f aca="false">IF('Loan Table'!$A314&lt;&gt;"",EOMONTH(LoanStartDate,ROW('Loan Table'!$A314)-ROW('Loan Table'!$A$12)-2)+DAY(LoanStartDate),"")</f>
        <v/>
      </c>
      <c r="C314" s="331" t="str">
        <f aca="false">IF('Loan Table'!$A314&lt;&gt;"",IF(ROW()-ROW('Loan Table'!$C$12)=1,LoanAmount,INDEX('Loan Table'!$I$13:$I$844,ROW()-ROW('Loan Table'!$C$12)-1)),"")</f>
        <v/>
      </c>
      <c r="D314" s="329" t="str">
        <f aca="false">IF('Loan Table'!$A314&lt;&gt;"",ScheduledPayment,"")</f>
        <v/>
      </c>
      <c r="E314" s="329" t="str">
        <f aca="false">IF('Loan Table'!$A314&lt;&gt;"",IF('Loan Table'!$D314+ExtraPayments&lt;'Loan Table'!$C314,ExtraPayments,IF('Loan Table'!$C314-'Loan Table'!$D314&gt;0,'Loan Table'!$C314-'Loan Table'!$D314,0)),"")</f>
        <v/>
      </c>
      <c r="F314" s="329" t="str">
        <f aca="false">IF('Loan Table'!$A314&lt;&gt;"",IF('Loan Table'!$D314+'Loan Table'!$E314&lt;='Loan Table'!$C314,'Loan Table'!$D314+'Loan Table'!$E314,'Loan Table'!$C314),"")</f>
        <v/>
      </c>
      <c r="G314" s="329" t="str">
        <f aca="false">IF('Loan Table'!$A314&lt;&gt;"",'Loan Table'!$F314-'Loan Table'!$H314,"")</f>
        <v/>
      </c>
      <c r="H314" s="329" t="str">
        <f aca="false">IF('Loan Table'!$A314&lt;&gt;"",'Loan Table'!$C314*(InterestRate/PaymentsPerYear),"")</f>
        <v/>
      </c>
      <c r="I314" s="329" t="str">
        <f aca="false">IF('Loan Table'!$A314&lt;&gt;"",IF('Loan Table'!$D314+'Loan Table'!$E314&lt;='Loan Table'!$C314,'Loan Table'!$C314-'Loan Table'!$G314,0),"")</f>
        <v/>
      </c>
      <c r="J314" s="331" t="str">
        <f aca="false">IF('Loan Table'!$A314&lt;&gt;"",SUM(INDEX('Loan Table'!$H$13:$H$844,1,1):'Loan Table'!$H314),"")</f>
        <v/>
      </c>
    </row>
    <row r="315" customFormat="false" ht="15" hidden="false" customHeight="false" outlineLevel="0" collapsed="false">
      <c r="A315" s="326" t="str">
        <f aca="false">IF(LoanGood,IF(ROW()-ROW('Loan Table'!$A$12)&gt;ScheduledNumberOfPayments,"",ROW()-ROW('Loan Table'!$A$12)),"")</f>
        <v/>
      </c>
      <c r="B315" s="327" t="str">
        <f aca="false">IF('Loan Table'!$A315&lt;&gt;"",EOMONTH(LoanStartDate,ROW('Loan Table'!$A315)-ROW('Loan Table'!$A$12)-2)+DAY(LoanStartDate),"")</f>
        <v/>
      </c>
      <c r="C315" s="331" t="str">
        <f aca="false">IF('Loan Table'!$A315&lt;&gt;"",IF(ROW()-ROW('Loan Table'!$C$12)=1,LoanAmount,INDEX('Loan Table'!$I$13:$I$844,ROW()-ROW('Loan Table'!$C$12)-1)),"")</f>
        <v/>
      </c>
      <c r="D315" s="329" t="str">
        <f aca="false">IF('Loan Table'!$A315&lt;&gt;"",ScheduledPayment,"")</f>
        <v/>
      </c>
      <c r="E315" s="329" t="str">
        <f aca="false">IF('Loan Table'!$A315&lt;&gt;"",IF('Loan Table'!$D315+ExtraPayments&lt;'Loan Table'!$C315,ExtraPayments,IF('Loan Table'!$C315-'Loan Table'!$D315&gt;0,'Loan Table'!$C315-'Loan Table'!$D315,0)),"")</f>
        <v/>
      </c>
      <c r="F315" s="329" t="str">
        <f aca="false">IF('Loan Table'!$A315&lt;&gt;"",IF('Loan Table'!$D315+'Loan Table'!$E315&lt;='Loan Table'!$C315,'Loan Table'!$D315+'Loan Table'!$E315,'Loan Table'!$C315),"")</f>
        <v/>
      </c>
      <c r="G315" s="329" t="str">
        <f aca="false">IF('Loan Table'!$A315&lt;&gt;"",'Loan Table'!$F315-'Loan Table'!$H315,"")</f>
        <v/>
      </c>
      <c r="H315" s="329" t="str">
        <f aca="false">IF('Loan Table'!$A315&lt;&gt;"",'Loan Table'!$C315*(InterestRate/PaymentsPerYear),"")</f>
        <v/>
      </c>
      <c r="I315" s="329" t="str">
        <f aca="false">IF('Loan Table'!$A315&lt;&gt;"",IF('Loan Table'!$D315+'Loan Table'!$E315&lt;='Loan Table'!$C315,'Loan Table'!$C315-'Loan Table'!$G315,0),"")</f>
        <v/>
      </c>
      <c r="J315" s="331" t="str">
        <f aca="false">IF('Loan Table'!$A315&lt;&gt;"",SUM(INDEX('Loan Table'!$H$13:$H$844,1,1):'Loan Table'!$H315),"")</f>
        <v/>
      </c>
    </row>
    <row r="316" customFormat="false" ht="10.5" hidden="false" customHeight="false" outlineLevel="0" collapsed="false">
      <c r="A316" s="326" t="str">
        <f aca="false">IF(LoanGood,IF(ROW()-ROW('Loan Table'!$A$12)&gt;ScheduledNumberOfPayments,"",ROW()-ROW('Loan Table'!$A$12)),"")</f>
        <v/>
      </c>
      <c r="B316" s="327" t="str">
        <f aca="false">IF('Loan Table'!$A316&lt;&gt;"",EOMONTH(LoanStartDate,ROW('Loan Table'!$A316)-ROW('Loan Table'!$A$12)-2)+DAY(LoanStartDate),"")</f>
        <v/>
      </c>
      <c r="C316" s="329" t="str">
        <f aca="false">IF('Loan Table'!$A316&lt;&gt;"",IF(ROW()-ROW('Loan Table'!$C$12)=1,LoanAmount,INDEX('Loan Table'!$I$13:$I$356,ROW()-ROW('Loan Table'!$C$12)-1)),"")</f>
        <v/>
      </c>
      <c r="D316" s="329" t="str">
        <f aca="false">IF('Loan Table'!$A316&lt;&gt;"",ScheduledPayment,"")</f>
        <v/>
      </c>
      <c r="E316" s="329" t="str">
        <f aca="false">IF('Loan Table'!$A316&lt;&gt;"",IF('Loan Table'!$D316+ExtraPayments&lt;'Loan Table'!$C316,ExtraPayments,IF('Loan Table'!$C316-'Loan Table'!$D316&gt;0,'Loan Table'!$C316-'Loan Table'!$D316,0)),"")</f>
        <v/>
      </c>
      <c r="F316" s="329" t="str">
        <f aca="false">IF('Loan Table'!$A316&lt;&gt;"",IF('Loan Table'!$D316+'Loan Table'!$E316&lt;='Loan Table'!$C316,'Loan Table'!$D316+'Loan Table'!$E316,'Loan Table'!$C316),"")</f>
        <v/>
      </c>
      <c r="G316" s="329" t="str">
        <f aca="false">IF('Loan Table'!$A316&lt;&gt;"",'Loan Table'!$F316-'Loan Table'!$H316,"")</f>
        <v/>
      </c>
      <c r="H316" s="329" t="str">
        <f aca="false">IF('Loan Table'!$A316&lt;&gt;"",'Loan Table'!$C316*(InterestRate/PaymentsPerYear),"")</f>
        <v/>
      </c>
      <c r="I316" s="329" t="str">
        <f aca="false">IF('Loan Table'!$A316&lt;&gt;"",IF('Loan Table'!$D316+'Loan Table'!$E316&lt;='Loan Table'!$C316,'Loan Table'!$C316-'Loan Table'!$G316,0),"")</f>
        <v/>
      </c>
      <c r="J316" s="329" t="str">
        <f aca="false">IF('Loan Table'!$A316&lt;&gt;"",SUM(INDEX('Loan Table'!$H$13:$H$356,1,1):'Loan Table'!$H316),"")</f>
        <v/>
      </c>
    </row>
    <row r="317" customFormat="false" ht="15" hidden="false" customHeight="false" outlineLevel="0" collapsed="false">
      <c r="A317" s="326" t="str">
        <f aca="false">IF(LoanGood,IF(ROW()-ROW('Loan Table'!$A$12)&gt;ScheduledNumberOfPayments,"",ROW()-ROW('Loan Table'!$A$12)),"")</f>
        <v/>
      </c>
      <c r="B317" s="327" t="str">
        <f aca="false">IF('Loan Table'!$A317&lt;&gt;"",EOMONTH(LoanStartDate,ROW('Loan Table'!$A317)-ROW('Loan Table'!$A$12)-2)+DAY(LoanStartDate),"")</f>
        <v/>
      </c>
      <c r="C317" s="331" t="str">
        <f aca="false">IF('Loan Table'!$A317&lt;&gt;"",IF(ROW()-ROW('Loan Table'!$C$12)=1,LoanAmount,INDEX('Loan Table'!$I$13:$I$844,ROW()-ROW('Loan Table'!$C$12)-1)),"")</f>
        <v/>
      </c>
      <c r="D317" s="329" t="str">
        <f aca="false">IF('Loan Table'!$A317&lt;&gt;"",ScheduledPayment,"")</f>
        <v/>
      </c>
      <c r="E317" s="329" t="str">
        <f aca="false">IF('Loan Table'!$A317&lt;&gt;"",IF('Loan Table'!$D317+ExtraPayments&lt;'Loan Table'!$C317,ExtraPayments,IF('Loan Table'!$C317-'Loan Table'!$D317&gt;0,'Loan Table'!$C317-'Loan Table'!$D317,0)),"")</f>
        <v/>
      </c>
      <c r="F317" s="329" t="str">
        <f aca="false">IF('Loan Table'!$A317&lt;&gt;"",IF('Loan Table'!$D317+'Loan Table'!$E317&lt;='Loan Table'!$C317,'Loan Table'!$D317+'Loan Table'!$E317,'Loan Table'!$C317),"")</f>
        <v/>
      </c>
      <c r="G317" s="329" t="str">
        <f aca="false">IF('Loan Table'!$A317&lt;&gt;"",'Loan Table'!$F317-'Loan Table'!$H317,"")</f>
        <v/>
      </c>
      <c r="H317" s="329" t="str">
        <f aca="false">IF('Loan Table'!$A317&lt;&gt;"",'Loan Table'!$C317*(InterestRate/PaymentsPerYear),"")</f>
        <v/>
      </c>
      <c r="I317" s="329" t="str">
        <f aca="false">IF('Loan Table'!$A317&lt;&gt;"",IF('Loan Table'!$D317+'Loan Table'!$E317&lt;='Loan Table'!$C317,'Loan Table'!$C317-'Loan Table'!$G317,0),"")</f>
        <v/>
      </c>
      <c r="J317" s="331" t="str">
        <f aca="false">IF('Loan Table'!$A317&lt;&gt;"",SUM(INDEX('Loan Table'!$H$13:$H$844,1,1):'Loan Table'!$H317),"")</f>
        <v/>
      </c>
    </row>
    <row r="318" customFormat="false" ht="15" hidden="false" customHeight="false" outlineLevel="0" collapsed="false">
      <c r="A318" s="326" t="str">
        <f aca="false">IF(LoanGood,IF(ROW()-ROW('Loan Table'!$A$12)&gt;ScheduledNumberOfPayments,"",ROW()-ROW('Loan Table'!$A$12)),"")</f>
        <v/>
      </c>
      <c r="B318" s="327" t="str">
        <f aca="false">IF('Loan Table'!$A318&lt;&gt;"",EOMONTH(LoanStartDate,ROW('Loan Table'!$A318)-ROW('Loan Table'!$A$12)-2)+DAY(LoanStartDate),"")</f>
        <v/>
      </c>
      <c r="C318" s="331" t="str">
        <f aca="false">IF('Loan Table'!$A318&lt;&gt;"",IF(ROW()-ROW('Loan Table'!$C$12)=1,LoanAmount,INDEX('Loan Table'!$I$13:$I$844,ROW()-ROW('Loan Table'!$C$12)-1)),"")</f>
        <v/>
      </c>
      <c r="D318" s="329" t="str">
        <f aca="false">IF('Loan Table'!$A318&lt;&gt;"",ScheduledPayment,"")</f>
        <v/>
      </c>
      <c r="E318" s="329" t="str">
        <f aca="false">IF('Loan Table'!$A318&lt;&gt;"",IF('Loan Table'!$D318+ExtraPayments&lt;'Loan Table'!$C318,ExtraPayments,IF('Loan Table'!$C318-'Loan Table'!$D318&gt;0,'Loan Table'!$C318-'Loan Table'!$D318,0)),"")</f>
        <v/>
      </c>
      <c r="F318" s="329" t="str">
        <f aca="false">IF('Loan Table'!$A318&lt;&gt;"",IF('Loan Table'!$D318+'Loan Table'!$E318&lt;='Loan Table'!$C318,'Loan Table'!$D318+'Loan Table'!$E318,'Loan Table'!$C318),"")</f>
        <v/>
      </c>
      <c r="G318" s="329" t="str">
        <f aca="false">IF('Loan Table'!$A318&lt;&gt;"",'Loan Table'!$F318-'Loan Table'!$H318,"")</f>
        <v/>
      </c>
      <c r="H318" s="329" t="str">
        <f aca="false">IF('Loan Table'!$A318&lt;&gt;"",'Loan Table'!$C318*(InterestRate/PaymentsPerYear),"")</f>
        <v/>
      </c>
      <c r="I318" s="329" t="str">
        <f aca="false">IF('Loan Table'!$A318&lt;&gt;"",IF('Loan Table'!$D318+'Loan Table'!$E318&lt;='Loan Table'!$C318,'Loan Table'!$C318-'Loan Table'!$G318,0),"")</f>
        <v/>
      </c>
      <c r="J318" s="331" t="str">
        <f aca="false">IF('Loan Table'!$A318&lt;&gt;"",SUM(INDEX('Loan Table'!$H$13:$H$844,1,1):'Loan Table'!$H318),"")</f>
        <v/>
      </c>
    </row>
    <row r="319" customFormat="false" ht="10.5" hidden="false" customHeight="false" outlineLevel="0" collapsed="false">
      <c r="A319" s="326" t="str">
        <f aca="false">IF(LoanGood,IF(ROW()-ROW('Loan Table'!$A$12)&gt;ScheduledNumberOfPayments,"",ROW()-ROW('Loan Table'!$A$12)),"")</f>
        <v/>
      </c>
      <c r="B319" s="327" t="str">
        <f aca="false">IF('Loan Table'!$A319&lt;&gt;"",EOMONTH(LoanStartDate,ROW('Loan Table'!$A319)-ROW('Loan Table'!$A$12)-2)+DAY(LoanStartDate),"")</f>
        <v/>
      </c>
      <c r="C319" s="329" t="str">
        <f aca="false">IF('Loan Table'!$A319&lt;&gt;"",IF(ROW()-ROW('Loan Table'!$C$12)=1,LoanAmount,INDEX('Loan Table'!$I$13:$I$356,ROW()-ROW('Loan Table'!$C$12)-1)),"")</f>
        <v/>
      </c>
      <c r="D319" s="329" t="str">
        <f aca="false">IF('Loan Table'!$A319&lt;&gt;"",ScheduledPayment,"")</f>
        <v/>
      </c>
      <c r="E319" s="329" t="str">
        <f aca="false">IF('Loan Table'!$A319&lt;&gt;"",IF('Loan Table'!$D319+ExtraPayments&lt;'Loan Table'!$C319,ExtraPayments,IF('Loan Table'!$C319-'Loan Table'!$D319&gt;0,'Loan Table'!$C319-'Loan Table'!$D319,0)),"")</f>
        <v/>
      </c>
      <c r="F319" s="329" t="str">
        <f aca="false">IF('Loan Table'!$A319&lt;&gt;"",IF('Loan Table'!$D319+'Loan Table'!$E319&lt;='Loan Table'!$C319,'Loan Table'!$D319+'Loan Table'!$E319,'Loan Table'!$C319),"")</f>
        <v/>
      </c>
      <c r="G319" s="329" t="str">
        <f aca="false">IF('Loan Table'!$A319&lt;&gt;"",'Loan Table'!$F319-'Loan Table'!$H319,"")</f>
        <v/>
      </c>
      <c r="H319" s="329" t="str">
        <f aca="false">IF('Loan Table'!$A319&lt;&gt;"",'Loan Table'!$C319*(InterestRate/PaymentsPerYear),"")</f>
        <v/>
      </c>
      <c r="I319" s="329" t="str">
        <f aca="false">IF('Loan Table'!$A319&lt;&gt;"",IF('Loan Table'!$D319+'Loan Table'!$E319&lt;='Loan Table'!$C319,'Loan Table'!$C319-'Loan Table'!$G319,0),"")</f>
        <v/>
      </c>
      <c r="J319" s="329" t="str">
        <f aca="false">IF('Loan Table'!$A319&lt;&gt;"",SUM(INDEX('Loan Table'!$H$13:$H$356,1,1):'Loan Table'!$H319),"")</f>
        <v/>
      </c>
    </row>
    <row r="320" customFormat="false" ht="15" hidden="false" customHeight="false" outlineLevel="0" collapsed="false">
      <c r="A320" s="326" t="str">
        <f aca="false">IF(LoanGood,IF(ROW()-ROW('Loan Table'!$A$12)&gt;ScheduledNumberOfPayments,"",ROW()-ROW('Loan Table'!$A$12)),"")</f>
        <v/>
      </c>
      <c r="B320" s="327" t="str">
        <f aca="false">IF('Loan Table'!$A320&lt;&gt;"",EOMONTH(LoanStartDate,ROW('Loan Table'!$A320)-ROW('Loan Table'!$A$12)-2)+DAY(LoanStartDate),"")</f>
        <v/>
      </c>
      <c r="C320" s="331" t="str">
        <f aca="false">IF('Loan Table'!$A320&lt;&gt;"",IF(ROW()-ROW('Loan Table'!$C$12)=1,LoanAmount,INDEX('Loan Table'!$I$13:$I$844,ROW()-ROW('Loan Table'!$C$12)-1)),"")</f>
        <v/>
      </c>
      <c r="D320" s="329" t="str">
        <f aca="false">IF('Loan Table'!$A320&lt;&gt;"",ScheduledPayment,"")</f>
        <v/>
      </c>
      <c r="E320" s="329" t="str">
        <f aca="false">IF('Loan Table'!$A320&lt;&gt;"",IF('Loan Table'!$D320+ExtraPayments&lt;'Loan Table'!$C320,ExtraPayments,IF('Loan Table'!$C320-'Loan Table'!$D320&gt;0,'Loan Table'!$C320-'Loan Table'!$D320,0)),"")</f>
        <v/>
      </c>
      <c r="F320" s="329" t="str">
        <f aca="false">IF('Loan Table'!$A320&lt;&gt;"",IF('Loan Table'!$D320+'Loan Table'!$E320&lt;='Loan Table'!$C320,'Loan Table'!$D320+'Loan Table'!$E320,'Loan Table'!$C320),"")</f>
        <v/>
      </c>
      <c r="G320" s="329" t="str">
        <f aca="false">IF('Loan Table'!$A320&lt;&gt;"",'Loan Table'!$F320-'Loan Table'!$H320,"")</f>
        <v/>
      </c>
      <c r="H320" s="329" t="str">
        <f aca="false">IF('Loan Table'!$A320&lt;&gt;"",'Loan Table'!$C320*(InterestRate/PaymentsPerYear),"")</f>
        <v/>
      </c>
      <c r="I320" s="329" t="str">
        <f aca="false">IF('Loan Table'!$A320&lt;&gt;"",IF('Loan Table'!$D320+'Loan Table'!$E320&lt;='Loan Table'!$C320,'Loan Table'!$C320-'Loan Table'!$G320,0),"")</f>
        <v/>
      </c>
      <c r="J320" s="331" t="str">
        <f aca="false">IF('Loan Table'!$A320&lt;&gt;"",SUM(INDEX('Loan Table'!$H$13:$H$844,1,1):'Loan Table'!$H320),"")</f>
        <v/>
      </c>
    </row>
    <row r="321" customFormat="false" ht="15" hidden="false" customHeight="false" outlineLevel="0" collapsed="false">
      <c r="A321" s="326" t="str">
        <f aca="false">IF(LoanGood,IF(ROW()-ROW('Loan Table'!$A$12)&gt;ScheduledNumberOfPayments,"",ROW()-ROW('Loan Table'!$A$12)),"")</f>
        <v/>
      </c>
      <c r="B321" s="327" t="str">
        <f aca="false">IF('Loan Table'!$A321&lt;&gt;"",EOMONTH(LoanStartDate,ROW('Loan Table'!$A321)-ROW('Loan Table'!$A$12)-2)+DAY(LoanStartDate),"")</f>
        <v/>
      </c>
      <c r="C321" s="331" t="str">
        <f aca="false">IF('Loan Table'!$A321&lt;&gt;"",IF(ROW()-ROW('Loan Table'!$C$12)=1,LoanAmount,INDEX('Loan Table'!$I$13:$I$844,ROW()-ROW('Loan Table'!$C$12)-1)),"")</f>
        <v/>
      </c>
      <c r="D321" s="329" t="str">
        <f aca="false">IF('Loan Table'!$A321&lt;&gt;"",ScheduledPayment,"")</f>
        <v/>
      </c>
      <c r="E321" s="329" t="str">
        <f aca="false">IF('Loan Table'!$A321&lt;&gt;"",IF('Loan Table'!$D321+ExtraPayments&lt;'Loan Table'!$C321,ExtraPayments,IF('Loan Table'!$C321-'Loan Table'!$D321&gt;0,'Loan Table'!$C321-'Loan Table'!$D321,0)),"")</f>
        <v/>
      </c>
      <c r="F321" s="329" t="str">
        <f aca="false">IF('Loan Table'!$A321&lt;&gt;"",IF('Loan Table'!$D321+'Loan Table'!$E321&lt;='Loan Table'!$C321,'Loan Table'!$D321+'Loan Table'!$E321,'Loan Table'!$C321),"")</f>
        <v/>
      </c>
      <c r="G321" s="329" t="str">
        <f aca="false">IF('Loan Table'!$A321&lt;&gt;"",'Loan Table'!$F321-'Loan Table'!$H321,"")</f>
        <v/>
      </c>
      <c r="H321" s="329" t="str">
        <f aca="false">IF('Loan Table'!$A321&lt;&gt;"",'Loan Table'!$C321*(InterestRate/PaymentsPerYear),"")</f>
        <v/>
      </c>
      <c r="I321" s="329" t="str">
        <f aca="false">IF('Loan Table'!$A321&lt;&gt;"",IF('Loan Table'!$D321+'Loan Table'!$E321&lt;='Loan Table'!$C321,'Loan Table'!$C321-'Loan Table'!$G321,0),"")</f>
        <v/>
      </c>
      <c r="J321" s="331" t="str">
        <f aca="false">IF('Loan Table'!$A321&lt;&gt;"",SUM(INDEX('Loan Table'!$H$13:$H$844,1,1):'Loan Table'!$H321),"")</f>
        <v/>
      </c>
    </row>
    <row r="322" customFormat="false" ht="10.5" hidden="false" customHeight="false" outlineLevel="0" collapsed="false">
      <c r="A322" s="326" t="str">
        <f aca="false">IF(LoanGood,IF(ROW()-ROW('Loan Table'!$A$12)&gt;ScheduledNumberOfPayments,"",ROW()-ROW('Loan Table'!$A$12)),"")</f>
        <v/>
      </c>
      <c r="B322" s="327" t="str">
        <f aca="false">IF('Loan Table'!$A322&lt;&gt;"",EOMONTH(LoanStartDate,ROW('Loan Table'!$A322)-ROW('Loan Table'!$A$12)-2)+DAY(LoanStartDate),"")</f>
        <v/>
      </c>
      <c r="C322" s="329" t="str">
        <f aca="false">IF('Loan Table'!$A322&lt;&gt;"",IF(ROW()-ROW('Loan Table'!$C$12)=1,LoanAmount,INDEX('Loan Table'!$I$13:$I$356,ROW()-ROW('Loan Table'!$C$12)-1)),"")</f>
        <v/>
      </c>
      <c r="D322" s="329" t="str">
        <f aca="false">IF('Loan Table'!$A322&lt;&gt;"",ScheduledPayment,"")</f>
        <v/>
      </c>
      <c r="E322" s="329" t="str">
        <f aca="false">IF('Loan Table'!$A322&lt;&gt;"",IF('Loan Table'!$D322+ExtraPayments&lt;'Loan Table'!$C322,ExtraPayments,IF('Loan Table'!$C322-'Loan Table'!$D322&gt;0,'Loan Table'!$C322-'Loan Table'!$D322,0)),"")</f>
        <v/>
      </c>
      <c r="F322" s="329" t="str">
        <f aca="false">IF('Loan Table'!$A322&lt;&gt;"",IF('Loan Table'!$D322+'Loan Table'!$E322&lt;='Loan Table'!$C322,'Loan Table'!$D322+'Loan Table'!$E322,'Loan Table'!$C322),"")</f>
        <v/>
      </c>
      <c r="G322" s="329" t="str">
        <f aca="false">IF('Loan Table'!$A322&lt;&gt;"",'Loan Table'!$F322-'Loan Table'!$H322,"")</f>
        <v/>
      </c>
      <c r="H322" s="329" t="str">
        <f aca="false">IF('Loan Table'!$A322&lt;&gt;"",'Loan Table'!$C322*(InterestRate/PaymentsPerYear),"")</f>
        <v/>
      </c>
      <c r="I322" s="329" t="str">
        <f aca="false">IF('Loan Table'!$A322&lt;&gt;"",IF('Loan Table'!$D322+'Loan Table'!$E322&lt;='Loan Table'!$C322,'Loan Table'!$C322-'Loan Table'!$G322,0),"")</f>
        <v/>
      </c>
      <c r="J322" s="329" t="str">
        <f aca="false">IF('Loan Table'!$A322&lt;&gt;"",SUM(INDEX('Loan Table'!$H$13:$H$356,1,1):'Loan Table'!$H322),"")</f>
        <v/>
      </c>
    </row>
    <row r="323" customFormat="false" ht="15" hidden="false" customHeight="false" outlineLevel="0" collapsed="false">
      <c r="A323" s="326" t="str">
        <f aca="false">IF(LoanGood,IF(ROW()-ROW('Loan Table'!$A$12)&gt;ScheduledNumberOfPayments,"",ROW()-ROW('Loan Table'!$A$12)),"")</f>
        <v/>
      </c>
      <c r="B323" s="327" t="str">
        <f aca="false">IF('Loan Table'!$A323&lt;&gt;"",EOMONTH(LoanStartDate,ROW('Loan Table'!$A323)-ROW('Loan Table'!$A$12)-2)+DAY(LoanStartDate),"")</f>
        <v/>
      </c>
      <c r="C323" s="331" t="str">
        <f aca="false">IF('Loan Table'!$A323&lt;&gt;"",IF(ROW()-ROW('Loan Table'!$C$12)=1,LoanAmount,INDEX('Loan Table'!$I$13:$I$844,ROW()-ROW('Loan Table'!$C$12)-1)),"")</f>
        <v/>
      </c>
      <c r="D323" s="329" t="str">
        <f aca="false">IF('Loan Table'!$A323&lt;&gt;"",ScheduledPayment,"")</f>
        <v/>
      </c>
      <c r="E323" s="329" t="str">
        <f aca="false">IF('Loan Table'!$A323&lt;&gt;"",IF('Loan Table'!$D323+ExtraPayments&lt;'Loan Table'!$C323,ExtraPayments,IF('Loan Table'!$C323-'Loan Table'!$D323&gt;0,'Loan Table'!$C323-'Loan Table'!$D323,0)),"")</f>
        <v/>
      </c>
      <c r="F323" s="329" t="str">
        <f aca="false">IF('Loan Table'!$A323&lt;&gt;"",IF('Loan Table'!$D323+'Loan Table'!$E323&lt;='Loan Table'!$C323,'Loan Table'!$D323+'Loan Table'!$E323,'Loan Table'!$C323),"")</f>
        <v/>
      </c>
      <c r="G323" s="329" t="str">
        <f aca="false">IF('Loan Table'!$A323&lt;&gt;"",'Loan Table'!$F323-'Loan Table'!$H323,"")</f>
        <v/>
      </c>
      <c r="H323" s="329" t="str">
        <f aca="false">IF('Loan Table'!$A323&lt;&gt;"",'Loan Table'!$C323*(InterestRate/PaymentsPerYear),"")</f>
        <v/>
      </c>
      <c r="I323" s="329" t="str">
        <f aca="false">IF('Loan Table'!$A323&lt;&gt;"",IF('Loan Table'!$D323+'Loan Table'!$E323&lt;='Loan Table'!$C323,'Loan Table'!$C323-'Loan Table'!$G323,0),"")</f>
        <v/>
      </c>
      <c r="J323" s="331" t="str">
        <f aca="false">IF('Loan Table'!$A323&lt;&gt;"",SUM(INDEX('Loan Table'!$H$13:$H$844,1,1):'Loan Table'!$H323),"")</f>
        <v/>
      </c>
    </row>
    <row r="324" customFormat="false" ht="15" hidden="false" customHeight="false" outlineLevel="0" collapsed="false">
      <c r="A324" s="326" t="str">
        <f aca="false">IF(LoanGood,IF(ROW()-ROW('Loan Table'!$A$12)&gt;ScheduledNumberOfPayments,"",ROW()-ROW('Loan Table'!$A$12)),"")</f>
        <v/>
      </c>
      <c r="B324" s="327" t="str">
        <f aca="false">IF('Loan Table'!$A324&lt;&gt;"",EOMONTH(LoanStartDate,ROW('Loan Table'!$A324)-ROW('Loan Table'!$A$12)-2)+DAY(LoanStartDate),"")</f>
        <v/>
      </c>
      <c r="C324" s="331" t="str">
        <f aca="false">IF('Loan Table'!$A324&lt;&gt;"",IF(ROW()-ROW('Loan Table'!$C$12)=1,LoanAmount,INDEX('Loan Table'!$I$13:$I$844,ROW()-ROW('Loan Table'!$C$12)-1)),"")</f>
        <v/>
      </c>
      <c r="D324" s="329" t="str">
        <f aca="false">IF('Loan Table'!$A324&lt;&gt;"",ScheduledPayment,"")</f>
        <v/>
      </c>
      <c r="E324" s="329" t="str">
        <f aca="false">IF('Loan Table'!$A324&lt;&gt;"",IF('Loan Table'!$D324+ExtraPayments&lt;'Loan Table'!$C324,ExtraPayments,IF('Loan Table'!$C324-'Loan Table'!$D324&gt;0,'Loan Table'!$C324-'Loan Table'!$D324,0)),"")</f>
        <v/>
      </c>
      <c r="F324" s="329" t="str">
        <f aca="false">IF('Loan Table'!$A324&lt;&gt;"",IF('Loan Table'!$D324+'Loan Table'!$E324&lt;='Loan Table'!$C324,'Loan Table'!$D324+'Loan Table'!$E324,'Loan Table'!$C324),"")</f>
        <v/>
      </c>
      <c r="G324" s="329" t="str">
        <f aca="false">IF('Loan Table'!$A324&lt;&gt;"",'Loan Table'!$F324-'Loan Table'!$H324,"")</f>
        <v/>
      </c>
      <c r="H324" s="329" t="str">
        <f aca="false">IF('Loan Table'!$A324&lt;&gt;"",'Loan Table'!$C324*(InterestRate/PaymentsPerYear),"")</f>
        <v/>
      </c>
      <c r="I324" s="329" t="str">
        <f aca="false">IF('Loan Table'!$A324&lt;&gt;"",IF('Loan Table'!$D324+'Loan Table'!$E324&lt;='Loan Table'!$C324,'Loan Table'!$C324-'Loan Table'!$G324,0),"")</f>
        <v/>
      </c>
      <c r="J324" s="331" t="str">
        <f aca="false">IF('Loan Table'!$A324&lt;&gt;"",SUM(INDEX('Loan Table'!$H$13:$H$844,1,1):'Loan Table'!$H324),"")</f>
        <v/>
      </c>
    </row>
    <row r="325" customFormat="false" ht="15" hidden="false" customHeight="false" outlineLevel="0" collapsed="false">
      <c r="A325" s="326" t="str">
        <f aca="false">IF(LoanGood,IF(ROW()-ROW('Loan Table'!$A$12)&gt;ScheduledNumberOfPayments,"",ROW()-ROW('Loan Table'!$A$12)),"")</f>
        <v/>
      </c>
      <c r="B325" s="327" t="str">
        <f aca="false">IF('Loan Table'!$A325&lt;&gt;"",EOMONTH(LoanStartDate,ROW('Loan Table'!$A325)-ROW('Loan Table'!$A$12)-2)+DAY(LoanStartDate),"")</f>
        <v/>
      </c>
      <c r="C325" s="331" t="str">
        <f aca="false">IF('Loan Table'!$A325&lt;&gt;"",IF(ROW()-ROW('Loan Table'!$C$12)=1,LoanAmount,INDEX('Loan Table'!$I$13:$I$844,ROW()-ROW('Loan Table'!$C$12)-1)),"")</f>
        <v/>
      </c>
      <c r="D325" s="329" t="str">
        <f aca="false">IF('Loan Table'!$A325&lt;&gt;"",ScheduledPayment,"")</f>
        <v/>
      </c>
      <c r="E325" s="329" t="str">
        <f aca="false">IF('Loan Table'!$A325&lt;&gt;"",IF('Loan Table'!$D325+ExtraPayments&lt;'Loan Table'!$C325,ExtraPayments,IF('Loan Table'!$C325-'Loan Table'!$D325&gt;0,'Loan Table'!$C325-'Loan Table'!$D325,0)),"")</f>
        <v/>
      </c>
      <c r="F325" s="329" t="str">
        <f aca="false">IF('Loan Table'!$A325&lt;&gt;"",IF('Loan Table'!$D325+'Loan Table'!$E325&lt;='Loan Table'!$C325,'Loan Table'!$D325+'Loan Table'!$E325,'Loan Table'!$C325),"")</f>
        <v/>
      </c>
      <c r="G325" s="329" t="str">
        <f aca="false">IF('Loan Table'!$A325&lt;&gt;"",'Loan Table'!$F325-'Loan Table'!$H325,"")</f>
        <v/>
      </c>
      <c r="H325" s="329" t="str">
        <f aca="false">IF('Loan Table'!$A325&lt;&gt;"",'Loan Table'!$C325*(InterestRate/PaymentsPerYear),"")</f>
        <v/>
      </c>
      <c r="I325" s="329" t="str">
        <f aca="false">IF('Loan Table'!$A325&lt;&gt;"",IF('Loan Table'!$D325+'Loan Table'!$E325&lt;='Loan Table'!$C325,'Loan Table'!$C325-'Loan Table'!$G325,0),"")</f>
        <v/>
      </c>
      <c r="J325" s="331" t="str">
        <f aca="false">IF('Loan Table'!$A325&lt;&gt;"",SUM(INDEX('Loan Table'!$H$13:$H$844,1,1):'Loan Table'!$H325),"")</f>
        <v/>
      </c>
    </row>
    <row r="326" customFormat="false" ht="15" hidden="false" customHeight="false" outlineLevel="0" collapsed="false">
      <c r="A326" s="326" t="str">
        <f aca="false">IF(LoanGood,IF(ROW()-ROW('Loan Table'!$A$12)&gt;ScheduledNumberOfPayments,"",ROW()-ROW('Loan Table'!$A$12)),"")</f>
        <v/>
      </c>
      <c r="B326" s="327" t="str">
        <f aca="false">IF('Loan Table'!$A326&lt;&gt;"",EOMONTH(LoanStartDate,ROW('Loan Table'!$A326)-ROW('Loan Table'!$A$12)-2)+DAY(LoanStartDate),"")</f>
        <v/>
      </c>
      <c r="C326" s="331" t="str">
        <f aca="false">IF('Loan Table'!$A326&lt;&gt;"",IF(ROW()-ROW('Loan Table'!$C$12)=1,LoanAmount,INDEX('Loan Table'!$I$13:$I$844,ROW()-ROW('Loan Table'!$C$12)-1)),"")</f>
        <v/>
      </c>
      <c r="D326" s="329" t="str">
        <f aca="false">IF('Loan Table'!$A326&lt;&gt;"",ScheduledPayment,"")</f>
        <v/>
      </c>
      <c r="E326" s="329" t="str">
        <f aca="false">IF('Loan Table'!$A326&lt;&gt;"",IF('Loan Table'!$D326+ExtraPayments&lt;'Loan Table'!$C326,ExtraPayments,IF('Loan Table'!$C326-'Loan Table'!$D326&gt;0,'Loan Table'!$C326-'Loan Table'!$D326,0)),"")</f>
        <v/>
      </c>
      <c r="F326" s="329" t="str">
        <f aca="false">IF('Loan Table'!$A326&lt;&gt;"",IF('Loan Table'!$D326+'Loan Table'!$E326&lt;='Loan Table'!$C326,'Loan Table'!$D326+'Loan Table'!$E326,'Loan Table'!$C326),"")</f>
        <v/>
      </c>
      <c r="G326" s="329" t="str">
        <f aca="false">IF('Loan Table'!$A326&lt;&gt;"",'Loan Table'!$F326-'Loan Table'!$H326,"")</f>
        <v/>
      </c>
      <c r="H326" s="329" t="str">
        <f aca="false">IF('Loan Table'!$A326&lt;&gt;"",'Loan Table'!$C326*(InterestRate/PaymentsPerYear),"")</f>
        <v/>
      </c>
      <c r="I326" s="329" t="str">
        <f aca="false">IF('Loan Table'!$A326&lt;&gt;"",IF('Loan Table'!$D326+'Loan Table'!$E326&lt;='Loan Table'!$C326,'Loan Table'!$C326-'Loan Table'!$G326,0),"")</f>
        <v/>
      </c>
      <c r="J326" s="331" t="str">
        <f aca="false">IF('Loan Table'!$A326&lt;&gt;"",SUM(INDEX('Loan Table'!$H$13:$H$844,1,1):'Loan Table'!$H326),"")</f>
        <v/>
      </c>
    </row>
    <row r="327" customFormat="false" ht="15" hidden="false" customHeight="false" outlineLevel="0" collapsed="false">
      <c r="A327" s="326" t="str">
        <f aca="false">IF(LoanGood,IF(ROW()-ROW('Loan Table'!$A$12)&gt;ScheduledNumberOfPayments,"",ROW()-ROW('Loan Table'!$A$12)),"")</f>
        <v/>
      </c>
      <c r="B327" s="327" t="str">
        <f aca="false">IF('Loan Table'!$A327&lt;&gt;"",EOMONTH(LoanStartDate,ROW('Loan Table'!$A327)-ROW('Loan Table'!$A$12)-2)+DAY(LoanStartDate),"")</f>
        <v/>
      </c>
      <c r="C327" s="331" t="str">
        <f aca="false">IF('Loan Table'!$A327&lt;&gt;"",IF(ROW()-ROW('Loan Table'!$C$12)=1,LoanAmount,INDEX('Loan Table'!$I$13:$I$844,ROW()-ROW('Loan Table'!$C$12)-1)),"")</f>
        <v/>
      </c>
      <c r="D327" s="329" t="str">
        <f aca="false">IF('Loan Table'!$A327&lt;&gt;"",ScheduledPayment,"")</f>
        <v/>
      </c>
      <c r="E327" s="329" t="str">
        <f aca="false">IF('Loan Table'!$A327&lt;&gt;"",IF('Loan Table'!$D327+ExtraPayments&lt;'Loan Table'!$C327,ExtraPayments,IF('Loan Table'!$C327-'Loan Table'!$D327&gt;0,'Loan Table'!$C327-'Loan Table'!$D327,0)),"")</f>
        <v/>
      </c>
      <c r="F327" s="329" t="str">
        <f aca="false">IF('Loan Table'!$A327&lt;&gt;"",IF('Loan Table'!$D327+'Loan Table'!$E327&lt;='Loan Table'!$C327,'Loan Table'!$D327+'Loan Table'!$E327,'Loan Table'!$C327),"")</f>
        <v/>
      </c>
      <c r="G327" s="329" t="str">
        <f aca="false">IF('Loan Table'!$A327&lt;&gt;"",'Loan Table'!$F327-'Loan Table'!$H327,"")</f>
        <v/>
      </c>
      <c r="H327" s="329" t="str">
        <f aca="false">IF('Loan Table'!$A327&lt;&gt;"",'Loan Table'!$C327*(InterestRate/PaymentsPerYear),"")</f>
        <v/>
      </c>
      <c r="I327" s="329" t="str">
        <f aca="false">IF('Loan Table'!$A327&lt;&gt;"",IF('Loan Table'!$D327+'Loan Table'!$E327&lt;='Loan Table'!$C327,'Loan Table'!$C327-'Loan Table'!$G327,0),"")</f>
        <v/>
      </c>
      <c r="J327" s="331" t="str">
        <f aca="false">IF('Loan Table'!$A327&lt;&gt;"",SUM(INDEX('Loan Table'!$H$13:$H$844,1,1):'Loan Table'!$H327),"")</f>
        <v/>
      </c>
    </row>
    <row r="328" customFormat="false" ht="15" hidden="false" customHeight="false" outlineLevel="0" collapsed="false">
      <c r="A328" s="326" t="str">
        <f aca="false">IF(LoanGood,IF(ROW()-ROW('Loan Table'!$A$12)&gt;ScheduledNumberOfPayments,"",ROW()-ROW('Loan Table'!$A$12)),"")</f>
        <v/>
      </c>
      <c r="B328" s="327" t="str">
        <f aca="false">IF('Loan Table'!$A328&lt;&gt;"",EOMONTH(LoanStartDate,ROW('Loan Table'!$A328)-ROW('Loan Table'!$A$12)-2)+DAY(LoanStartDate),"")</f>
        <v/>
      </c>
      <c r="C328" s="331" t="str">
        <f aca="false">IF('Loan Table'!$A328&lt;&gt;"",IF(ROW()-ROW('Loan Table'!$C$12)=1,LoanAmount,INDEX('Loan Table'!$I$13:$I$844,ROW()-ROW('Loan Table'!$C$12)-1)),"")</f>
        <v/>
      </c>
      <c r="D328" s="329" t="str">
        <f aca="false">IF('Loan Table'!$A328&lt;&gt;"",ScheduledPayment,"")</f>
        <v/>
      </c>
      <c r="E328" s="329" t="str">
        <f aca="false">IF('Loan Table'!$A328&lt;&gt;"",IF('Loan Table'!$D328+ExtraPayments&lt;'Loan Table'!$C328,ExtraPayments,IF('Loan Table'!$C328-'Loan Table'!$D328&gt;0,'Loan Table'!$C328-'Loan Table'!$D328,0)),"")</f>
        <v/>
      </c>
      <c r="F328" s="329" t="str">
        <f aca="false">IF('Loan Table'!$A328&lt;&gt;"",IF('Loan Table'!$D328+'Loan Table'!$E328&lt;='Loan Table'!$C328,'Loan Table'!$D328+'Loan Table'!$E328,'Loan Table'!$C328),"")</f>
        <v/>
      </c>
      <c r="G328" s="329" t="str">
        <f aca="false">IF('Loan Table'!$A328&lt;&gt;"",'Loan Table'!$F328-'Loan Table'!$H328,"")</f>
        <v/>
      </c>
      <c r="H328" s="329" t="str">
        <f aca="false">IF('Loan Table'!$A328&lt;&gt;"",'Loan Table'!$C328*(InterestRate/PaymentsPerYear),"")</f>
        <v/>
      </c>
      <c r="I328" s="329" t="str">
        <f aca="false">IF('Loan Table'!$A328&lt;&gt;"",IF('Loan Table'!$D328+'Loan Table'!$E328&lt;='Loan Table'!$C328,'Loan Table'!$C328-'Loan Table'!$G328,0),"")</f>
        <v/>
      </c>
      <c r="J328" s="331" t="str">
        <f aca="false">IF('Loan Table'!$A328&lt;&gt;"",SUM(INDEX('Loan Table'!$H$13:$H$844,1,1):'Loan Table'!$H328),"")</f>
        <v/>
      </c>
    </row>
    <row r="329" customFormat="false" ht="10.5" hidden="false" customHeight="false" outlineLevel="0" collapsed="false">
      <c r="A329" s="326" t="str">
        <f aca="false">IF(LoanGood,IF(ROW()-ROW('Loan Table'!$A$12)&gt;ScheduledNumberOfPayments,"",ROW()-ROW('Loan Table'!$A$12)),"")</f>
        <v/>
      </c>
      <c r="B329" s="327" t="str">
        <f aca="false">IF('Loan Table'!$A329&lt;&gt;"",EOMONTH(LoanStartDate,ROW('Loan Table'!$A329)-ROW('Loan Table'!$A$12)-2)+DAY(LoanStartDate),"")</f>
        <v/>
      </c>
      <c r="C329" s="329" t="str">
        <f aca="false">IF('Loan Table'!$A329&lt;&gt;"",IF(ROW()-ROW('Loan Table'!$C$12)=1,LoanAmount,INDEX('Loan Table'!$I$13:$I$356,ROW()-ROW('Loan Table'!$C$12)-1)),"")</f>
        <v/>
      </c>
      <c r="D329" s="329" t="str">
        <f aca="false">IF('Loan Table'!$A329&lt;&gt;"",ScheduledPayment,"")</f>
        <v/>
      </c>
      <c r="E329" s="329" t="str">
        <f aca="false">IF('Loan Table'!$A329&lt;&gt;"",IF('Loan Table'!$D329+ExtraPayments&lt;'Loan Table'!$C329,ExtraPayments,IF('Loan Table'!$C329-'Loan Table'!$D329&gt;0,'Loan Table'!$C329-'Loan Table'!$D329,0)),"")</f>
        <v/>
      </c>
      <c r="F329" s="329" t="str">
        <f aca="false">IF('Loan Table'!$A329&lt;&gt;"",IF('Loan Table'!$D329+'Loan Table'!$E329&lt;='Loan Table'!$C329,'Loan Table'!$D329+'Loan Table'!$E329,'Loan Table'!$C329),"")</f>
        <v/>
      </c>
      <c r="G329" s="329" t="str">
        <f aca="false">IF('Loan Table'!$A329&lt;&gt;"",'Loan Table'!$F329-'Loan Table'!$H329,"")</f>
        <v/>
      </c>
      <c r="H329" s="329" t="str">
        <f aca="false">IF('Loan Table'!$A329&lt;&gt;"",'Loan Table'!$C329*(InterestRate/PaymentsPerYear),"")</f>
        <v/>
      </c>
      <c r="I329" s="329" t="str">
        <f aca="false">IF('Loan Table'!$A329&lt;&gt;"",IF('Loan Table'!$D329+'Loan Table'!$E329&lt;='Loan Table'!$C329,'Loan Table'!$C329-'Loan Table'!$G329,0),"")</f>
        <v/>
      </c>
      <c r="J329" s="329" t="str">
        <f aca="false">IF('Loan Table'!$A329&lt;&gt;"",SUM(INDEX('Loan Table'!$H$13:$H$356,1,1):'Loan Table'!$H329),"")</f>
        <v/>
      </c>
    </row>
    <row r="330" customFormat="false" ht="15" hidden="false" customHeight="false" outlineLevel="0" collapsed="false">
      <c r="A330" s="326" t="str">
        <f aca="false">IF(LoanGood,IF(ROW()-ROW('Loan Table'!$A$12)&gt;ScheduledNumberOfPayments,"",ROW()-ROW('Loan Table'!$A$12)),"")</f>
        <v/>
      </c>
      <c r="B330" s="327" t="str">
        <f aca="false">IF('Loan Table'!$A330&lt;&gt;"",EOMONTH(LoanStartDate,ROW('Loan Table'!$A330)-ROW('Loan Table'!$A$12)-2)+DAY(LoanStartDate),"")</f>
        <v/>
      </c>
      <c r="C330" s="331" t="str">
        <f aca="false">IF('Loan Table'!$A330&lt;&gt;"",IF(ROW()-ROW('Loan Table'!$C$12)=1,LoanAmount,INDEX('Loan Table'!$I$13:$I$844,ROW()-ROW('Loan Table'!$C$12)-1)),"")</f>
        <v/>
      </c>
      <c r="D330" s="329" t="str">
        <f aca="false">IF('Loan Table'!$A330&lt;&gt;"",ScheduledPayment,"")</f>
        <v/>
      </c>
      <c r="E330" s="329" t="str">
        <f aca="false">IF('Loan Table'!$A330&lt;&gt;"",IF('Loan Table'!$D330+ExtraPayments&lt;'Loan Table'!$C330,ExtraPayments,IF('Loan Table'!$C330-'Loan Table'!$D330&gt;0,'Loan Table'!$C330-'Loan Table'!$D330,0)),"")</f>
        <v/>
      </c>
      <c r="F330" s="329" t="str">
        <f aca="false">IF('Loan Table'!$A330&lt;&gt;"",IF('Loan Table'!$D330+'Loan Table'!$E330&lt;='Loan Table'!$C330,'Loan Table'!$D330+'Loan Table'!$E330,'Loan Table'!$C330),"")</f>
        <v/>
      </c>
      <c r="G330" s="329" t="str">
        <f aca="false">IF('Loan Table'!$A330&lt;&gt;"",'Loan Table'!$F330-'Loan Table'!$H330,"")</f>
        <v/>
      </c>
      <c r="H330" s="329" t="str">
        <f aca="false">IF('Loan Table'!$A330&lt;&gt;"",'Loan Table'!$C330*(InterestRate/PaymentsPerYear),"")</f>
        <v/>
      </c>
      <c r="I330" s="329" t="str">
        <f aca="false">IF('Loan Table'!$A330&lt;&gt;"",IF('Loan Table'!$D330+'Loan Table'!$E330&lt;='Loan Table'!$C330,'Loan Table'!$C330-'Loan Table'!$G330,0),"")</f>
        <v/>
      </c>
      <c r="J330" s="331" t="str">
        <f aca="false">IF('Loan Table'!$A330&lt;&gt;"",SUM(INDEX('Loan Table'!$H$13:$H$844,1,1):'Loan Table'!$H330),"")</f>
        <v/>
      </c>
    </row>
    <row r="331" customFormat="false" ht="15" hidden="false" customHeight="false" outlineLevel="0" collapsed="false">
      <c r="A331" s="326" t="str">
        <f aca="false">IF(LoanGood,IF(ROW()-ROW('Loan Table'!$A$12)&gt;ScheduledNumberOfPayments,"",ROW()-ROW('Loan Table'!$A$12)),"")</f>
        <v/>
      </c>
      <c r="B331" s="327" t="str">
        <f aca="false">IF('Loan Table'!$A331&lt;&gt;"",EOMONTH(LoanStartDate,ROW('Loan Table'!$A331)-ROW('Loan Table'!$A$12)-2)+DAY(LoanStartDate),"")</f>
        <v/>
      </c>
      <c r="C331" s="331" t="str">
        <f aca="false">IF('Loan Table'!$A331&lt;&gt;"",IF(ROW()-ROW('Loan Table'!$C$12)=1,LoanAmount,INDEX('Loan Table'!$I$13:$I$844,ROW()-ROW('Loan Table'!$C$12)-1)),"")</f>
        <v/>
      </c>
      <c r="D331" s="329" t="str">
        <f aca="false">IF('Loan Table'!$A331&lt;&gt;"",ScheduledPayment,"")</f>
        <v/>
      </c>
      <c r="E331" s="329" t="str">
        <f aca="false">IF('Loan Table'!$A331&lt;&gt;"",IF('Loan Table'!$D331+ExtraPayments&lt;'Loan Table'!$C331,ExtraPayments,IF('Loan Table'!$C331-'Loan Table'!$D331&gt;0,'Loan Table'!$C331-'Loan Table'!$D331,0)),"")</f>
        <v/>
      </c>
      <c r="F331" s="329" t="str">
        <f aca="false">IF('Loan Table'!$A331&lt;&gt;"",IF('Loan Table'!$D331+'Loan Table'!$E331&lt;='Loan Table'!$C331,'Loan Table'!$D331+'Loan Table'!$E331,'Loan Table'!$C331),"")</f>
        <v/>
      </c>
      <c r="G331" s="329" t="str">
        <f aca="false">IF('Loan Table'!$A331&lt;&gt;"",'Loan Table'!$F331-'Loan Table'!$H331,"")</f>
        <v/>
      </c>
      <c r="H331" s="329" t="str">
        <f aca="false">IF('Loan Table'!$A331&lt;&gt;"",'Loan Table'!$C331*(InterestRate/PaymentsPerYear),"")</f>
        <v/>
      </c>
      <c r="I331" s="329" t="str">
        <f aca="false">IF('Loan Table'!$A331&lt;&gt;"",IF('Loan Table'!$D331+'Loan Table'!$E331&lt;='Loan Table'!$C331,'Loan Table'!$C331-'Loan Table'!$G331,0),"")</f>
        <v/>
      </c>
      <c r="J331" s="331" t="str">
        <f aca="false">IF('Loan Table'!$A331&lt;&gt;"",SUM(INDEX('Loan Table'!$H$13:$H$844,1,1):'Loan Table'!$H331),"")</f>
        <v/>
      </c>
    </row>
    <row r="332" customFormat="false" ht="10.5" hidden="false" customHeight="false" outlineLevel="0" collapsed="false">
      <c r="A332" s="326" t="str">
        <f aca="false">IF(LoanGood,IF(ROW()-ROW('Loan Table'!$A$12)&gt;ScheduledNumberOfPayments,"",ROW()-ROW('Loan Table'!$A$12)),"")</f>
        <v/>
      </c>
      <c r="B332" s="327" t="str">
        <f aca="false">IF('Loan Table'!$A332&lt;&gt;"",EOMONTH(LoanStartDate,ROW('Loan Table'!$A332)-ROW('Loan Table'!$A$12)-2)+DAY(LoanStartDate),"")</f>
        <v/>
      </c>
      <c r="C332" s="329" t="str">
        <f aca="false">IF('Loan Table'!$A332&lt;&gt;"",IF(ROW()-ROW('Loan Table'!$C$12)=1,LoanAmount,INDEX('Loan Table'!$I$13:$I$356,ROW()-ROW('Loan Table'!$C$12)-1)),"")</f>
        <v/>
      </c>
      <c r="D332" s="329" t="str">
        <f aca="false">IF('Loan Table'!$A332&lt;&gt;"",ScheduledPayment,"")</f>
        <v/>
      </c>
      <c r="E332" s="329" t="str">
        <f aca="false">IF('Loan Table'!$A332&lt;&gt;"",IF('Loan Table'!$D332+ExtraPayments&lt;'Loan Table'!$C332,ExtraPayments,IF('Loan Table'!$C332-'Loan Table'!$D332&gt;0,'Loan Table'!$C332-'Loan Table'!$D332,0)),"")</f>
        <v/>
      </c>
      <c r="F332" s="329" t="str">
        <f aca="false">IF('Loan Table'!$A332&lt;&gt;"",IF('Loan Table'!$D332+'Loan Table'!$E332&lt;='Loan Table'!$C332,'Loan Table'!$D332+'Loan Table'!$E332,'Loan Table'!$C332),"")</f>
        <v/>
      </c>
      <c r="G332" s="329" t="str">
        <f aca="false">IF('Loan Table'!$A332&lt;&gt;"",'Loan Table'!$F332-'Loan Table'!$H332,"")</f>
        <v/>
      </c>
      <c r="H332" s="329" t="str">
        <f aca="false">IF('Loan Table'!$A332&lt;&gt;"",'Loan Table'!$C332*(InterestRate/PaymentsPerYear),"")</f>
        <v/>
      </c>
      <c r="I332" s="329" t="str">
        <f aca="false">IF('Loan Table'!$A332&lt;&gt;"",IF('Loan Table'!$D332+'Loan Table'!$E332&lt;='Loan Table'!$C332,'Loan Table'!$C332-'Loan Table'!$G332,0),"")</f>
        <v/>
      </c>
      <c r="J332" s="329" t="str">
        <f aca="false">IF('Loan Table'!$A332&lt;&gt;"",SUM(INDEX('Loan Table'!$H$13:$H$356,1,1):'Loan Table'!$H332),"")</f>
        <v/>
      </c>
    </row>
    <row r="333" customFormat="false" ht="15" hidden="false" customHeight="false" outlineLevel="0" collapsed="false">
      <c r="A333" s="326" t="str">
        <f aca="false">IF(LoanGood,IF(ROW()-ROW('Loan Table'!$A$12)&gt;ScheduledNumberOfPayments,"",ROW()-ROW('Loan Table'!$A$12)),"")</f>
        <v/>
      </c>
      <c r="B333" s="327" t="str">
        <f aca="false">IF('Loan Table'!$A333&lt;&gt;"",EOMONTH(LoanStartDate,ROW('Loan Table'!$A333)-ROW('Loan Table'!$A$12)-2)+DAY(LoanStartDate),"")</f>
        <v/>
      </c>
      <c r="C333" s="331" t="str">
        <f aca="false">IF('Loan Table'!$A333&lt;&gt;"",IF(ROW()-ROW('Loan Table'!$C$12)=1,LoanAmount,INDEX('Loan Table'!$I$13:$I$844,ROW()-ROW('Loan Table'!$C$12)-1)),"")</f>
        <v/>
      </c>
      <c r="D333" s="329" t="str">
        <f aca="false">IF('Loan Table'!$A333&lt;&gt;"",ScheduledPayment,"")</f>
        <v/>
      </c>
      <c r="E333" s="329" t="str">
        <f aca="false">IF('Loan Table'!$A333&lt;&gt;"",IF('Loan Table'!$D333+ExtraPayments&lt;'Loan Table'!$C333,ExtraPayments,IF('Loan Table'!$C333-'Loan Table'!$D333&gt;0,'Loan Table'!$C333-'Loan Table'!$D333,0)),"")</f>
        <v/>
      </c>
      <c r="F333" s="329" t="str">
        <f aca="false">IF('Loan Table'!$A333&lt;&gt;"",IF('Loan Table'!$D333+'Loan Table'!$E333&lt;='Loan Table'!$C333,'Loan Table'!$D333+'Loan Table'!$E333,'Loan Table'!$C333),"")</f>
        <v/>
      </c>
      <c r="G333" s="329" t="str">
        <f aca="false">IF('Loan Table'!$A333&lt;&gt;"",'Loan Table'!$F333-'Loan Table'!$H333,"")</f>
        <v/>
      </c>
      <c r="H333" s="329" t="str">
        <f aca="false">IF('Loan Table'!$A333&lt;&gt;"",'Loan Table'!$C333*(InterestRate/PaymentsPerYear),"")</f>
        <v/>
      </c>
      <c r="I333" s="329" t="str">
        <f aca="false">IF('Loan Table'!$A333&lt;&gt;"",IF('Loan Table'!$D333+'Loan Table'!$E333&lt;='Loan Table'!$C333,'Loan Table'!$C333-'Loan Table'!$G333,0),"")</f>
        <v/>
      </c>
      <c r="J333" s="331" t="str">
        <f aca="false">IF('Loan Table'!$A333&lt;&gt;"",SUM(INDEX('Loan Table'!$H$13:$H$844,1,1):'Loan Table'!$H333),"")</f>
        <v/>
      </c>
    </row>
    <row r="334" customFormat="false" ht="15" hidden="false" customHeight="false" outlineLevel="0" collapsed="false">
      <c r="A334" s="326" t="str">
        <f aca="false">IF(LoanGood,IF(ROW()-ROW('Loan Table'!$A$12)&gt;ScheduledNumberOfPayments,"",ROW()-ROW('Loan Table'!$A$12)),"")</f>
        <v/>
      </c>
      <c r="B334" s="327" t="str">
        <f aca="false">IF('Loan Table'!$A334&lt;&gt;"",EOMONTH(LoanStartDate,ROW('Loan Table'!$A334)-ROW('Loan Table'!$A$12)-2)+DAY(LoanStartDate),"")</f>
        <v/>
      </c>
      <c r="C334" s="331" t="str">
        <f aca="false">IF('Loan Table'!$A334&lt;&gt;"",IF(ROW()-ROW('Loan Table'!$C$12)=1,LoanAmount,INDEX('Loan Table'!$I$13:$I$844,ROW()-ROW('Loan Table'!$C$12)-1)),"")</f>
        <v/>
      </c>
      <c r="D334" s="329" t="str">
        <f aca="false">IF('Loan Table'!$A334&lt;&gt;"",ScheduledPayment,"")</f>
        <v/>
      </c>
      <c r="E334" s="329" t="str">
        <f aca="false">IF('Loan Table'!$A334&lt;&gt;"",IF('Loan Table'!$D334+ExtraPayments&lt;'Loan Table'!$C334,ExtraPayments,IF('Loan Table'!$C334-'Loan Table'!$D334&gt;0,'Loan Table'!$C334-'Loan Table'!$D334,0)),"")</f>
        <v/>
      </c>
      <c r="F334" s="329" t="str">
        <f aca="false">IF('Loan Table'!$A334&lt;&gt;"",IF('Loan Table'!$D334+'Loan Table'!$E334&lt;='Loan Table'!$C334,'Loan Table'!$D334+'Loan Table'!$E334,'Loan Table'!$C334),"")</f>
        <v/>
      </c>
      <c r="G334" s="329" t="str">
        <f aca="false">IF('Loan Table'!$A334&lt;&gt;"",'Loan Table'!$F334-'Loan Table'!$H334,"")</f>
        <v/>
      </c>
      <c r="H334" s="329" t="str">
        <f aca="false">IF('Loan Table'!$A334&lt;&gt;"",'Loan Table'!$C334*(InterestRate/PaymentsPerYear),"")</f>
        <v/>
      </c>
      <c r="I334" s="329" t="str">
        <f aca="false">IF('Loan Table'!$A334&lt;&gt;"",IF('Loan Table'!$D334+'Loan Table'!$E334&lt;='Loan Table'!$C334,'Loan Table'!$C334-'Loan Table'!$G334,0),"")</f>
        <v/>
      </c>
      <c r="J334" s="331" t="str">
        <f aca="false">IF('Loan Table'!$A334&lt;&gt;"",SUM(INDEX('Loan Table'!$H$13:$H$844,1,1):'Loan Table'!$H334),"")</f>
        <v/>
      </c>
    </row>
    <row r="335" customFormat="false" ht="10.5" hidden="false" customHeight="false" outlineLevel="0" collapsed="false">
      <c r="A335" s="326" t="str">
        <f aca="false">IF(LoanGood,IF(ROW()-ROW('Loan Table'!$A$12)&gt;ScheduledNumberOfPayments,"",ROW()-ROW('Loan Table'!$A$12)),"")</f>
        <v/>
      </c>
      <c r="B335" s="327" t="str">
        <f aca="false">IF('Loan Table'!$A335&lt;&gt;"",EOMONTH(LoanStartDate,ROW('Loan Table'!$A335)-ROW('Loan Table'!$A$12)-2)+DAY(LoanStartDate),"")</f>
        <v/>
      </c>
      <c r="C335" s="329" t="str">
        <f aca="false">IF('Loan Table'!$A335&lt;&gt;"",IF(ROW()-ROW('Loan Table'!$C$12)=1,LoanAmount,INDEX('Loan Table'!$I$13:$I$356,ROW()-ROW('Loan Table'!$C$12)-1)),"")</f>
        <v/>
      </c>
      <c r="D335" s="329" t="str">
        <f aca="false">IF('Loan Table'!$A335&lt;&gt;"",ScheduledPayment,"")</f>
        <v/>
      </c>
      <c r="E335" s="329" t="str">
        <f aca="false">IF('Loan Table'!$A335&lt;&gt;"",IF('Loan Table'!$D335+ExtraPayments&lt;'Loan Table'!$C335,ExtraPayments,IF('Loan Table'!$C335-'Loan Table'!$D335&gt;0,'Loan Table'!$C335-'Loan Table'!$D335,0)),"")</f>
        <v/>
      </c>
      <c r="F335" s="329" t="str">
        <f aca="false">IF('Loan Table'!$A335&lt;&gt;"",IF('Loan Table'!$D335+'Loan Table'!$E335&lt;='Loan Table'!$C335,'Loan Table'!$D335+'Loan Table'!$E335,'Loan Table'!$C335),"")</f>
        <v/>
      </c>
      <c r="G335" s="329" t="str">
        <f aca="false">IF('Loan Table'!$A335&lt;&gt;"",'Loan Table'!$F335-'Loan Table'!$H335,"")</f>
        <v/>
      </c>
      <c r="H335" s="329" t="str">
        <f aca="false">IF('Loan Table'!$A335&lt;&gt;"",'Loan Table'!$C335*(InterestRate/PaymentsPerYear),"")</f>
        <v/>
      </c>
      <c r="I335" s="329" t="str">
        <f aca="false">IF('Loan Table'!$A335&lt;&gt;"",IF('Loan Table'!$D335+'Loan Table'!$E335&lt;='Loan Table'!$C335,'Loan Table'!$C335-'Loan Table'!$G335,0),"")</f>
        <v/>
      </c>
      <c r="J335" s="329" t="str">
        <f aca="false">IF('Loan Table'!$A335&lt;&gt;"",SUM(INDEX('Loan Table'!$H$13:$H$356,1,1):'Loan Table'!$H335),"")</f>
        <v/>
      </c>
    </row>
    <row r="336" customFormat="false" ht="15" hidden="false" customHeight="false" outlineLevel="0" collapsed="false">
      <c r="A336" s="326" t="str">
        <f aca="false">IF(LoanGood,IF(ROW()-ROW('Loan Table'!$A$12)&gt;ScheduledNumberOfPayments,"",ROW()-ROW('Loan Table'!$A$12)),"")</f>
        <v/>
      </c>
      <c r="B336" s="327" t="str">
        <f aca="false">IF('Loan Table'!$A336&lt;&gt;"",EOMONTH(LoanStartDate,ROW('Loan Table'!$A336)-ROW('Loan Table'!$A$12)-2)+DAY(LoanStartDate),"")</f>
        <v/>
      </c>
      <c r="C336" s="331" t="str">
        <f aca="false">IF('Loan Table'!$A336&lt;&gt;"",IF(ROW()-ROW('Loan Table'!$C$12)=1,LoanAmount,INDEX('Loan Table'!$I$13:$I$844,ROW()-ROW('Loan Table'!$C$12)-1)),"")</f>
        <v/>
      </c>
      <c r="D336" s="329" t="str">
        <f aca="false">IF('Loan Table'!$A336&lt;&gt;"",ScheduledPayment,"")</f>
        <v/>
      </c>
      <c r="E336" s="329" t="str">
        <f aca="false">IF('Loan Table'!$A336&lt;&gt;"",IF('Loan Table'!$D336+ExtraPayments&lt;'Loan Table'!$C336,ExtraPayments,IF('Loan Table'!$C336-'Loan Table'!$D336&gt;0,'Loan Table'!$C336-'Loan Table'!$D336,0)),"")</f>
        <v/>
      </c>
      <c r="F336" s="329" t="str">
        <f aca="false">IF('Loan Table'!$A336&lt;&gt;"",IF('Loan Table'!$D336+'Loan Table'!$E336&lt;='Loan Table'!$C336,'Loan Table'!$D336+'Loan Table'!$E336,'Loan Table'!$C336),"")</f>
        <v/>
      </c>
      <c r="G336" s="329" t="str">
        <f aca="false">IF('Loan Table'!$A336&lt;&gt;"",'Loan Table'!$F336-'Loan Table'!$H336,"")</f>
        <v/>
      </c>
      <c r="H336" s="329" t="str">
        <f aca="false">IF('Loan Table'!$A336&lt;&gt;"",'Loan Table'!$C336*(InterestRate/PaymentsPerYear),"")</f>
        <v/>
      </c>
      <c r="I336" s="329" t="str">
        <f aca="false">IF('Loan Table'!$A336&lt;&gt;"",IF('Loan Table'!$D336+'Loan Table'!$E336&lt;='Loan Table'!$C336,'Loan Table'!$C336-'Loan Table'!$G336,0),"")</f>
        <v/>
      </c>
      <c r="J336" s="331" t="str">
        <f aca="false">IF('Loan Table'!$A336&lt;&gt;"",SUM(INDEX('Loan Table'!$H$13:$H$844,1,1):'Loan Table'!$H336),"")</f>
        <v/>
      </c>
    </row>
    <row r="337" customFormat="false" ht="15" hidden="false" customHeight="false" outlineLevel="0" collapsed="false">
      <c r="A337" s="326" t="str">
        <f aca="false">IF(LoanGood,IF(ROW()-ROW('Loan Table'!$A$12)&gt;ScheduledNumberOfPayments,"",ROW()-ROW('Loan Table'!$A$12)),"")</f>
        <v/>
      </c>
      <c r="B337" s="327" t="str">
        <f aca="false">IF('Loan Table'!$A337&lt;&gt;"",EOMONTH(LoanStartDate,ROW('Loan Table'!$A337)-ROW('Loan Table'!$A$12)-2)+DAY(LoanStartDate),"")</f>
        <v/>
      </c>
      <c r="C337" s="331" t="str">
        <f aca="false">IF('Loan Table'!$A337&lt;&gt;"",IF(ROW()-ROW('Loan Table'!$C$12)=1,LoanAmount,INDEX('Loan Table'!$I$13:$I$844,ROW()-ROW('Loan Table'!$C$12)-1)),"")</f>
        <v/>
      </c>
      <c r="D337" s="329" t="str">
        <f aca="false">IF('Loan Table'!$A337&lt;&gt;"",ScheduledPayment,"")</f>
        <v/>
      </c>
      <c r="E337" s="329" t="str">
        <f aca="false">IF('Loan Table'!$A337&lt;&gt;"",IF('Loan Table'!$D337+ExtraPayments&lt;'Loan Table'!$C337,ExtraPayments,IF('Loan Table'!$C337-'Loan Table'!$D337&gt;0,'Loan Table'!$C337-'Loan Table'!$D337,0)),"")</f>
        <v/>
      </c>
      <c r="F337" s="329" t="str">
        <f aca="false">IF('Loan Table'!$A337&lt;&gt;"",IF('Loan Table'!$D337+'Loan Table'!$E337&lt;='Loan Table'!$C337,'Loan Table'!$D337+'Loan Table'!$E337,'Loan Table'!$C337),"")</f>
        <v/>
      </c>
      <c r="G337" s="329" t="str">
        <f aca="false">IF('Loan Table'!$A337&lt;&gt;"",'Loan Table'!$F337-'Loan Table'!$H337,"")</f>
        <v/>
      </c>
      <c r="H337" s="329" t="str">
        <f aca="false">IF('Loan Table'!$A337&lt;&gt;"",'Loan Table'!$C337*(InterestRate/PaymentsPerYear),"")</f>
        <v/>
      </c>
      <c r="I337" s="329" t="str">
        <f aca="false">IF('Loan Table'!$A337&lt;&gt;"",IF('Loan Table'!$D337+'Loan Table'!$E337&lt;='Loan Table'!$C337,'Loan Table'!$C337-'Loan Table'!$G337,0),"")</f>
        <v/>
      </c>
      <c r="J337" s="331" t="str">
        <f aca="false">IF('Loan Table'!$A337&lt;&gt;"",SUM(INDEX('Loan Table'!$H$13:$H$844,1,1):'Loan Table'!$H337),"")</f>
        <v/>
      </c>
    </row>
    <row r="338" customFormat="false" ht="15" hidden="false" customHeight="false" outlineLevel="0" collapsed="false">
      <c r="A338" s="326" t="str">
        <f aca="false">IF(LoanGood,IF(ROW()-ROW('Loan Table'!$A$12)&gt;ScheduledNumberOfPayments,"",ROW()-ROW('Loan Table'!$A$12)),"")</f>
        <v/>
      </c>
      <c r="B338" s="327" t="str">
        <f aca="false">IF('Loan Table'!$A338&lt;&gt;"",EOMONTH(LoanStartDate,ROW('Loan Table'!$A338)-ROW('Loan Table'!$A$12)-2)+DAY(LoanStartDate),"")</f>
        <v/>
      </c>
      <c r="C338" s="331" t="str">
        <f aca="false">IF('Loan Table'!$A338&lt;&gt;"",IF(ROW()-ROW('Loan Table'!$C$12)=1,LoanAmount,INDEX('Loan Table'!$I$13:$I$844,ROW()-ROW('Loan Table'!$C$12)-1)),"")</f>
        <v/>
      </c>
      <c r="D338" s="329" t="str">
        <f aca="false">IF('Loan Table'!$A338&lt;&gt;"",ScheduledPayment,"")</f>
        <v/>
      </c>
      <c r="E338" s="329" t="str">
        <f aca="false">IF('Loan Table'!$A338&lt;&gt;"",IF('Loan Table'!$D338+ExtraPayments&lt;'Loan Table'!$C338,ExtraPayments,IF('Loan Table'!$C338-'Loan Table'!$D338&gt;0,'Loan Table'!$C338-'Loan Table'!$D338,0)),"")</f>
        <v/>
      </c>
      <c r="F338" s="329" t="str">
        <f aca="false">IF('Loan Table'!$A338&lt;&gt;"",IF('Loan Table'!$D338+'Loan Table'!$E338&lt;='Loan Table'!$C338,'Loan Table'!$D338+'Loan Table'!$E338,'Loan Table'!$C338),"")</f>
        <v/>
      </c>
      <c r="G338" s="329" t="str">
        <f aca="false">IF('Loan Table'!$A338&lt;&gt;"",'Loan Table'!$F338-'Loan Table'!$H338,"")</f>
        <v/>
      </c>
      <c r="H338" s="329" t="str">
        <f aca="false">IF('Loan Table'!$A338&lt;&gt;"",'Loan Table'!$C338*(InterestRate/PaymentsPerYear),"")</f>
        <v/>
      </c>
      <c r="I338" s="329" t="str">
        <f aca="false">IF('Loan Table'!$A338&lt;&gt;"",IF('Loan Table'!$D338+'Loan Table'!$E338&lt;='Loan Table'!$C338,'Loan Table'!$C338-'Loan Table'!$G338,0),"")</f>
        <v/>
      </c>
      <c r="J338" s="331" t="str">
        <f aca="false">IF('Loan Table'!$A338&lt;&gt;"",SUM(INDEX('Loan Table'!$H$13:$H$844,1,1):'Loan Table'!$H338),"")</f>
        <v/>
      </c>
    </row>
    <row r="339" customFormat="false" ht="15" hidden="false" customHeight="false" outlineLevel="0" collapsed="false">
      <c r="A339" s="326" t="str">
        <f aca="false">IF(LoanGood,IF(ROW()-ROW('Loan Table'!$A$12)&gt;ScheduledNumberOfPayments,"",ROW()-ROW('Loan Table'!$A$12)),"")</f>
        <v/>
      </c>
      <c r="B339" s="327" t="str">
        <f aca="false">IF('Loan Table'!$A339&lt;&gt;"",EOMONTH(LoanStartDate,ROW('Loan Table'!$A339)-ROW('Loan Table'!$A$12)-2)+DAY(LoanStartDate),"")</f>
        <v/>
      </c>
      <c r="C339" s="331" t="str">
        <f aca="false">IF('Loan Table'!$A339&lt;&gt;"",IF(ROW()-ROW('Loan Table'!$C$12)=1,LoanAmount,INDEX('Loan Table'!$I$13:$I$844,ROW()-ROW('Loan Table'!$C$12)-1)),"")</f>
        <v/>
      </c>
      <c r="D339" s="329" t="str">
        <f aca="false">IF('Loan Table'!$A339&lt;&gt;"",ScheduledPayment,"")</f>
        <v/>
      </c>
      <c r="E339" s="329" t="str">
        <f aca="false">IF('Loan Table'!$A339&lt;&gt;"",IF('Loan Table'!$D339+ExtraPayments&lt;'Loan Table'!$C339,ExtraPayments,IF('Loan Table'!$C339-'Loan Table'!$D339&gt;0,'Loan Table'!$C339-'Loan Table'!$D339,0)),"")</f>
        <v/>
      </c>
      <c r="F339" s="329" t="str">
        <f aca="false">IF('Loan Table'!$A339&lt;&gt;"",IF('Loan Table'!$D339+'Loan Table'!$E339&lt;='Loan Table'!$C339,'Loan Table'!$D339+'Loan Table'!$E339,'Loan Table'!$C339),"")</f>
        <v/>
      </c>
      <c r="G339" s="329" t="str">
        <f aca="false">IF('Loan Table'!$A339&lt;&gt;"",'Loan Table'!$F339-'Loan Table'!$H339,"")</f>
        <v/>
      </c>
      <c r="H339" s="329" t="str">
        <f aca="false">IF('Loan Table'!$A339&lt;&gt;"",'Loan Table'!$C339*(InterestRate/PaymentsPerYear),"")</f>
        <v/>
      </c>
      <c r="I339" s="329" t="str">
        <f aca="false">IF('Loan Table'!$A339&lt;&gt;"",IF('Loan Table'!$D339+'Loan Table'!$E339&lt;='Loan Table'!$C339,'Loan Table'!$C339-'Loan Table'!$G339,0),"")</f>
        <v/>
      </c>
      <c r="J339" s="331" t="str">
        <f aca="false">IF('Loan Table'!$A339&lt;&gt;"",SUM(INDEX('Loan Table'!$H$13:$H$844,1,1):'Loan Table'!$H339),"")</f>
        <v/>
      </c>
    </row>
    <row r="340" customFormat="false" ht="15" hidden="false" customHeight="false" outlineLevel="0" collapsed="false">
      <c r="A340" s="326" t="str">
        <f aca="false">IF(LoanGood,IF(ROW()-ROW('Loan Table'!$A$12)&gt;ScheduledNumberOfPayments,"",ROW()-ROW('Loan Table'!$A$12)),"")</f>
        <v/>
      </c>
      <c r="B340" s="327" t="str">
        <f aca="false">IF('Loan Table'!$A340&lt;&gt;"",EOMONTH(LoanStartDate,ROW('Loan Table'!$A340)-ROW('Loan Table'!$A$12)-2)+DAY(LoanStartDate),"")</f>
        <v/>
      </c>
      <c r="C340" s="331" t="str">
        <f aca="false">IF('Loan Table'!$A340&lt;&gt;"",IF(ROW()-ROW('Loan Table'!$C$12)=1,LoanAmount,INDEX('Loan Table'!$I$13:$I$844,ROW()-ROW('Loan Table'!$C$12)-1)),"")</f>
        <v/>
      </c>
      <c r="D340" s="329" t="str">
        <f aca="false">IF('Loan Table'!$A340&lt;&gt;"",ScheduledPayment,"")</f>
        <v/>
      </c>
      <c r="E340" s="329" t="str">
        <f aca="false">IF('Loan Table'!$A340&lt;&gt;"",IF('Loan Table'!$D340+ExtraPayments&lt;'Loan Table'!$C340,ExtraPayments,IF('Loan Table'!$C340-'Loan Table'!$D340&gt;0,'Loan Table'!$C340-'Loan Table'!$D340,0)),"")</f>
        <v/>
      </c>
      <c r="F340" s="329" t="str">
        <f aca="false">IF('Loan Table'!$A340&lt;&gt;"",IF('Loan Table'!$D340+'Loan Table'!$E340&lt;='Loan Table'!$C340,'Loan Table'!$D340+'Loan Table'!$E340,'Loan Table'!$C340),"")</f>
        <v/>
      </c>
      <c r="G340" s="329" t="str">
        <f aca="false">IF('Loan Table'!$A340&lt;&gt;"",'Loan Table'!$F340-'Loan Table'!$H340,"")</f>
        <v/>
      </c>
      <c r="H340" s="329" t="str">
        <f aca="false">IF('Loan Table'!$A340&lt;&gt;"",'Loan Table'!$C340*(InterestRate/PaymentsPerYear),"")</f>
        <v/>
      </c>
      <c r="I340" s="329" t="str">
        <f aca="false">IF('Loan Table'!$A340&lt;&gt;"",IF('Loan Table'!$D340+'Loan Table'!$E340&lt;='Loan Table'!$C340,'Loan Table'!$C340-'Loan Table'!$G340,0),"")</f>
        <v/>
      </c>
      <c r="J340" s="331" t="str">
        <f aca="false">IF('Loan Table'!$A340&lt;&gt;"",SUM(INDEX('Loan Table'!$H$13:$H$844,1,1):'Loan Table'!$H340),"")</f>
        <v/>
      </c>
    </row>
    <row r="341" customFormat="false" ht="15" hidden="false" customHeight="false" outlineLevel="0" collapsed="false">
      <c r="A341" s="326" t="str">
        <f aca="false">IF(LoanGood,IF(ROW()-ROW('Loan Table'!$A$12)&gt;ScheduledNumberOfPayments,"",ROW()-ROW('Loan Table'!$A$12)),"")</f>
        <v/>
      </c>
      <c r="B341" s="327" t="str">
        <f aca="false">IF('Loan Table'!$A341&lt;&gt;"",EOMONTH(LoanStartDate,ROW('Loan Table'!$A341)-ROW('Loan Table'!$A$12)-2)+DAY(LoanStartDate),"")</f>
        <v/>
      </c>
      <c r="C341" s="331" t="str">
        <f aca="false">IF('Loan Table'!$A341&lt;&gt;"",IF(ROW()-ROW('Loan Table'!$C$12)=1,LoanAmount,INDEX('Loan Table'!$I$13:$I$844,ROW()-ROW('Loan Table'!$C$12)-1)),"")</f>
        <v/>
      </c>
      <c r="D341" s="329" t="str">
        <f aca="false">IF('Loan Table'!$A341&lt;&gt;"",ScheduledPayment,"")</f>
        <v/>
      </c>
      <c r="E341" s="329" t="str">
        <f aca="false">IF('Loan Table'!$A341&lt;&gt;"",IF('Loan Table'!$D341+ExtraPayments&lt;'Loan Table'!$C341,ExtraPayments,IF('Loan Table'!$C341-'Loan Table'!$D341&gt;0,'Loan Table'!$C341-'Loan Table'!$D341,0)),"")</f>
        <v/>
      </c>
      <c r="F341" s="329" t="str">
        <f aca="false">IF('Loan Table'!$A341&lt;&gt;"",IF('Loan Table'!$D341+'Loan Table'!$E341&lt;='Loan Table'!$C341,'Loan Table'!$D341+'Loan Table'!$E341,'Loan Table'!$C341),"")</f>
        <v/>
      </c>
      <c r="G341" s="329" t="str">
        <f aca="false">IF('Loan Table'!$A341&lt;&gt;"",'Loan Table'!$F341-'Loan Table'!$H341,"")</f>
        <v/>
      </c>
      <c r="H341" s="329" t="str">
        <f aca="false">IF('Loan Table'!$A341&lt;&gt;"",'Loan Table'!$C341*(InterestRate/PaymentsPerYear),"")</f>
        <v/>
      </c>
      <c r="I341" s="329" t="str">
        <f aca="false">IF('Loan Table'!$A341&lt;&gt;"",IF('Loan Table'!$D341+'Loan Table'!$E341&lt;='Loan Table'!$C341,'Loan Table'!$C341-'Loan Table'!$G341,0),"")</f>
        <v/>
      </c>
      <c r="J341" s="331" t="str">
        <f aca="false">IF('Loan Table'!$A341&lt;&gt;"",SUM(INDEX('Loan Table'!$H$13:$H$844,1,1):'Loan Table'!$H341),"")</f>
        <v/>
      </c>
    </row>
    <row r="342" customFormat="false" ht="15" hidden="false" customHeight="false" outlineLevel="0" collapsed="false">
      <c r="A342" s="326" t="str">
        <f aca="false">IF(LoanGood,IF(ROW()-ROW('Loan Table'!$A$12)&gt;ScheduledNumberOfPayments,"",ROW()-ROW('Loan Table'!$A$12)),"")</f>
        <v/>
      </c>
      <c r="B342" s="327" t="str">
        <f aca="false">IF('Loan Table'!$A342&lt;&gt;"",EOMONTH(LoanStartDate,ROW('Loan Table'!$A342)-ROW('Loan Table'!$A$12)-2)+DAY(LoanStartDate),"")</f>
        <v/>
      </c>
      <c r="C342" s="331" t="str">
        <f aca="false">IF('Loan Table'!$A342&lt;&gt;"",IF(ROW()-ROW('Loan Table'!$C$12)=1,LoanAmount,INDEX('Loan Table'!$I$13:$I$844,ROW()-ROW('Loan Table'!$C$12)-1)),"")</f>
        <v/>
      </c>
      <c r="D342" s="329" t="str">
        <f aca="false">IF('Loan Table'!$A342&lt;&gt;"",ScheduledPayment,"")</f>
        <v/>
      </c>
      <c r="E342" s="329" t="str">
        <f aca="false">IF('Loan Table'!$A342&lt;&gt;"",IF('Loan Table'!$D342+ExtraPayments&lt;'Loan Table'!$C342,ExtraPayments,IF('Loan Table'!$C342-'Loan Table'!$D342&gt;0,'Loan Table'!$C342-'Loan Table'!$D342,0)),"")</f>
        <v/>
      </c>
      <c r="F342" s="329" t="str">
        <f aca="false">IF('Loan Table'!$A342&lt;&gt;"",IF('Loan Table'!$D342+'Loan Table'!$E342&lt;='Loan Table'!$C342,'Loan Table'!$D342+'Loan Table'!$E342,'Loan Table'!$C342),"")</f>
        <v/>
      </c>
      <c r="G342" s="329" t="str">
        <f aca="false">IF('Loan Table'!$A342&lt;&gt;"",'Loan Table'!$F342-'Loan Table'!$H342,"")</f>
        <v/>
      </c>
      <c r="H342" s="329" t="str">
        <f aca="false">IF('Loan Table'!$A342&lt;&gt;"",'Loan Table'!$C342*(InterestRate/PaymentsPerYear),"")</f>
        <v/>
      </c>
      <c r="I342" s="329" t="str">
        <f aca="false">IF('Loan Table'!$A342&lt;&gt;"",IF('Loan Table'!$D342+'Loan Table'!$E342&lt;='Loan Table'!$C342,'Loan Table'!$C342-'Loan Table'!$G342,0),"")</f>
        <v/>
      </c>
      <c r="J342" s="331" t="str">
        <f aca="false">IF('Loan Table'!$A342&lt;&gt;"",SUM(INDEX('Loan Table'!$H$13:$H$844,1,1):'Loan Table'!$H342),"")</f>
        <v/>
      </c>
    </row>
    <row r="343" customFormat="false" ht="15" hidden="false" customHeight="false" outlineLevel="0" collapsed="false">
      <c r="A343" s="326" t="str">
        <f aca="false">IF(LoanGood,IF(ROW()-ROW('Loan Table'!$A$12)&gt;ScheduledNumberOfPayments,"",ROW()-ROW('Loan Table'!$A$12)),"")</f>
        <v/>
      </c>
      <c r="B343" s="327" t="str">
        <f aca="false">IF('Loan Table'!$A343&lt;&gt;"",EOMONTH(LoanStartDate,ROW('Loan Table'!$A343)-ROW('Loan Table'!$A$12)-2)+DAY(LoanStartDate),"")</f>
        <v/>
      </c>
      <c r="C343" s="331" t="str">
        <f aca="false">IF('Loan Table'!$A343&lt;&gt;"",IF(ROW()-ROW('Loan Table'!$C$12)=1,LoanAmount,INDEX('Loan Table'!$I$13:$I$844,ROW()-ROW('Loan Table'!$C$12)-1)),"")</f>
        <v/>
      </c>
      <c r="D343" s="329" t="str">
        <f aca="false">IF('Loan Table'!$A343&lt;&gt;"",ScheduledPayment,"")</f>
        <v/>
      </c>
      <c r="E343" s="329" t="str">
        <f aca="false">IF('Loan Table'!$A343&lt;&gt;"",IF('Loan Table'!$D343+ExtraPayments&lt;'Loan Table'!$C343,ExtraPayments,IF('Loan Table'!$C343-'Loan Table'!$D343&gt;0,'Loan Table'!$C343-'Loan Table'!$D343,0)),"")</f>
        <v/>
      </c>
      <c r="F343" s="329" t="str">
        <f aca="false">IF('Loan Table'!$A343&lt;&gt;"",IF('Loan Table'!$D343+'Loan Table'!$E343&lt;='Loan Table'!$C343,'Loan Table'!$D343+'Loan Table'!$E343,'Loan Table'!$C343),"")</f>
        <v/>
      </c>
      <c r="G343" s="329" t="str">
        <f aca="false">IF('Loan Table'!$A343&lt;&gt;"",'Loan Table'!$F343-'Loan Table'!$H343,"")</f>
        <v/>
      </c>
      <c r="H343" s="329" t="str">
        <f aca="false">IF('Loan Table'!$A343&lt;&gt;"",'Loan Table'!$C343*(InterestRate/PaymentsPerYear),"")</f>
        <v/>
      </c>
      <c r="I343" s="329" t="str">
        <f aca="false">IF('Loan Table'!$A343&lt;&gt;"",IF('Loan Table'!$D343+'Loan Table'!$E343&lt;='Loan Table'!$C343,'Loan Table'!$C343-'Loan Table'!$G343,0),"")</f>
        <v/>
      </c>
      <c r="J343" s="331" t="str">
        <f aca="false">IF('Loan Table'!$A343&lt;&gt;"",SUM(INDEX('Loan Table'!$H$13:$H$844,1,1):'Loan Table'!$H343),"")</f>
        <v/>
      </c>
    </row>
    <row r="344" customFormat="false" ht="15" hidden="false" customHeight="false" outlineLevel="0" collapsed="false">
      <c r="A344" s="326" t="str">
        <f aca="false">IF(LoanGood,IF(ROW()-ROW('Loan Table'!$A$12)&gt;ScheduledNumberOfPayments,"",ROW()-ROW('Loan Table'!$A$12)),"")</f>
        <v/>
      </c>
      <c r="B344" s="327" t="str">
        <f aca="false">IF('Loan Table'!$A344&lt;&gt;"",EOMONTH(LoanStartDate,ROW('Loan Table'!$A344)-ROW('Loan Table'!$A$12)-2)+DAY(LoanStartDate),"")</f>
        <v/>
      </c>
      <c r="C344" s="331" t="str">
        <f aca="false">IF('Loan Table'!$A344&lt;&gt;"",IF(ROW()-ROW('Loan Table'!$C$12)=1,LoanAmount,INDEX('Loan Table'!$I$13:$I$844,ROW()-ROW('Loan Table'!$C$12)-1)),"")</f>
        <v/>
      </c>
      <c r="D344" s="329" t="str">
        <f aca="false">IF('Loan Table'!$A344&lt;&gt;"",ScheduledPayment,"")</f>
        <v/>
      </c>
      <c r="E344" s="329" t="str">
        <f aca="false">IF('Loan Table'!$A344&lt;&gt;"",IF('Loan Table'!$D344+ExtraPayments&lt;'Loan Table'!$C344,ExtraPayments,IF('Loan Table'!$C344-'Loan Table'!$D344&gt;0,'Loan Table'!$C344-'Loan Table'!$D344,0)),"")</f>
        <v/>
      </c>
      <c r="F344" s="329" t="str">
        <f aca="false">IF('Loan Table'!$A344&lt;&gt;"",IF('Loan Table'!$D344+'Loan Table'!$E344&lt;='Loan Table'!$C344,'Loan Table'!$D344+'Loan Table'!$E344,'Loan Table'!$C344),"")</f>
        <v/>
      </c>
      <c r="G344" s="329" t="str">
        <f aca="false">IF('Loan Table'!$A344&lt;&gt;"",'Loan Table'!$F344-'Loan Table'!$H344,"")</f>
        <v/>
      </c>
      <c r="H344" s="329" t="str">
        <f aca="false">IF('Loan Table'!$A344&lt;&gt;"",'Loan Table'!$C344*(InterestRate/PaymentsPerYear),"")</f>
        <v/>
      </c>
      <c r="I344" s="329" t="str">
        <f aca="false">IF('Loan Table'!$A344&lt;&gt;"",IF('Loan Table'!$D344+'Loan Table'!$E344&lt;='Loan Table'!$C344,'Loan Table'!$C344-'Loan Table'!$G344,0),"")</f>
        <v/>
      </c>
      <c r="J344" s="331" t="str">
        <f aca="false">IF('Loan Table'!$A344&lt;&gt;"",SUM(INDEX('Loan Table'!$H$13:$H$844,1,1):'Loan Table'!$H344),"")</f>
        <v/>
      </c>
    </row>
    <row r="345" customFormat="false" ht="10.5" hidden="false" customHeight="false" outlineLevel="0" collapsed="false">
      <c r="A345" s="326" t="str">
        <f aca="false">IF(LoanGood,IF(ROW()-ROW('Loan Table'!$A$12)&gt;ScheduledNumberOfPayments,"",ROW()-ROW('Loan Table'!$A$12)),"")</f>
        <v/>
      </c>
      <c r="B345" s="327" t="str">
        <f aca="false">IF('Loan Table'!$A345&lt;&gt;"",EOMONTH(LoanStartDate,ROW('Loan Table'!$A345)-ROW('Loan Table'!$A$12)-2)+DAY(LoanStartDate),"")</f>
        <v/>
      </c>
      <c r="C345" s="329" t="str">
        <f aca="false">IF('Loan Table'!$A345&lt;&gt;"",IF(ROW()-ROW('Loan Table'!$C$12)=1,LoanAmount,INDEX('Loan Table'!$I$13:$I$356,ROW()-ROW('Loan Table'!$C$12)-1)),"")</f>
        <v/>
      </c>
      <c r="D345" s="329" t="str">
        <f aca="false">IF('Loan Table'!$A345&lt;&gt;"",ScheduledPayment,"")</f>
        <v/>
      </c>
      <c r="E345" s="329" t="str">
        <f aca="false">IF('Loan Table'!$A345&lt;&gt;"",IF('Loan Table'!$D345+ExtraPayments&lt;'Loan Table'!$C345,ExtraPayments,IF('Loan Table'!$C345-'Loan Table'!$D345&gt;0,'Loan Table'!$C345-'Loan Table'!$D345,0)),"")</f>
        <v/>
      </c>
      <c r="F345" s="329" t="str">
        <f aca="false">IF('Loan Table'!$A345&lt;&gt;"",IF('Loan Table'!$D345+'Loan Table'!$E345&lt;='Loan Table'!$C345,'Loan Table'!$D345+'Loan Table'!$E345,'Loan Table'!$C345),"")</f>
        <v/>
      </c>
      <c r="G345" s="329" t="str">
        <f aca="false">IF('Loan Table'!$A345&lt;&gt;"",'Loan Table'!$F345-'Loan Table'!$H345,"")</f>
        <v/>
      </c>
      <c r="H345" s="329" t="str">
        <f aca="false">IF('Loan Table'!$A345&lt;&gt;"",'Loan Table'!$C345*(InterestRate/PaymentsPerYear),"")</f>
        <v/>
      </c>
      <c r="I345" s="329" t="str">
        <f aca="false">IF('Loan Table'!$A345&lt;&gt;"",IF('Loan Table'!$D345+'Loan Table'!$E345&lt;='Loan Table'!$C345,'Loan Table'!$C345-'Loan Table'!$G345,0),"")</f>
        <v/>
      </c>
      <c r="J345" s="329" t="str">
        <f aca="false">IF('Loan Table'!$A345&lt;&gt;"",SUM(INDEX('Loan Table'!$H$13:$H$356,1,1):'Loan Table'!$H345),"")</f>
        <v/>
      </c>
    </row>
    <row r="346" customFormat="false" ht="15" hidden="false" customHeight="false" outlineLevel="0" collapsed="false">
      <c r="A346" s="326" t="str">
        <f aca="false">IF(LoanGood,IF(ROW()-ROW('Loan Table'!$A$12)&gt;ScheduledNumberOfPayments,"",ROW()-ROW('Loan Table'!$A$12)),"")</f>
        <v/>
      </c>
      <c r="B346" s="327" t="str">
        <f aca="false">IF('Loan Table'!$A346&lt;&gt;"",EOMONTH(LoanStartDate,ROW('Loan Table'!$A346)-ROW('Loan Table'!$A$12)-2)+DAY(LoanStartDate),"")</f>
        <v/>
      </c>
      <c r="C346" s="331" t="str">
        <f aca="false">IF('Loan Table'!$A346&lt;&gt;"",IF(ROW()-ROW('Loan Table'!$C$12)=1,LoanAmount,INDEX('Loan Table'!$I$13:$I$844,ROW()-ROW('Loan Table'!$C$12)-1)),"")</f>
        <v/>
      </c>
      <c r="D346" s="329" t="str">
        <f aca="false">IF('Loan Table'!$A346&lt;&gt;"",ScheduledPayment,"")</f>
        <v/>
      </c>
      <c r="E346" s="329" t="str">
        <f aca="false">IF('Loan Table'!$A346&lt;&gt;"",IF('Loan Table'!$D346+ExtraPayments&lt;'Loan Table'!$C346,ExtraPayments,IF('Loan Table'!$C346-'Loan Table'!$D346&gt;0,'Loan Table'!$C346-'Loan Table'!$D346,0)),"")</f>
        <v/>
      </c>
      <c r="F346" s="329" t="str">
        <f aca="false">IF('Loan Table'!$A346&lt;&gt;"",IF('Loan Table'!$D346+'Loan Table'!$E346&lt;='Loan Table'!$C346,'Loan Table'!$D346+'Loan Table'!$E346,'Loan Table'!$C346),"")</f>
        <v/>
      </c>
      <c r="G346" s="329" t="str">
        <f aca="false">IF('Loan Table'!$A346&lt;&gt;"",'Loan Table'!$F346-'Loan Table'!$H346,"")</f>
        <v/>
      </c>
      <c r="H346" s="329" t="str">
        <f aca="false">IF('Loan Table'!$A346&lt;&gt;"",'Loan Table'!$C346*(InterestRate/PaymentsPerYear),"")</f>
        <v/>
      </c>
      <c r="I346" s="329" t="str">
        <f aca="false">IF('Loan Table'!$A346&lt;&gt;"",IF('Loan Table'!$D346+'Loan Table'!$E346&lt;='Loan Table'!$C346,'Loan Table'!$C346-'Loan Table'!$G346,0),"")</f>
        <v/>
      </c>
      <c r="J346" s="331" t="str">
        <f aca="false">IF('Loan Table'!$A346&lt;&gt;"",SUM(INDEX('Loan Table'!$H$13:$H$844,1,1):'Loan Table'!$H346),"")</f>
        <v/>
      </c>
    </row>
    <row r="347" customFormat="false" ht="15" hidden="false" customHeight="false" outlineLevel="0" collapsed="false">
      <c r="A347" s="326" t="str">
        <f aca="false">IF(LoanGood,IF(ROW()-ROW('Loan Table'!$A$12)&gt;ScheduledNumberOfPayments,"",ROW()-ROW('Loan Table'!$A$12)),"")</f>
        <v/>
      </c>
      <c r="B347" s="327" t="str">
        <f aca="false">IF('Loan Table'!$A347&lt;&gt;"",EOMONTH(LoanStartDate,ROW('Loan Table'!$A347)-ROW('Loan Table'!$A$12)-2)+DAY(LoanStartDate),"")</f>
        <v/>
      </c>
      <c r="C347" s="331" t="str">
        <f aca="false">IF('Loan Table'!$A347&lt;&gt;"",IF(ROW()-ROW('Loan Table'!$C$12)=1,LoanAmount,INDEX('Loan Table'!$I$13:$I$844,ROW()-ROW('Loan Table'!$C$12)-1)),"")</f>
        <v/>
      </c>
      <c r="D347" s="329" t="str">
        <f aca="false">IF('Loan Table'!$A347&lt;&gt;"",ScheduledPayment,"")</f>
        <v/>
      </c>
      <c r="E347" s="329" t="str">
        <f aca="false">IF('Loan Table'!$A347&lt;&gt;"",IF('Loan Table'!$D347+ExtraPayments&lt;'Loan Table'!$C347,ExtraPayments,IF('Loan Table'!$C347-'Loan Table'!$D347&gt;0,'Loan Table'!$C347-'Loan Table'!$D347,0)),"")</f>
        <v/>
      </c>
      <c r="F347" s="329" t="str">
        <f aca="false">IF('Loan Table'!$A347&lt;&gt;"",IF('Loan Table'!$D347+'Loan Table'!$E347&lt;='Loan Table'!$C347,'Loan Table'!$D347+'Loan Table'!$E347,'Loan Table'!$C347),"")</f>
        <v/>
      </c>
      <c r="G347" s="329" t="str">
        <f aca="false">IF('Loan Table'!$A347&lt;&gt;"",'Loan Table'!$F347-'Loan Table'!$H347,"")</f>
        <v/>
      </c>
      <c r="H347" s="329" t="str">
        <f aca="false">IF('Loan Table'!$A347&lt;&gt;"",'Loan Table'!$C347*(InterestRate/PaymentsPerYear),"")</f>
        <v/>
      </c>
      <c r="I347" s="329" t="str">
        <f aca="false">IF('Loan Table'!$A347&lt;&gt;"",IF('Loan Table'!$D347+'Loan Table'!$E347&lt;='Loan Table'!$C347,'Loan Table'!$C347-'Loan Table'!$G347,0),"")</f>
        <v/>
      </c>
      <c r="J347" s="331" t="str">
        <f aca="false">IF('Loan Table'!$A347&lt;&gt;"",SUM(INDEX('Loan Table'!$H$13:$H$844,1,1):'Loan Table'!$H347),"")</f>
        <v/>
      </c>
    </row>
    <row r="348" customFormat="false" ht="10.5" hidden="false" customHeight="false" outlineLevel="0" collapsed="false">
      <c r="A348" s="326" t="str">
        <f aca="false">IF(LoanGood,IF(ROW()-ROW('Loan Table'!$A$12)&gt;ScheduledNumberOfPayments,"",ROW()-ROW('Loan Table'!$A$12)),"")</f>
        <v/>
      </c>
      <c r="B348" s="327" t="str">
        <f aca="false">IF('Loan Table'!$A348&lt;&gt;"",EOMONTH(LoanStartDate,ROW('Loan Table'!$A348)-ROW('Loan Table'!$A$12)-2)+DAY(LoanStartDate),"")</f>
        <v/>
      </c>
      <c r="C348" s="329" t="str">
        <f aca="false">IF('Loan Table'!$A348&lt;&gt;"",IF(ROW()-ROW('Loan Table'!$C$12)=1,LoanAmount,INDEX('Loan Table'!$I$13:$I$356,ROW()-ROW('Loan Table'!$C$12)-1)),"")</f>
        <v/>
      </c>
      <c r="D348" s="329" t="str">
        <f aca="false">IF('Loan Table'!$A348&lt;&gt;"",ScheduledPayment,"")</f>
        <v/>
      </c>
      <c r="E348" s="329" t="str">
        <f aca="false">IF('Loan Table'!$A348&lt;&gt;"",IF('Loan Table'!$D348+ExtraPayments&lt;'Loan Table'!$C348,ExtraPayments,IF('Loan Table'!$C348-'Loan Table'!$D348&gt;0,'Loan Table'!$C348-'Loan Table'!$D348,0)),"")</f>
        <v/>
      </c>
      <c r="F348" s="329" t="str">
        <f aca="false">IF('Loan Table'!$A348&lt;&gt;"",IF('Loan Table'!$D348+'Loan Table'!$E348&lt;='Loan Table'!$C348,'Loan Table'!$D348+'Loan Table'!$E348,'Loan Table'!$C348),"")</f>
        <v/>
      </c>
      <c r="G348" s="329" t="str">
        <f aca="false">IF('Loan Table'!$A348&lt;&gt;"",'Loan Table'!$F348-'Loan Table'!$H348,"")</f>
        <v/>
      </c>
      <c r="H348" s="329" t="str">
        <f aca="false">IF('Loan Table'!$A348&lt;&gt;"",'Loan Table'!$C348*(InterestRate/PaymentsPerYear),"")</f>
        <v/>
      </c>
      <c r="I348" s="329" t="str">
        <f aca="false">IF('Loan Table'!$A348&lt;&gt;"",IF('Loan Table'!$D348+'Loan Table'!$E348&lt;='Loan Table'!$C348,'Loan Table'!$C348-'Loan Table'!$G348,0),"")</f>
        <v/>
      </c>
      <c r="J348" s="329" t="str">
        <f aca="false">IF('Loan Table'!$A348&lt;&gt;"",SUM(INDEX('Loan Table'!$H$13:$H$356,1,1):'Loan Table'!$H348),"")</f>
        <v/>
      </c>
    </row>
    <row r="349" customFormat="false" ht="15" hidden="false" customHeight="false" outlineLevel="0" collapsed="false">
      <c r="A349" s="326" t="str">
        <f aca="false">IF(LoanGood,IF(ROW()-ROW('Loan Table'!$A$12)&gt;ScheduledNumberOfPayments,"",ROW()-ROW('Loan Table'!$A$12)),"")</f>
        <v/>
      </c>
      <c r="B349" s="327" t="str">
        <f aca="false">IF('Loan Table'!$A349&lt;&gt;"",EOMONTH(LoanStartDate,ROW('Loan Table'!$A349)-ROW('Loan Table'!$A$12)-2)+DAY(LoanStartDate),"")</f>
        <v/>
      </c>
      <c r="C349" s="331" t="str">
        <f aca="false">IF('Loan Table'!$A349&lt;&gt;"",IF(ROW()-ROW('Loan Table'!$C$12)=1,LoanAmount,INDEX('Loan Table'!$I$13:$I$844,ROW()-ROW('Loan Table'!$C$12)-1)),"")</f>
        <v/>
      </c>
      <c r="D349" s="329" t="str">
        <f aca="false">IF('Loan Table'!$A349&lt;&gt;"",ScheduledPayment,"")</f>
        <v/>
      </c>
      <c r="E349" s="329" t="str">
        <f aca="false">IF('Loan Table'!$A349&lt;&gt;"",IF('Loan Table'!$D349+ExtraPayments&lt;'Loan Table'!$C349,ExtraPayments,IF('Loan Table'!$C349-'Loan Table'!$D349&gt;0,'Loan Table'!$C349-'Loan Table'!$D349,0)),"")</f>
        <v/>
      </c>
      <c r="F349" s="329" t="str">
        <f aca="false">IF('Loan Table'!$A349&lt;&gt;"",IF('Loan Table'!$D349+'Loan Table'!$E349&lt;='Loan Table'!$C349,'Loan Table'!$D349+'Loan Table'!$E349,'Loan Table'!$C349),"")</f>
        <v/>
      </c>
      <c r="G349" s="329" t="str">
        <f aca="false">IF('Loan Table'!$A349&lt;&gt;"",'Loan Table'!$F349-'Loan Table'!$H349,"")</f>
        <v/>
      </c>
      <c r="H349" s="329" t="str">
        <f aca="false">IF('Loan Table'!$A349&lt;&gt;"",'Loan Table'!$C349*(InterestRate/PaymentsPerYear),"")</f>
        <v/>
      </c>
      <c r="I349" s="329" t="str">
        <f aca="false">IF('Loan Table'!$A349&lt;&gt;"",IF('Loan Table'!$D349+'Loan Table'!$E349&lt;='Loan Table'!$C349,'Loan Table'!$C349-'Loan Table'!$G349,0),"")</f>
        <v/>
      </c>
      <c r="J349" s="331" t="str">
        <f aca="false">IF('Loan Table'!$A349&lt;&gt;"",SUM(INDEX('Loan Table'!$H$13:$H$844,1,1):'Loan Table'!$H349),"")</f>
        <v/>
      </c>
    </row>
    <row r="350" customFormat="false" ht="10.5" hidden="false" customHeight="false" outlineLevel="0" collapsed="false">
      <c r="A350" s="326" t="str">
        <f aca="false">IF(LoanGood,IF(ROW()-ROW('Loan Table'!$A$12)&gt;ScheduledNumberOfPayments,"",ROW()-ROW('Loan Table'!$A$12)),"")</f>
        <v/>
      </c>
      <c r="B350" s="327" t="str">
        <f aca="false">IF('Loan Table'!$A350&lt;&gt;"",EOMONTH(LoanStartDate,ROW('Loan Table'!$A350)-ROW('Loan Table'!$A$12)-2)+DAY(LoanStartDate),"")</f>
        <v/>
      </c>
      <c r="C350" s="329" t="str">
        <f aca="false">IF('Loan Table'!$A350&lt;&gt;"",IF(ROW()-ROW('Loan Table'!$C$12)=1,LoanAmount,INDEX('Loan Table'!$I$13:$I$356,ROW()-ROW('Loan Table'!$C$12)-1)),"")</f>
        <v/>
      </c>
      <c r="D350" s="329" t="str">
        <f aca="false">IF('Loan Table'!$A350&lt;&gt;"",ScheduledPayment,"")</f>
        <v/>
      </c>
      <c r="E350" s="329" t="str">
        <f aca="false">IF('Loan Table'!$A350&lt;&gt;"",IF('Loan Table'!$D350+ExtraPayments&lt;'Loan Table'!$C350,ExtraPayments,IF('Loan Table'!$C350-'Loan Table'!$D350&gt;0,'Loan Table'!$C350-'Loan Table'!$D350,0)),"")</f>
        <v/>
      </c>
      <c r="F350" s="329" t="str">
        <f aca="false">IF('Loan Table'!$A350&lt;&gt;"",IF('Loan Table'!$D350+'Loan Table'!$E350&lt;='Loan Table'!$C350,'Loan Table'!$D350+'Loan Table'!$E350,'Loan Table'!$C350),"")</f>
        <v/>
      </c>
      <c r="G350" s="329" t="str">
        <f aca="false">IF('Loan Table'!$A350&lt;&gt;"",'Loan Table'!$F350-'Loan Table'!$H350,"")</f>
        <v/>
      </c>
      <c r="H350" s="329" t="str">
        <f aca="false">IF('Loan Table'!$A350&lt;&gt;"",'Loan Table'!$C350*(InterestRate/PaymentsPerYear),"")</f>
        <v/>
      </c>
      <c r="I350" s="329" t="str">
        <f aca="false">IF('Loan Table'!$A350&lt;&gt;"",IF('Loan Table'!$D350+'Loan Table'!$E350&lt;='Loan Table'!$C350,'Loan Table'!$C350-'Loan Table'!$G350,0),"")</f>
        <v/>
      </c>
      <c r="J350" s="329" t="str">
        <f aca="false">IF('Loan Table'!$A350&lt;&gt;"",SUM(INDEX('Loan Table'!$H$13:$H$356,1,1):'Loan Table'!$H350),"")</f>
        <v/>
      </c>
    </row>
    <row r="351" customFormat="false" ht="10.5" hidden="false" customHeight="false" outlineLevel="0" collapsed="false">
      <c r="A351" s="326" t="str">
        <f aca="false">IF(LoanGood,IF(ROW()-ROW('Loan Table'!$A$12)&gt;ScheduledNumberOfPayments,"",ROW()-ROW('Loan Table'!$A$12)),"")</f>
        <v/>
      </c>
      <c r="B351" s="327" t="str">
        <f aca="false">IF('Loan Table'!$A351&lt;&gt;"",EOMONTH(LoanStartDate,ROW('Loan Table'!$A351)-ROW('Loan Table'!$A$12)-2)+DAY(LoanStartDate),"")</f>
        <v/>
      </c>
      <c r="C351" s="329" t="str">
        <f aca="false">IF('Loan Table'!$A351&lt;&gt;"",IF(ROW()-ROW('Loan Table'!$C$12)=1,LoanAmount,INDEX('Loan Table'!$I$13:$I$356,ROW()-ROW('Loan Table'!$C$12)-1)),"")</f>
        <v/>
      </c>
      <c r="D351" s="329" t="str">
        <f aca="false">IF('Loan Table'!$A351&lt;&gt;"",ScheduledPayment,"")</f>
        <v/>
      </c>
      <c r="E351" s="329" t="str">
        <f aca="false">IF('Loan Table'!$A351&lt;&gt;"",IF('Loan Table'!$D351+ExtraPayments&lt;'Loan Table'!$C351,ExtraPayments,IF('Loan Table'!$C351-'Loan Table'!$D351&gt;0,'Loan Table'!$C351-'Loan Table'!$D351,0)),"")</f>
        <v/>
      </c>
      <c r="F351" s="329" t="str">
        <f aca="false">IF('Loan Table'!$A351&lt;&gt;"",IF('Loan Table'!$D351+'Loan Table'!$E351&lt;='Loan Table'!$C351,'Loan Table'!$D351+'Loan Table'!$E351,'Loan Table'!$C351),"")</f>
        <v/>
      </c>
      <c r="G351" s="329" t="str">
        <f aca="false">IF('Loan Table'!$A351&lt;&gt;"",'Loan Table'!$F351-'Loan Table'!$H351,"")</f>
        <v/>
      </c>
      <c r="H351" s="329" t="str">
        <f aca="false">IF('Loan Table'!$A351&lt;&gt;"",'Loan Table'!$C351*(InterestRate/PaymentsPerYear),"")</f>
        <v/>
      </c>
      <c r="I351" s="329" t="str">
        <f aca="false">IF('Loan Table'!$A351&lt;&gt;"",IF('Loan Table'!$D351+'Loan Table'!$E351&lt;='Loan Table'!$C351,'Loan Table'!$C351-'Loan Table'!$G351,0),"")</f>
        <v/>
      </c>
      <c r="J351" s="329" t="str">
        <f aca="false">IF('Loan Table'!$A351&lt;&gt;"",SUM(INDEX('Loan Table'!$H$13:$H$356,1,1):'Loan Table'!$H351),"")</f>
        <v/>
      </c>
    </row>
    <row r="352" customFormat="false" ht="15" hidden="false" customHeight="false" outlineLevel="0" collapsed="false">
      <c r="A352" s="326" t="str">
        <f aca="false">IF(LoanGood,IF(ROW()-ROW('Loan Table'!$A$12)&gt;ScheduledNumberOfPayments,"",ROW()-ROW('Loan Table'!$A$12)),"")</f>
        <v/>
      </c>
      <c r="B352" s="327" t="str">
        <f aca="false">IF('Loan Table'!$A352&lt;&gt;"",EOMONTH(LoanStartDate,ROW('Loan Table'!$A352)-ROW('Loan Table'!$A$12)-2)+DAY(LoanStartDate),"")</f>
        <v/>
      </c>
      <c r="C352" s="331" t="str">
        <f aca="false">IF('Loan Table'!$A352&lt;&gt;"",IF(ROW()-ROW('Loan Table'!$C$12)=1,LoanAmount,INDEX('Loan Table'!$I$13:$I$844,ROW()-ROW('Loan Table'!$C$12)-1)),"")</f>
        <v/>
      </c>
      <c r="D352" s="329" t="str">
        <f aca="false">IF('Loan Table'!$A352&lt;&gt;"",ScheduledPayment,"")</f>
        <v/>
      </c>
      <c r="E352" s="329" t="str">
        <f aca="false">IF('Loan Table'!$A352&lt;&gt;"",IF('Loan Table'!$D352+ExtraPayments&lt;'Loan Table'!$C352,ExtraPayments,IF('Loan Table'!$C352-'Loan Table'!$D352&gt;0,'Loan Table'!$C352-'Loan Table'!$D352,0)),"")</f>
        <v/>
      </c>
      <c r="F352" s="329" t="str">
        <f aca="false">IF('Loan Table'!$A352&lt;&gt;"",IF('Loan Table'!$D352+'Loan Table'!$E352&lt;='Loan Table'!$C352,'Loan Table'!$D352+'Loan Table'!$E352,'Loan Table'!$C352),"")</f>
        <v/>
      </c>
      <c r="G352" s="329" t="str">
        <f aca="false">IF('Loan Table'!$A352&lt;&gt;"",'Loan Table'!$F352-'Loan Table'!$H352,"")</f>
        <v/>
      </c>
      <c r="H352" s="329" t="str">
        <f aca="false">IF('Loan Table'!$A352&lt;&gt;"",'Loan Table'!$C352*(InterestRate/PaymentsPerYear),"")</f>
        <v/>
      </c>
      <c r="I352" s="329" t="str">
        <f aca="false">IF('Loan Table'!$A352&lt;&gt;"",IF('Loan Table'!$D352+'Loan Table'!$E352&lt;='Loan Table'!$C352,'Loan Table'!$C352-'Loan Table'!$G352,0),"")</f>
        <v/>
      </c>
      <c r="J352" s="331" t="str">
        <f aca="false">IF('Loan Table'!$A352&lt;&gt;"",SUM(INDEX('Loan Table'!$H$13:$H$844,1,1):'Loan Table'!$H352),"")</f>
        <v/>
      </c>
    </row>
    <row r="353" customFormat="false" ht="15" hidden="false" customHeight="false" outlineLevel="0" collapsed="false">
      <c r="A353" s="326" t="str">
        <f aca="false">IF(LoanGood,IF(ROW()-ROW('Loan Table'!$A$12)&gt;ScheduledNumberOfPayments,"",ROW()-ROW('Loan Table'!$A$12)),"")</f>
        <v/>
      </c>
      <c r="B353" s="327" t="str">
        <f aca="false">IF('Loan Table'!$A353&lt;&gt;"",EOMONTH(LoanStartDate,ROW('Loan Table'!$A353)-ROW('Loan Table'!$A$12)-2)+DAY(LoanStartDate),"")</f>
        <v/>
      </c>
      <c r="C353" s="331" t="str">
        <f aca="false">IF('Loan Table'!$A353&lt;&gt;"",IF(ROW()-ROW('Loan Table'!$C$12)=1,LoanAmount,INDEX('Loan Table'!$I$13:$I$844,ROW()-ROW('Loan Table'!$C$12)-1)),"")</f>
        <v/>
      </c>
      <c r="D353" s="329" t="str">
        <f aca="false">IF('Loan Table'!$A353&lt;&gt;"",ScheduledPayment,"")</f>
        <v/>
      </c>
      <c r="E353" s="329" t="str">
        <f aca="false">IF('Loan Table'!$A353&lt;&gt;"",IF('Loan Table'!$D353+ExtraPayments&lt;'Loan Table'!$C353,ExtraPayments,IF('Loan Table'!$C353-'Loan Table'!$D353&gt;0,'Loan Table'!$C353-'Loan Table'!$D353,0)),"")</f>
        <v/>
      </c>
      <c r="F353" s="329" t="str">
        <f aca="false">IF('Loan Table'!$A353&lt;&gt;"",IF('Loan Table'!$D353+'Loan Table'!$E353&lt;='Loan Table'!$C353,'Loan Table'!$D353+'Loan Table'!$E353,'Loan Table'!$C353),"")</f>
        <v/>
      </c>
      <c r="G353" s="329" t="str">
        <f aca="false">IF('Loan Table'!$A353&lt;&gt;"",'Loan Table'!$F353-'Loan Table'!$H353,"")</f>
        <v/>
      </c>
      <c r="H353" s="329" t="str">
        <f aca="false">IF('Loan Table'!$A353&lt;&gt;"",'Loan Table'!$C353*(InterestRate/PaymentsPerYear),"")</f>
        <v/>
      </c>
      <c r="I353" s="329" t="str">
        <f aca="false">IF('Loan Table'!$A353&lt;&gt;"",IF('Loan Table'!$D353+'Loan Table'!$E353&lt;='Loan Table'!$C353,'Loan Table'!$C353-'Loan Table'!$G353,0),"")</f>
        <v/>
      </c>
      <c r="J353" s="331" t="str">
        <f aca="false">IF('Loan Table'!$A353&lt;&gt;"",SUM(INDEX('Loan Table'!$H$13:$H$844,1,1):'Loan Table'!$H353),"")</f>
        <v/>
      </c>
    </row>
    <row r="354" customFormat="false" ht="15" hidden="false" customHeight="false" outlineLevel="0" collapsed="false">
      <c r="A354" s="326" t="str">
        <f aca="false">IF(LoanGood,IF(ROW()-ROW('Loan Table'!$A$12)&gt;ScheduledNumberOfPayments,"",ROW()-ROW('Loan Table'!$A$12)),"")</f>
        <v/>
      </c>
      <c r="B354" s="327" t="str">
        <f aca="false">IF('Loan Table'!$A354&lt;&gt;"",EOMONTH(LoanStartDate,ROW('Loan Table'!$A354)-ROW('Loan Table'!$A$12)-2)+DAY(LoanStartDate),"")</f>
        <v/>
      </c>
      <c r="C354" s="331" t="str">
        <f aca="false">IF('Loan Table'!$A354&lt;&gt;"",IF(ROW()-ROW('Loan Table'!$C$12)=1,LoanAmount,INDEX('Loan Table'!$I$13:$I$844,ROW()-ROW('Loan Table'!$C$12)-1)),"")</f>
        <v/>
      </c>
      <c r="D354" s="329" t="str">
        <f aca="false">IF('Loan Table'!$A354&lt;&gt;"",ScheduledPayment,"")</f>
        <v/>
      </c>
      <c r="E354" s="329" t="str">
        <f aca="false">IF('Loan Table'!$A354&lt;&gt;"",IF('Loan Table'!$D354+ExtraPayments&lt;'Loan Table'!$C354,ExtraPayments,IF('Loan Table'!$C354-'Loan Table'!$D354&gt;0,'Loan Table'!$C354-'Loan Table'!$D354,0)),"")</f>
        <v/>
      </c>
      <c r="F354" s="329" t="str">
        <f aca="false">IF('Loan Table'!$A354&lt;&gt;"",IF('Loan Table'!$D354+'Loan Table'!$E354&lt;='Loan Table'!$C354,'Loan Table'!$D354+'Loan Table'!$E354,'Loan Table'!$C354),"")</f>
        <v/>
      </c>
      <c r="G354" s="329" t="str">
        <f aca="false">IF('Loan Table'!$A354&lt;&gt;"",'Loan Table'!$F354-'Loan Table'!$H354,"")</f>
        <v/>
      </c>
      <c r="H354" s="329" t="str">
        <f aca="false">IF('Loan Table'!$A354&lt;&gt;"",'Loan Table'!$C354*(InterestRate/PaymentsPerYear),"")</f>
        <v/>
      </c>
      <c r="I354" s="329" t="str">
        <f aca="false">IF('Loan Table'!$A354&lt;&gt;"",IF('Loan Table'!$D354+'Loan Table'!$E354&lt;='Loan Table'!$C354,'Loan Table'!$C354-'Loan Table'!$G354,0),"")</f>
        <v/>
      </c>
      <c r="J354" s="331" t="str">
        <f aca="false">IF('Loan Table'!$A354&lt;&gt;"",SUM(INDEX('Loan Table'!$H$13:$H$844,1,1):'Loan Table'!$H354),"")</f>
        <v/>
      </c>
    </row>
    <row r="355" customFormat="false" ht="15" hidden="false" customHeight="false" outlineLevel="0" collapsed="false">
      <c r="A355" s="326" t="str">
        <f aca="false">IF(LoanGood,IF(ROW()-ROW('Loan Table'!$A$12)&gt;ScheduledNumberOfPayments,"",ROW()-ROW('Loan Table'!$A$12)),"")</f>
        <v/>
      </c>
      <c r="B355" s="327" t="str">
        <f aca="false">IF('Loan Table'!$A355&lt;&gt;"",EOMONTH(LoanStartDate,ROW('Loan Table'!$A355)-ROW('Loan Table'!$A$12)-2)+DAY(LoanStartDate),"")</f>
        <v/>
      </c>
      <c r="C355" s="331" t="str">
        <f aca="false">IF('Loan Table'!$A355&lt;&gt;"",IF(ROW()-ROW('Loan Table'!$C$12)=1,LoanAmount,INDEX('Loan Table'!$I$13:$I$844,ROW()-ROW('Loan Table'!$C$12)-1)),"")</f>
        <v/>
      </c>
      <c r="D355" s="329" t="str">
        <f aca="false">IF('Loan Table'!$A355&lt;&gt;"",ScheduledPayment,"")</f>
        <v/>
      </c>
      <c r="E355" s="329" t="str">
        <f aca="false">IF('Loan Table'!$A355&lt;&gt;"",IF('Loan Table'!$D355+ExtraPayments&lt;'Loan Table'!$C355,ExtraPayments,IF('Loan Table'!$C355-'Loan Table'!$D355&gt;0,'Loan Table'!$C355-'Loan Table'!$D355,0)),"")</f>
        <v/>
      </c>
      <c r="F355" s="329" t="str">
        <f aca="false">IF('Loan Table'!$A355&lt;&gt;"",IF('Loan Table'!$D355+'Loan Table'!$E355&lt;='Loan Table'!$C355,'Loan Table'!$D355+'Loan Table'!$E355,'Loan Table'!$C355),"")</f>
        <v/>
      </c>
      <c r="G355" s="329" t="str">
        <f aca="false">IF('Loan Table'!$A355&lt;&gt;"",'Loan Table'!$F355-'Loan Table'!$H355,"")</f>
        <v/>
      </c>
      <c r="H355" s="329" t="str">
        <f aca="false">IF('Loan Table'!$A355&lt;&gt;"",'Loan Table'!$C355*(InterestRate/PaymentsPerYear),"")</f>
        <v/>
      </c>
      <c r="I355" s="329" t="str">
        <f aca="false">IF('Loan Table'!$A355&lt;&gt;"",IF('Loan Table'!$D355+'Loan Table'!$E355&lt;='Loan Table'!$C355,'Loan Table'!$C355-'Loan Table'!$G355,0),"")</f>
        <v/>
      </c>
      <c r="J355" s="331" t="str">
        <f aca="false">IF('Loan Table'!$A355&lt;&gt;"",SUM(INDEX('Loan Table'!$H$13:$H$844,1,1):'Loan Table'!$H355),"")</f>
        <v/>
      </c>
    </row>
    <row r="356" customFormat="false" ht="15" hidden="false" customHeight="false" outlineLevel="0" collapsed="false">
      <c r="A356" s="326" t="str">
        <f aca="false">IF(LoanGood,IF(ROW()-ROW('Loan Table'!$A$12)&gt;ScheduledNumberOfPayments,"",ROW()-ROW('Loan Table'!$A$12)),"")</f>
        <v/>
      </c>
      <c r="B356" s="327" t="str">
        <f aca="false">IF('Loan Table'!$A356&lt;&gt;"",EOMONTH(LoanStartDate,ROW('Loan Table'!$A356)-ROW('Loan Table'!$A$12)-2)+DAY(LoanStartDate),"")</f>
        <v/>
      </c>
      <c r="C356" s="331" t="str">
        <f aca="false">IF('Loan Table'!$A356&lt;&gt;"",IF(ROW()-ROW('Loan Table'!$C$12)=1,LoanAmount,INDEX('Loan Table'!$I$13:$I$844,ROW()-ROW('Loan Table'!$C$12)-1)),"")</f>
        <v/>
      </c>
      <c r="D356" s="329" t="str">
        <f aca="false">IF('Loan Table'!$A356&lt;&gt;"",ScheduledPayment,"")</f>
        <v/>
      </c>
      <c r="E356" s="329" t="str">
        <f aca="false">IF('Loan Table'!$A356&lt;&gt;"",IF('Loan Table'!$D356+ExtraPayments&lt;'Loan Table'!$C356,ExtraPayments,IF('Loan Table'!$C356-'Loan Table'!$D356&gt;0,'Loan Table'!$C356-'Loan Table'!$D356,0)),"")</f>
        <v/>
      </c>
      <c r="F356" s="329" t="str">
        <f aca="false">IF('Loan Table'!$A356&lt;&gt;"",IF('Loan Table'!$D356+'Loan Table'!$E356&lt;='Loan Table'!$C356,'Loan Table'!$D356+'Loan Table'!$E356,'Loan Table'!$C356),"")</f>
        <v/>
      </c>
      <c r="G356" s="329" t="str">
        <f aca="false">IF('Loan Table'!$A356&lt;&gt;"",'Loan Table'!$F356-'Loan Table'!$H356,"")</f>
        <v/>
      </c>
      <c r="H356" s="329" t="str">
        <f aca="false">IF('Loan Table'!$A356&lt;&gt;"",'Loan Table'!$C356*(InterestRate/PaymentsPerYear),"")</f>
        <v/>
      </c>
      <c r="I356" s="329" t="str">
        <f aca="false">IF('Loan Table'!$A356&lt;&gt;"",IF('Loan Table'!$D356+'Loan Table'!$E356&lt;='Loan Table'!$C356,'Loan Table'!$C356-'Loan Table'!$G356,0),"")</f>
        <v/>
      </c>
      <c r="J356" s="331" t="str">
        <f aca="false">IF('Loan Table'!$A356&lt;&gt;"",SUM(INDEX('Loan Table'!$H$13:$H$844,1,1):'Loan Table'!$H356),"")</f>
        <v/>
      </c>
    </row>
    <row r="357" customFormat="false" ht="10.5" hidden="false" customHeight="false" outlineLevel="0" collapsed="false">
      <c r="A357" s="332" t="str">
        <f aca="false">IF(LoanGood,IF(ROW()-ROW('Loan Table'!$A$12)&gt;ScheduledNumberOfPayments,"",ROW()-ROW('Loan Table'!$A$12)),"")</f>
        <v/>
      </c>
      <c r="B357" s="327" t="str">
        <f aca="false">IF('Loan Table'!$A357&lt;&gt;"",EOMONTH(LoanStartDate,ROW('Loan Table'!$A357)-ROW('Loan Table'!$A$12)-2)+DAY(LoanStartDate),"")</f>
        <v/>
      </c>
      <c r="C357" s="329" t="str">
        <f aca="false">IF('Loan Table'!$A357&lt;&gt;"",IF(ROW()-ROW('Loan Table'!$C$12)=1,LoanAmount,INDEX('Loan Table'!$I$13:$I$844,ROW()-ROW('Loan Table'!$C$12)-1)),"")</f>
        <v/>
      </c>
      <c r="D357" s="329" t="str">
        <f aca="false">IF('Loan Table'!$A357&lt;&gt;"",ScheduledPayment,"")</f>
        <v/>
      </c>
      <c r="E357" s="329" t="str">
        <f aca="false">IF('Loan Table'!$A357&lt;&gt;"",IF('Loan Table'!$D357+ExtraPayments&lt;'Loan Table'!$C357,ExtraPayments,IF('Loan Table'!$C357-'Loan Table'!$D357&gt;0,'Loan Table'!$C357-'Loan Table'!$D357,0)),"")</f>
        <v/>
      </c>
      <c r="F357" s="329" t="str">
        <f aca="false">IF('Loan Table'!$A357&lt;&gt;"",IF('Loan Table'!$D357+'Loan Table'!$E357&lt;='Loan Table'!$C357,'Loan Table'!$D357+'Loan Table'!$E357,'Loan Table'!$C357),"")</f>
        <v/>
      </c>
      <c r="G357" s="329" t="str">
        <f aca="false">IF('Loan Table'!$A357&lt;&gt;"",'Loan Table'!$F357-'Loan Table'!$H357,"")</f>
        <v/>
      </c>
      <c r="H357" s="329" t="str">
        <f aca="false">IF('Loan Table'!$A357&lt;&gt;"",'Loan Table'!$C357*(InterestRate/PaymentsPerYear),"")</f>
        <v/>
      </c>
      <c r="I357" s="329" t="str">
        <f aca="false">IF('Loan Table'!$A357&lt;&gt;"",IF('Loan Table'!$D357+'Loan Table'!$E357&lt;='Loan Table'!$C357,'Loan Table'!$C357-'Loan Table'!$G357,0),"")</f>
        <v/>
      </c>
      <c r="J357" s="329" t="str">
        <f aca="false">IF('Loan Table'!$A357&lt;&gt;"",SUM(INDEX('Loan Table'!$H$13:$H$844,1,1):'Loan Table'!$H357),"")</f>
        <v/>
      </c>
    </row>
    <row r="358" customFormat="false" ht="10.5" hidden="false" customHeight="false" outlineLevel="0" collapsed="false">
      <c r="A358" s="332" t="str">
        <f aca="false">IF(LoanGood,IF(ROW()-ROW('Loan Table'!$A$12)&gt;ScheduledNumberOfPayments,"",ROW()-ROW('Loan Table'!$A$12)),"")</f>
        <v/>
      </c>
      <c r="B358" s="327" t="str">
        <f aca="false">IF('Loan Table'!$A358&lt;&gt;"",EOMONTH(LoanStartDate,ROW('Loan Table'!$A358)-ROW('Loan Table'!$A$12)-2)+DAY(LoanStartDate),"")</f>
        <v/>
      </c>
      <c r="C358" s="329" t="str">
        <f aca="false">IF('Loan Table'!$A358&lt;&gt;"",IF(ROW()-ROW('Loan Table'!$C$12)=1,LoanAmount,INDEX('Loan Table'!$I$13:$I$844,ROW()-ROW('Loan Table'!$C$12)-1)),"")</f>
        <v/>
      </c>
      <c r="D358" s="329" t="str">
        <f aca="false">IF('Loan Table'!$A358&lt;&gt;"",ScheduledPayment,"")</f>
        <v/>
      </c>
      <c r="E358" s="329" t="str">
        <f aca="false">IF('Loan Table'!$A358&lt;&gt;"",IF('Loan Table'!$D358+ExtraPayments&lt;'Loan Table'!$C358,ExtraPayments,IF('Loan Table'!$C358-'Loan Table'!$D358&gt;0,'Loan Table'!$C358-'Loan Table'!$D358,0)),"")</f>
        <v/>
      </c>
      <c r="F358" s="329" t="str">
        <f aca="false">IF('Loan Table'!$A358&lt;&gt;"",IF('Loan Table'!$D358+'Loan Table'!$E358&lt;='Loan Table'!$C358,'Loan Table'!$D358+'Loan Table'!$E358,'Loan Table'!$C358),"")</f>
        <v/>
      </c>
      <c r="G358" s="329" t="str">
        <f aca="false">IF('Loan Table'!$A358&lt;&gt;"",'Loan Table'!$F358-'Loan Table'!$H358,"")</f>
        <v/>
      </c>
      <c r="H358" s="329" t="str">
        <f aca="false">IF('Loan Table'!$A358&lt;&gt;"",'Loan Table'!$C358*(InterestRate/PaymentsPerYear),"")</f>
        <v/>
      </c>
      <c r="I358" s="329" t="str">
        <f aca="false">IF('Loan Table'!$A358&lt;&gt;"",IF('Loan Table'!$D358+'Loan Table'!$E358&lt;='Loan Table'!$C358,'Loan Table'!$C358-'Loan Table'!$G358,0),"")</f>
        <v/>
      </c>
      <c r="J358" s="329" t="str">
        <f aca="false">IF('Loan Table'!$A358&lt;&gt;"",SUM(INDEX('Loan Table'!$H$13:$H$844,1,1):'Loan Table'!$H358),"")</f>
        <v/>
      </c>
    </row>
    <row r="359" customFormat="false" ht="10.5" hidden="false" customHeight="false" outlineLevel="0" collapsed="false">
      <c r="A359" s="332" t="str">
        <f aca="false">IF(LoanGood,IF(ROW()-ROW('Loan Table'!$A$12)&gt;ScheduledNumberOfPayments,"",ROW()-ROW('Loan Table'!$A$12)),"")</f>
        <v/>
      </c>
      <c r="B359" s="327" t="str">
        <f aca="false">IF('Loan Table'!$A359&lt;&gt;"",EOMONTH(LoanStartDate,ROW('Loan Table'!$A359)-ROW('Loan Table'!$A$12)-2)+DAY(LoanStartDate),"")</f>
        <v/>
      </c>
      <c r="C359" s="329" t="str">
        <f aca="false">IF('Loan Table'!$A359&lt;&gt;"",IF(ROW()-ROW('Loan Table'!$C$12)=1,LoanAmount,INDEX('Loan Table'!$I$13:$I$844,ROW()-ROW('Loan Table'!$C$12)-1)),"")</f>
        <v/>
      </c>
      <c r="D359" s="329" t="str">
        <f aca="false">IF('Loan Table'!$A359&lt;&gt;"",ScheduledPayment,"")</f>
        <v/>
      </c>
      <c r="E359" s="329" t="str">
        <f aca="false">IF('Loan Table'!$A359&lt;&gt;"",IF('Loan Table'!$D359+ExtraPayments&lt;'Loan Table'!$C359,ExtraPayments,IF('Loan Table'!$C359-'Loan Table'!$D359&gt;0,'Loan Table'!$C359-'Loan Table'!$D359,0)),"")</f>
        <v/>
      </c>
      <c r="F359" s="329" t="str">
        <f aca="false">IF('Loan Table'!$A359&lt;&gt;"",IF('Loan Table'!$D359+'Loan Table'!$E359&lt;='Loan Table'!$C359,'Loan Table'!$D359+'Loan Table'!$E359,'Loan Table'!$C359),"")</f>
        <v/>
      </c>
      <c r="G359" s="329" t="str">
        <f aca="false">IF('Loan Table'!$A359&lt;&gt;"",'Loan Table'!$F359-'Loan Table'!$H359,"")</f>
        <v/>
      </c>
      <c r="H359" s="329" t="str">
        <f aca="false">IF('Loan Table'!$A359&lt;&gt;"",'Loan Table'!$C359*(InterestRate/PaymentsPerYear),"")</f>
        <v/>
      </c>
      <c r="I359" s="329" t="str">
        <f aca="false">IF('Loan Table'!$A359&lt;&gt;"",IF('Loan Table'!$D359+'Loan Table'!$E359&lt;='Loan Table'!$C359,'Loan Table'!$C359-'Loan Table'!$G359,0),"")</f>
        <v/>
      </c>
      <c r="J359" s="329" t="str">
        <f aca="false">IF('Loan Table'!$A359&lt;&gt;"",SUM(INDEX('Loan Table'!$H$13:$H$844,1,1):'Loan Table'!$H359),"")</f>
        <v/>
      </c>
    </row>
    <row r="360" customFormat="false" ht="10.5" hidden="false" customHeight="false" outlineLevel="0" collapsed="false">
      <c r="A360" s="332" t="str">
        <f aca="false">IF(LoanGood,IF(ROW()-ROW('Loan Table'!$A$12)&gt;ScheduledNumberOfPayments,"",ROW()-ROW('Loan Table'!$A$12)),"")</f>
        <v/>
      </c>
      <c r="B360" s="327" t="str">
        <f aca="false">IF('Loan Table'!$A360&lt;&gt;"",EOMONTH(LoanStartDate,ROW('Loan Table'!$A360)-ROW('Loan Table'!$A$12)-2)+DAY(LoanStartDate),"")</f>
        <v/>
      </c>
      <c r="C360" s="329" t="str">
        <f aca="false">IF('Loan Table'!$A360&lt;&gt;"",IF(ROW()-ROW('Loan Table'!$C$12)=1,LoanAmount,INDEX('Loan Table'!$I$13:$I$844,ROW()-ROW('Loan Table'!$C$12)-1)),"")</f>
        <v/>
      </c>
      <c r="D360" s="329" t="str">
        <f aca="false">IF('Loan Table'!$A360&lt;&gt;"",ScheduledPayment,"")</f>
        <v/>
      </c>
      <c r="E360" s="329" t="str">
        <f aca="false">IF('Loan Table'!$A360&lt;&gt;"",IF('Loan Table'!$D360+ExtraPayments&lt;'Loan Table'!$C360,ExtraPayments,IF('Loan Table'!$C360-'Loan Table'!$D360&gt;0,'Loan Table'!$C360-'Loan Table'!$D360,0)),"")</f>
        <v/>
      </c>
      <c r="F360" s="329" t="str">
        <f aca="false">IF('Loan Table'!$A360&lt;&gt;"",IF('Loan Table'!$D360+'Loan Table'!$E360&lt;='Loan Table'!$C360,'Loan Table'!$D360+'Loan Table'!$E360,'Loan Table'!$C360),"")</f>
        <v/>
      </c>
      <c r="G360" s="329" t="str">
        <f aca="false">IF('Loan Table'!$A360&lt;&gt;"",'Loan Table'!$F360-'Loan Table'!$H360,"")</f>
        <v/>
      </c>
      <c r="H360" s="329" t="str">
        <f aca="false">IF('Loan Table'!$A360&lt;&gt;"",'Loan Table'!$C360*(InterestRate/PaymentsPerYear),"")</f>
        <v/>
      </c>
      <c r="I360" s="329" t="str">
        <f aca="false">IF('Loan Table'!$A360&lt;&gt;"",IF('Loan Table'!$D360+'Loan Table'!$E360&lt;='Loan Table'!$C360,'Loan Table'!$C360-'Loan Table'!$G360,0),"")</f>
        <v/>
      </c>
      <c r="J360" s="329" t="str">
        <f aca="false">IF('Loan Table'!$A360&lt;&gt;"",SUM(INDEX('Loan Table'!$H$13:$H$844,1,1):'Loan Table'!$H360),"")</f>
        <v/>
      </c>
    </row>
    <row r="361" customFormat="false" ht="10.5" hidden="false" customHeight="false" outlineLevel="0" collapsed="false">
      <c r="A361" s="332" t="str">
        <f aca="false">IF(LoanGood,IF(ROW()-ROW('Loan Table'!$A$12)&gt;ScheduledNumberOfPayments,"",ROW()-ROW('Loan Table'!$A$12)),"")</f>
        <v/>
      </c>
      <c r="B361" s="327" t="str">
        <f aca="false">IF('Loan Table'!$A361&lt;&gt;"",EOMONTH(LoanStartDate,ROW('Loan Table'!$A361)-ROW('Loan Table'!$A$12)-2)+DAY(LoanStartDate),"")</f>
        <v/>
      </c>
      <c r="C361" s="329" t="str">
        <f aca="false">IF('Loan Table'!$A361&lt;&gt;"",IF(ROW()-ROW('Loan Table'!$C$12)=1,LoanAmount,INDEX('Loan Table'!$I$13:$I$844,ROW()-ROW('Loan Table'!$C$12)-1)),"")</f>
        <v/>
      </c>
      <c r="D361" s="329" t="str">
        <f aca="false">IF('Loan Table'!$A361&lt;&gt;"",ScheduledPayment,"")</f>
        <v/>
      </c>
      <c r="E361" s="329" t="str">
        <f aca="false">IF('Loan Table'!$A361&lt;&gt;"",IF('Loan Table'!$D361+ExtraPayments&lt;'Loan Table'!$C361,ExtraPayments,IF('Loan Table'!$C361-'Loan Table'!$D361&gt;0,'Loan Table'!$C361-'Loan Table'!$D361,0)),"")</f>
        <v/>
      </c>
      <c r="F361" s="329" t="str">
        <f aca="false">IF('Loan Table'!$A361&lt;&gt;"",IF('Loan Table'!$D361+'Loan Table'!$E361&lt;='Loan Table'!$C361,'Loan Table'!$D361+'Loan Table'!$E361,'Loan Table'!$C361),"")</f>
        <v/>
      </c>
      <c r="G361" s="329" t="str">
        <f aca="false">IF('Loan Table'!$A361&lt;&gt;"",'Loan Table'!$F361-'Loan Table'!$H361,"")</f>
        <v/>
      </c>
      <c r="H361" s="329" t="str">
        <f aca="false">IF('Loan Table'!$A361&lt;&gt;"",'Loan Table'!$C361*(InterestRate/PaymentsPerYear),"")</f>
        <v/>
      </c>
      <c r="I361" s="329" t="str">
        <f aca="false">IF('Loan Table'!$A361&lt;&gt;"",IF('Loan Table'!$D361+'Loan Table'!$E361&lt;='Loan Table'!$C361,'Loan Table'!$C361-'Loan Table'!$G361,0),"")</f>
        <v/>
      </c>
      <c r="J361" s="329" t="str">
        <f aca="false">IF('Loan Table'!$A361&lt;&gt;"",SUM(INDEX('Loan Table'!$H$13:$H$844,1,1):'Loan Table'!$H361),"")</f>
        <v/>
      </c>
    </row>
    <row r="362" customFormat="false" ht="10.5" hidden="false" customHeight="false" outlineLevel="0" collapsed="false">
      <c r="A362" s="332" t="str">
        <f aca="false">IF(LoanGood,IF(ROW()-ROW('Loan Table'!$A$12)&gt;ScheduledNumberOfPayments,"",ROW()-ROW('Loan Table'!$A$12)),"")</f>
        <v/>
      </c>
      <c r="B362" s="327" t="str">
        <f aca="false">IF('Loan Table'!$A362&lt;&gt;"",EOMONTH(LoanStartDate,ROW('Loan Table'!$A362)-ROW('Loan Table'!$A$12)-2)+DAY(LoanStartDate),"")</f>
        <v/>
      </c>
      <c r="C362" s="329" t="str">
        <f aca="false">IF('Loan Table'!$A362&lt;&gt;"",IF(ROW()-ROW('Loan Table'!$C$12)=1,LoanAmount,INDEX('Loan Table'!$I$13:$I$844,ROW()-ROW('Loan Table'!$C$12)-1)),"")</f>
        <v/>
      </c>
      <c r="D362" s="329" t="str">
        <f aca="false">IF('Loan Table'!$A362&lt;&gt;"",ScheduledPayment,"")</f>
        <v/>
      </c>
      <c r="E362" s="329" t="str">
        <f aca="false">IF('Loan Table'!$A362&lt;&gt;"",IF('Loan Table'!$D362+ExtraPayments&lt;'Loan Table'!$C362,ExtraPayments,IF('Loan Table'!$C362-'Loan Table'!$D362&gt;0,'Loan Table'!$C362-'Loan Table'!$D362,0)),"")</f>
        <v/>
      </c>
      <c r="F362" s="329" t="str">
        <f aca="false">IF('Loan Table'!$A362&lt;&gt;"",IF('Loan Table'!$D362+'Loan Table'!$E362&lt;='Loan Table'!$C362,'Loan Table'!$D362+'Loan Table'!$E362,'Loan Table'!$C362),"")</f>
        <v/>
      </c>
      <c r="G362" s="329" t="str">
        <f aca="false">IF('Loan Table'!$A362&lt;&gt;"",'Loan Table'!$F362-'Loan Table'!$H362,"")</f>
        <v/>
      </c>
      <c r="H362" s="329" t="str">
        <f aca="false">IF('Loan Table'!$A362&lt;&gt;"",'Loan Table'!$C362*(InterestRate/PaymentsPerYear),"")</f>
        <v/>
      </c>
      <c r="I362" s="329" t="str">
        <f aca="false">IF('Loan Table'!$A362&lt;&gt;"",IF('Loan Table'!$D362+'Loan Table'!$E362&lt;='Loan Table'!$C362,'Loan Table'!$C362-'Loan Table'!$G362,0),"")</f>
        <v/>
      </c>
      <c r="J362" s="329" t="str">
        <f aca="false">IF('Loan Table'!$A362&lt;&gt;"",SUM(INDEX('Loan Table'!$H$13:$H$844,1,1):'Loan Table'!$H362),"")</f>
        <v/>
      </c>
    </row>
    <row r="363" customFormat="false" ht="10.5" hidden="false" customHeight="false" outlineLevel="0" collapsed="false">
      <c r="A363" s="332" t="str">
        <f aca="false">IF(LoanGood,IF(ROW()-ROW('Loan Table'!$A$12)&gt;ScheduledNumberOfPayments,"",ROW()-ROW('Loan Table'!$A$12)),"")</f>
        <v/>
      </c>
      <c r="B363" s="327" t="str">
        <f aca="false">IF('Loan Table'!$A363&lt;&gt;"",EOMONTH(LoanStartDate,ROW('Loan Table'!$A363)-ROW('Loan Table'!$A$12)-2)+DAY(LoanStartDate),"")</f>
        <v/>
      </c>
      <c r="C363" s="329" t="str">
        <f aca="false">IF('Loan Table'!$A363&lt;&gt;"",IF(ROW()-ROW('Loan Table'!$C$12)=1,LoanAmount,INDEX('Loan Table'!$I$13:$I$844,ROW()-ROW('Loan Table'!$C$12)-1)),"")</f>
        <v/>
      </c>
      <c r="D363" s="329" t="str">
        <f aca="false">IF('Loan Table'!$A363&lt;&gt;"",ScheduledPayment,"")</f>
        <v/>
      </c>
      <c r="E363" s="329" t="str">
        <f aca="false">IF('Loan Table'!$A363&lt;&gt;"",IF('Loan Table'!$D363+ExtraPayments&lt;'Loan Table'!$C363,ExtraPayments,IF('Loan Table'!$C363-'Loan Table'!$D363&gt;0,'Loan Table'!$C363-'Loan Table'!$D363,0)),"")</f>
        <v/>
      </c>
      <c r="F363" s="329" t="str">
        <f aca="false">IF('Loan Table'!$A363&lt;&gt;"",IF('Loan Table'!$D363+'Loan Table'!$E363&lt;='Loan Table'!$C363,'Loan Table'!$D363+'Loan Table'!$E363,'Loan Table'!$C363),"")</f>
        <v/>
      </c>
      <c r="G363" s="329" t="str">
        <f aca="false">IF('Loan Table'!$A363&lt;&gt;"",'Loan Table'!$F363-'Loan Table'!$H363,"")</f>
        <v/>
      </c>
      <c r="H363" s="329" t="str">
        <f aca="false">IF('Loan Table'!$A363&lt;&gt;"",'Loan Table'!$C363*(InterestRate/PaymentsPerYear),"")</f>
        <v/>
      </c>
      <c r="I363" s="329" t="str">
        <f aca="false">IF('Loan Table'!$A363&lt;&gt;"",IF('Loan Table'!$D363+'Loan Table'!$E363&lt;='Loan Table'!$C363,'Loan Table'!$C363-'Loan Table'!$G363,0),"")</f>
        <v/>
      </c>
      <c r="J363" s="329" t="str">
        <f aca="false">IF('Loan Table'!$A363&lt;&gt;"",SUM(INDEX('Loan Table'!$H$13:$H$844,1,1):'Loan Table'!$H363),"")</f>
        <v/>
      </c>
    </row>
    <row r="364" customFormat="false" ht="10.5" hidden="false" customHeight="false" outlineLevel="0" collapsed="false">
      <c r="A364" s="332" t="str">
        <f aca="false">IF(LoanGood,IF(ROW()-ROW('Loan Table'!$A$12)&gt;ScheduledNumberOfPayments,"",ROW()-ROW('Loan Table'!$A$12)),"")</f>
        <v/>
      </c>
      <c r="B364" s="327" t="str">
        <f aca="false">IF('Loan Table'!$A364&lt;&gt;"",EOMONTH(LoanStartDate,ROW('Loan Table'!$A364)-ROW('Loan Table'!$A$12)-2)+DAY(LoanStartDate),"")</f>
        <v/>
      </c>
      <c r="C364" s="329" t="str">
        <f aca="false">IF('Loan Table'!$A364&lt;&gt;"",IF(ROW()-ROW('Loan Table'!$C$12)=1,LoanAmount,INDEX('Loan Table'!$I$13:$I$844,ROW()-ROW('Loan Table'!$C$12)-1)),"")</f>
        <v/>
      </c>
      <c r="D364" s="329" t="str">
        <f aca="false">IF('Loan Table'!$A364&lt;&gt;"",ScheduledPayment,"")</f>
        <v/>
      </c>
      <c r="E364" s="329" t="str">
        <f aca="false">IF('Loan Table'!$A364&lt;&gt;"",IF('Loan Table'!$D364+ExtraPayments&lt;'Loan Table'!$C364,ExtraPayments,IF('Loan Table'!$C364-'Loan Table'!$D364&gt;0,'Loan Table'!$C364-'Loan Table'!$D364,0)),"")</f>
        <v/>
      </c>
      <c r="F364" s="329" t="str">
        <f aca="false">IF('Loan Table'!$A364&lt;&gt;"",IF('Loan Table'!$D364+'Loan Table'!$E364&lt;='Loan Table'!$C364,'Loan Table'!$D364+'Loan Table'!$E364,'Loan Table'!$C364),"")</f>
        <v/>
      </c>
      <c r="G364" s="329" t="str">
        <f aca="false">IF('Loan Table'!$A364&lt;&gt;"",'Loan Table'!$F364-'Loan Table'!$H364,"")</f>
        <v/>
      </c>
      <c r="H364" s="329" t="str">
        <f aca="false">IF('Loan Table'!$A364&lt;&gt;"",'Loan Table'!$C364*(InterestRate/PaymentsPerYear),"")</f>
        <v/>
      </c>
      <c r="I364" s="329" t="str">
        <f aca="false">IF('Loan Table'!$A364&lt;&gt;"",IF('Loan Table'!$D364+'Loan Table'!$E364&lt;='Loan Table'!$C364,'Loan Table'!$C364-'Loan Table'!$G364,0),"")</f>
        <v/>
      </c>
      <c r="J364" s="329" t="str">
        <f aca="false">IF('Loan Table'!$A364&lt;&gt;"",SUM(INDEX('Loan Table'!$H$13:$H$844,1,1):'Loan Table'!$H364),"")</f>
        <v/>
      </c>
    </row>
    <row r="365" customFormat="false" ht="10.5" hidden="false" customHeight="false" outlineLevel="0" collapsed="false">
      <c r="A365" s="332" t="str">
        <f aca="false">IF(LoanGood,IF(ROW()-ROW('Loan Table'!$A$12)&gt;ScheduledNumberOfPayments,"",ROW()-ROW('Loan Table'!$A$12)),"")</f>
        <v/>
      </c>
      <c r="B365" s="327" t="str">
        <f aca="false">IF('Loan Table'!$A365&lt;&gt;"",EOMONTH(LoanStartDate,ROW('Loan Table'!$A365)-ROW('Loan Table'!$A$12)-2)+DAY(LoanStartDate),"")</f>
        <v/>
      </c>
      <c r="C365" s="329" t="str">
        <f aca="false">IF('Loan Table'!$A365&lt;&gt;"",IF(ROW()-ROW('Loan Table'!$C$12)=1,LoanAmount,INDEX('Loan Table'!$I$13:$I$844,ROW()-ROW('Loan Table'!$C$12)-1)),"")</f>
        <v/>
      </c>
      <c r="D365" s="329" t="str">
        <f aca="false">IF('Loan Table'!$A365&lt;&gt;"",ScheduledPayment,"")</f>
        <v/>
      </c>
      <c r="E365" s="329" t="str">
        <f aca="false">IF('Loan Table'!$A365&lt;&gt;"",IF('Loan Table'!$D365+ExtraPayments&lt;'Loan Table'!$C365,ExtraPayments,IF('Loan Table'!$C365-'Loan Table'!$D365&gt;0,'Loan Table'!$C365-'Loan Table'!$D365,0)),"")</f>
        <v/>
      </c>
      <c r="F365" s="329" t="str">
        <f aca="false">IF('Loan Table'!$A365&lt;&gt;"",IF('Loan Table'!$D365+'Loan Table'!$E365&lt;='Loan Table'!$C365,'Loan Table'!$D365+'Loan Table'!$E365,'Loan Table'!$C365),"")</f>
        <v/>
      </c>
      <c r="G365" s="329" t="str">
        <f aca="false">IF('Loan Table'!$A365&lt;&gt;"",'Loan Table'!$F365-'Loan Table'!$H365,"")</f>
        <v/>
      </c>
      <c r="H365" s="329" t="str">
        <f aca="false">IF('Loan Table'!$A365&lt;&gt;"",'Loan Table'!$C365*(InterestRate/PaymentsPerYear),"")</f>
        <v/>
      </c>
      <c r="I365" s="329" t="str">
        <f aca="false">IF('Loan Table'!$A365&lt;&gt;"",IF('Loan Table'!$D365+'Loan Table'!$E365&lt;='Loan Table'!$C365,'Loan Table'!$C365-'Loan Table'!$G365,0),"")</f>
        <v/>
      </c>
      <c r="J365" s="329" t="str">
        <f aca="false">IF('Loan Table'!$A365&lt;&gt;"",SUM(INDEX('Loan Table'!$H$13:$H$844,1,1):'Loan Table'!$H365),"")</f>
        <v/>
      </c>
    </row>
    <row r="366" customFormat="false" ht="10.5" hidden="false" customHeight="false" outlineLevel="0" collapsed="false">
      <c r="A366" s="332" t="str">
        <f aca="false">IF(LoanGood,IF(ROW()-ROW('Loan Table'!$A$12)&gt;ScheduledNumberOfPayments,"",ROW()-ROW('Loan Table'!$A$12)),"")</f>
        <v/>
      </c>
      <c r="B366" s="327" t="str">
        <f aca="false">IF('Loan Table'!$A366&lt;&gt;"",EOMONTH(LoanStartDate,ROW('Loan Table'!$A366)-ROW('Loan Table'!$A$12)-2)+DAY(LoanStartDate),"")</f>
        <v/>
      </c>
      <c r="C366" s="329" t="str">
        <f aca="false">IF('Loan Table'!$A366&lt;&gt;"",IF(ROW()-ROW('Loan Table'!$C$12)=1,LoanAmount,INDEX('Loan Table'!$I$13:$I$844,ROW()-ROW('Loan Table'!$C$12)-1)),"")</f>
        <v/>
      </c>
      <c r="D366" s="329" t="str">
        <f aca="false">IF('Loan Table'!$A366&lt;&gt;"",ScheduledPayment,"")</f>
        <v/>
      </c>
      <c r="E366" s="329" t="str">
        <f aca="false">IF('Loan Table'!$A366&lt;&gt;"",IF('Loan Table'!$D366+ExtraPayments&lt;'Loan Table'!$C366,ExtraPayments,IF('Loan Table'!$C366-'Loan Table'!$D366&gt;0,'Loan Table'!$C366-'Loan Table'!$D366,0)),"")</f>
        <v/>
      </c>
      <c r="F366" s="329" t="str">
        <f aca="false">IF('Loan Table'!$A366&lt;&gt;"",IF('Loan Table'!$D366+'Loan Table'!$E366&lt;='Loan Table'!$C366,'Loan Table'!$D366+'Loan Table'!$E366,'Loan Table'!$C366),"")</f>
        <v/>
      </c>
      <c r="G366" s="329" t="str">
        <f aca="false">IF('Loan Table'!$A366&lt;&gt;"",'Loan Table'!$F366-'Loan Table'!$H366,"")</f>
        <v/>
      </c>
      <c r="H366" s="329" t="str">
        <f aca="false">IF('Loan Table'!$A366&lt;&gt;"",'Loan Table'!$C366*(InterestRate/PaymentsPerYear),"")</f>
        <v/>
      </c>
      <c r="I366" s="329" t="str">
        <f aca="false">IF('Loan Table'!$A366&lt;&gt;"",IF('Loan Table'!$D366+'Loan Table'!$E366&lt;='Loan Table'!$C366,'Loan Table'!$C366-'Loan Table'!$G366,0),"")</f>
        <v/>
      </c>
      <c r="J366" s="329" t="str">
        <f aca="false">IF('Loan Table'!$A366&lt;&gt;"",SUM(INDEX('Loan Table'!$H$13:$H$844,1,1):'Loan Table'!$H366),"")</f>
        <v/>
      </c>
    </row>
    <row r="367" customFormat="false" ht="10.5" hidden="false" customHeight="false" outlineLevel="0" collapsed="false">
      <c r="A367" s="332" t="str">
        <f aca="false">IF(LoanGood,IF(ROW()-ROW('Loan Table'!$A$12)&gt;ScheduledNumberOfPayments,"",ROW()-ROW('Loan Table'!$A$12)),"")</f>
        <v/>
      </c>
      <c r="B367" s="327" t="str">
        <f aca="false">IF('Loan Table'!$A367&lt;&gt;"",EOMONTH(LoanStartDate,ROW('Loan Table'!$A367)-ROW('Loan Table'!$A$12)-2)+DAY(LoanStartDate),"")</f>
        <v/>
      </c>
      <c r="C367" s="329" t="str">
        <f aca="false">IF('Loan Table'!$A367&lt;&gt;"",IF(ROW()-ROW('Loan Table'!$C$12)=1,LoanAmount,INDEX('Loan Table'!$I$13:$I$844,ROW()-ROW('Loan Table'!$C$12)-1)),"")</f>
        <v/>
      </c>
      <c r="D367" s="329" t="str">
        <f aca="false">IF('Loan Table'!$A367&lt;&gt;"",ScheduledPayment,"")</f>
        <v/>
      </c>
      <c r="E367" s="329" t="str">
        <f aca="false">IF('Loan Table'!$A367&lt;&gt;"",IF('Loan Table'!$D367+ExtraPayments&lt;'Loan Table'!$C367,ExtraPayments,IF('Loan Table'!$C367-'Loan Table'!$D367&gt;0,'Loan Table'!$C367-'Loan Table'!$D367,0)),"")</f>
        <v/>
      </c>
      <c r="F367" s="329" t="str">
        <f aca="false">IF('Loan Table'!$A367&lt;&gt;"",IF('Loan Table'!$D367+'Loan Table'!$E367&lt;='Loan Table'!$C367,'Loan Table'!$D367+'Loan Table'!$E367,'Loan Table'!$C367),"")</f>
        <v/>
      </c>
      <c r="G367" s="329" t="str">
        <f aca="false">IF('Loan Table'!$A367&lt;&gt;"",'Loan Table'!$F367-'Loan Table'!$H367,"")</f>
        <v/>
      </c>
      <c r="H367" s="329" t="str">
        <f aca="false">IF('Loan Table'!$A367&lt;&gt;"",'Loan Table'!$C367*(InterestRate/PaymentsPerYear),"")</f>
        <v/>
      </c>
      <c r="I367" s="329" t="str">
        <f aca="false">IF('Loan Table'!$A367&lt;&gt;"",IF('Loan Table'!$D367+'Loan Table'!$E367&lt;='Loan Table'!$C367,'Loan Table'!$C367-'Loan Table'!$G367,0),"")</f>
        <v/>
      </c>
      <c r="J367" s="329" t="str">
        <f aca="false">IF('Loan Table'!$A367&lt;&gt;"",SUM(INDEX('Loan Table'!$H$13:$H$844,1,1):'Loan Table'!$H367),"")</f>
        <v/>
      </c>
    </row>
    <row r="368" customFormat="false" ht="10.5" hidden="false" customHeight="false" outlineLevel="0" collapsed="false">
      <c r="A368" s="332" t="str">
        <f aca="false">IF(LoanGood,IF(ROW()-ROW('Loan Table'!$A$12)&gt;ScheduledNumberOfPayments,"",ROW()-ROW('Loan Table'!$A$12)),"")</f>
        <v/>
      </c>
      <c r="B368" s="327" t="str">
        <f aca="false">IF('Loan Table'!$A368&lt;&gt;"",EOMONTH(LoanStartDate,ROW('Loan Table'!$A368)-ROW('Loan Table'!$A$12)-2)+DAY(LoanStartDate),"")</f>
        <v/>
      </c>
      <c r="C368" s="329" t="str">
        <f aca="false">IF('Loan Table'!$A368&lt;&gt;"",IF(ROW()-ROW('Loan Table'!$C$12)=1,LoanAmount,INDEX('Loan Table'!$I$13:$I$844,ROW()-ROW('Loan Table'!$C$12)-1)),"")</f>
        <v/>
      </c>
      <c r="D368" s="329" t="str">
        <f aca="false">IF('Loan Table'!$A368&lt;&gt;"",ScheduledPayment,"")</f>
        <v/>
      </c>
      <c r="E368" s="329" t="str">
        <f aca="false">IF('Loan Table'!$A368&lt;&gt;"",IF('Loan Table'!$D368+ExtraPayments&lt;'Loan Table'!$C368,ExtraPayments,IF('Loan Table'!$C368-'Loan Table'!$D368&gt;0,'Loan Table'!$C368-'Loan Table'!$D368,0)),"")</f>
        <v/>
      </c>
      <c r="F368" s="329" t="str">
        <f aca="false">IF('Loan Table'!$A368&lt;&gt;"",IF('Loan Table'!$D368+'Loan Table'!$E368&lt;='Loan Table'!$C368,'Loan Table'!$D368+'Loan Table'!$E368,'Loan Table'!$C368),"")</f>
        <v/>
      </c>
      <c r="G368" s="329" t="str">
        <f aca="false">IF('Loan Table'!$A368&lt;&gt;"",'Loan Table'!$F368-'Loan Table'!$H368,"")</f>
        <v/>
      </c>
      <c r="H368" s="329" t="str">
        <f aca="false">IF('Loan Table'!$A368&lt;&gt;"",'Loan Table'!$C368*(InterestRate/PaymentsPerYear),"")</f>
        <v/>
      </c>
      <c r="I368" s="329" t="str">
        <f aca="false">IF('Loan Table'!$A368&lt;&gt;"",IF('Loan Table'!$D368+'Loan Table'!$E368&lt;='Loan Table'!$C368,'Loan Table'!$C368-'Loan Table'!$G368,0),"")</f>
        <v/>
      </c>
      <c r="J368" s="329" t="str">
        <f aca="false">IF('Loan Table'!$A368&lt;&gt;"",SUM(INDEX('Loan Table'!$H$13:$H$844,1,1):'Loan Table'!$H368),"")</f>
        <v/>
      </c>
    </row>
    <row r="369" customFormat="false" ht="10.5" hidden="false" customHeight="false" outlineLevel="0" collapsed="false">
      <c r="A369" s="332" t="str">
        <f aca="false">IF(LoanGood,IF(ROW()-ROW('Loan Table'!$A$12)&gt;ScheduledNumberOfPayments,"",ROW()-ROW('Loan Table'!$A$12)),"")</f>
        <v/>
      </c>
      <c r="B369" s="327" t="str">
        <f aca="false">IF('Loan Table'!$A369&lt;&gt;"",EOMONTH(LoanStartDate,ROW('Loan Table'!$A369)-ROW('Loan Table'!$A$12)-2)+DAY(LoanStartDate),"")</f>
        <v/>
      </c>
      <c r="C369" s="329" t="str">
        <f aca="false">IF('Loan Table'!$A369&lt;&gt;"",IF(ROW()-ROW('Loan Table'!$C$12)=1,LoanAmount,INDEX('Loan Table'!$I$13:$I$844,ROW()-ROW('Loan Table'!$C$12)-1)),"")</f>
        <v/>
      </c>
      <c r="D369" s="329" t="str">
        <f aca="false">IF('Loan Table'!$A369&lt;&gt;"",ScheduledPayment,"")</f>
        <v/>
      </c>
      <c r="E369" s="329" t="str">
        <f aca="false">IF('Loan Table'!$A369&lt;&gt;"",IF('Loan Table'!$D369+ExtraPayments&lt;'Loan Table'!$C369,ExtraPayments,IF('Loan Table'!$C369-'Loan Table'!$D369&gt;0,'Loan Table'!$C369-'Loan Table'!$D369,0)),"")</f>
        <v/>
      </c>
      <c r="F369" s="329" t="str">
        <f aca="false">IF('Loan Table'!$A369&lt;&gt;"",IF('Loan Table'!$D369+'Loan Table'!$E369&lt;='Loan Table'!$C369,'Loan Table'!$D369+'Loan Table'!$E369,'Loan Table'!$C369),"")</f>
        <v/>
      </c>
      <c r="G369" s="329" t="str">
        <f aca="false">IF('Loan Table'!$A369&lt;&gt;"",'Loan Table'!$F369-'Loan Table'!$H369,"")</f>
        <v/>
      </c>
      <c r="H369" s="329" t="str">
        <f aca="false">IF('Loan Table'!$A369&lt;&gt;"",'Loan Table'!$C369*(InterestRate/PaymentsPerYear),"")</f>
        <v/>
      </c>
      <c r="I369" s="329" t="str">
        <f aca="false">IF('Loan Table'!$A369&lt;&gt;"",IF('Loan Table'!$D369+'Loan Table'!$E369&lt;='Loan Table'!$C369,'Loan Table'!$C369-'Loan Table'!$G369,0),"")</f>
        <v/>
      </c>
      <c r="J369" s="329" t="str">
        <f aca="false">IF('Loan Table'!$A369&lt;&gt;"",SUM(INDEX('Loan Table'!$H$13:$H$844,1,1):'Loan Table'!$H369),"")</f>
        <v/>
      </c>
    </row>
    <row r="370" customFormat="false" ht="10.5" hidden="false" customHeight="false" outlineLevel="0" collapsed="false">
      <c r="A370" s="332" t="str">
        <f aca="false">IF(LoanGood,IF(ROW()-ROW('Loan Table'!$A$12)&gt;ScheduledNumberOfPayments,"",ROW()-ROW('Loan Table'!$A$12)),"")</f>
        <v/>
      </c>
      <c r="B370" s="327" t="str">
        <f aca="false">IF('Loan Table'!$A370&lt;&gt;"",EOMONTH(LoanStartDate,ROW('Loan Table'!$A370)-ROW('Loan Table'!$A$12)-2)+DAY(LoanStartDate),"")</f>
        <v/>
      </c>
      <c r="C370" s="329" t="str">
        <f aca="false">IF('Loan Table'!$A370&lt;&gt;"",IF(ROW()-ROW('Loan Table'!$C$12)=1,LoanAmount,INDEX('Loan Table'!$I$13:$I$844,ROW()-ROW('Loan Table'!$C$12)-1)),"")</f>
        <v/>
      </c>
      <c r="D370" s="329" t="str">
        <f aca="false">IF('Loan Table'!$A370&lt;&gt;"",ScheduledPayment,"")</f>
        <v/>
      </c>
      <c r="E370" s="329" t="str">
        <f aca="false">IF('Loan Table'!$A370&lt;&gt;"",IF('Loan Table'!$D370+ExtraPayments&lt;'Loan Table'!$C370,ExtraPayments,IF('Loan Table'!$C370-'Loan Table'!$D370&gt;0,'Loan Table'!$C370-'Loan Table'!$D370,0)),"")</f>
        <v/>
      </c>
      <c r="F370" s="329" t="str">
        <f aca="false">IF('Loan Table'!$A370&lt;&gt;"",IF('Loan Table'!$D370+'Loan Table'!$E370&lt;='Loan Table'!$C370,'Loan Table'!$D370+'Loan Table'!$E370,'Loan Table'!$C370),"")</f>
        <v/>
      </c>
      <c r="G370" s="329" t="str">
        <f aca="false">IF('Loan Table'!$A370&lt;&gt;"",'Loan Table'!$F370-'Loan Table'!$H370,"")</f>
        <v/>
      </c>
      <c r="H370" s="329" t="str">
        <f aca="false">IF('Loan Table'!$A370&lt;&gt;"",'Loan Table'!$C370*(InterestRate/PaymentsPerYear),"")</f>
        <v/>
      </c>
      <c r="I370" s="329" t="str">
        <f aca="false">IF('Loan Table'!$A370&lt;&gt;"",IF('Loan Table'!$D370+'Loan Table'!$E370&lt;='Loan Table'!$C370,'Loan Table'!$C370-'Loan Table'!$G370,0),"")</f>
        <v/>
      </c>
      <c r="J370" s="329" t="str">
        <f aca="false">IF('Loan Table'!$A370&lt;&gt;"",SUM(INDEX('Loan Table'!$H$13:$H$844,1,1):'Loan Table'!$H370),"")</f>
        <v/>
      </c>
    </row>
    <row r="371" customFormat="false" ht="10.5" hidden="false" customHeight="false" outlineLevel="0" collapsed="false">
      <c r="A371" s="332" t="str">
        <f aca="false">IF(LoanGood,IF(ROW()-ROW('Loan Table'!$A$12)&gt;ScheduledNumberOfPayments,"",ROW()-ROW('Loan Table'!$A$12)),"")</f>
        <v/>
      </c>
      <c r="B371" s="327" t="str">
        <f aca="false">IF('Loan Table'!$A371&lt;&gt;"",EOMONTH(LoanStartDate,ROW('Loan Table'!$A371)-ROW('Loan Table'!$A$12)-2)+DAY(LoanStartDate),"")</f>
        <v/>
      </c>
      <c r="C371" s="329" t="str">
        <f aca="false">IF('Loan Table'!$A371&lt;&gt;"",IF(ROW()-ROW('Loan Table'!$C$12)=1,LoanAmount,INDEX('Loan Table'!$I$13:$I$844,ROW()-ROW('Loan Table'!$C$12)-1)),"")</f>
        <v/>
      </c>
      <c r="D371" s="329" t="str">
        <f aca="false">IF('Loan Table'!$A371&lt;&gt;"",ScheduledPayment,"")</f>
        <v/>
      </c>
      <c r="E371" s="329" t="str">
        <f aca="false">IF('Loan Table'!$A371&lt;&gt;"",IF('Loan Table'!$D371+ExtraPayments&lt;'Loan Table'!$C371,ExtraPayments,IF('Loan Table'!$C371-'Loan Table'!$D371&gt;0,'Loan Table'!$C371-'Loan Table'!$D371,0)),"")</f>
        <v/>
      </c>
      <c r="F371" s="329" t="str">
        <f aca="false">IF('Loan Table'!$A371&lt;&gt;"",IF('Loan Table'!$D371+'Loan Table'!$E371&lt;='Loan Table'!$C371,'Loan Table'!$D371+'Loan Table'!$E371,'Loan Table'!$C371),"")</f>
        <v/>
      </c>
      <c r="G371" s="329" t="str">
        <f aca="false">IF('Loan Table'!$A371&lt;&gt;"",'Loan Table'!$F371-'Loan Table'!$H371,"")</f>
        <v/>
      </c>
      <c r="H371" s="329" t="str">
        <f aca="false">IF('Loan Table'!$A371&lt;&gt;"",'Loan Table'!$C371*(InterestRate/PaymentsPerYear),"")</f>
        <v/>
      </c>
      <c r="I371" s="329" t="str">
        <f aca="false">IF('Loan Table'!$A371&lt;&gt;"",IF('Loan Table'!$D371+'Loan Table'!$E371&lt;='Loan Table'!$C371,'Loan Table'!$C371-'Loan Table'!$G371,0),"")</f>
        <v/>
      </c>
      <c r="J371" s="329" t="str">
        <f aca="false">IF('Loan Table'!$A371&lt;&gt;"",SUM(INDEX('Loan Table'!$H$13:$H$844,1,1):'Loan Table'!$H371),"")</f>
        <v/>
      </c>
    </row>
    <row r="372" customFormat="false" ht="10.5" hidden="false" customHeight="false" outlineLevel="0" collapsed="false">
      <c r="A372" s="332" t="str">
        <f aca="false">IF(LoanGood,IF(ROW()-ROW('Loan Table'!$A$12)&gt;ScheduledNumberOfPayments,"",ROW()-ROW('Loan Table'!$A$12)),"")</f>
        <v/>
      </c>
      <c r="B372" s="327" t="str">
        <f aca="false">IF('Loan Table'!$A372&lt;&gt;"",EOMONTH(LoanStartDate,ROW('Loan Table'!$A372)-ROW('Loan Table'!$A$12)-2)+DAY(LoanStartDate),"")</f>
        <v/>
      </c>
      <c r="C372" s="329" t="str">
        <f aca="false">IF('Loan Table'!$A372&lt;&gt;"",IF(ROW()-ROW('Loan Table'!$C$12)=1,LoanAmount,INDEX('Loan Table'!$I$13:$I$844,ROW()-ROW('Loan Table'!$C$12)-1)),"")</f>
        <v/>
      </c>
      <c r="D372" s="329" t="str">
        <f aca="false">IF('Loan Table'!$A372&lt;&gt;"",ScheduledPayment,"")</f>
        <v/>
      </c>
      <c r="E372" s="329" t="str">
        <f aca="false">IF('Loan Table'!$A372&lt;&gt;"",IF('Loan Table'!$D372+ExtraPayments&lt;'Loan Table'!$C372,ExtraPayments,IF('Loan Table'!$C372-'Loan Table'!$D372&gt;0,'Loan Table'!$C372-'Loan Table'!$D372,0)),"")</f>
        <v/>
      </c>
      <c r="F372" s="329" t="str">
        <f aca="false">IF('Loan Table'!$A372&lt;&gt;"",IF('Loan Table'!$D372+'Loan Table'!$E372&lt;='Loan Table'!$C372,'Loan Table'!$D372+'Loan Table'!$E372,'Loan Table'!$C372),"")</f>
        <v/>
      </c>
      <c r="G372" s="329" t="str">
        <f aca="false">IF('Loan Table'!$A372&lt;&gt;"",'Loan Table'!$F372-'Loan Table'!$H372,"")</f>
        <v/>
      </c>
      <c r="H372" s="329" t="str">
        <f aca="false">IF('Loan Table'!$A372&lt;&gt;"",'Loan Table'!$C372*(InterestRate/PaymentsPerYear),"")</f>
        <v/>
      </c>
      <c r="I372" s="329" t="str">
        <f aca="false">IF('Loan Table'!$A372&lt;&gt;"",IF('Loan Table'!$D372+'Loan Table'!$E372&lt;='Loan Table'!$C372,'Loan Table'!$C372-'Loan Table'!$G372,0),"")</f>
        <v/>
      </c>
      <c r="J372" s="329" t="str">
        <f aca="false">IF('Loan Table'!$A372&lt;&gt;"",SUM(INDEX('Loan Table'!$H$13:$H$844,1,1):'Loan Table'!$H372),"")</f>
        <v/>
      </c>
    </row>
    <row r="373" customFormat="false" ht="10.5" hidden="false" customHeight="false" outlineLevel="0" collapsed="false">
      <c r="A373" s="332" t="str">
        <f aca="false">IF(LoanGood,IF(ROW()-ROW('Loan Table'!$A$12)&gt;ScheduledNumberOfPayments,"",ROW()-ROW('Loan Table'!$A$12)),"")</f>
        <v/>
      </c>
      <c r="B373" s="327" t="str">
        <f aca="false">IF('Loan Table'!$A373&lt;&gt;"",EOMONTH(LoanStartDate,ROW('Loan Table'!$A373)-ROW('Loan Table'!$A$12)-2)+DAY(LoanStartDate),"")</f>
        <v/>
      </c>
      <c r="C373" s="329" t="str">
        <f aca="false">IF('Loan Table'!$A373&lt;&gt;"",IF(ROW()-ROW('Loan Table'!$C$12)=1,LoanAmount,INDEX('Loan Table'!$I$13:$I$844,ROW()-ROW('Loan Table'!$C$12)-1)),"")</f>
        <v/>
      </c>
      <c r="D373" s="329" t="str">
        <f aca="false">IF('Loan Table'!$A373&lt;&gt;"",ScheduledPayment,"")</f>
        <v/>
      </c>
      <c r="E373" s="329" t="str">
        <f aca="false">IF('Loan Table'!$A373&lt;&gt;"",IF('Loan Table'!$D373+ExtraPayments&lt;'Loan Table'!$C373,ExtraPayments,IF('Loan Table'!$C373-'Loan Table'!$D373&gt;0,'Loan Table'!$C373-'Loan Table'!$D373,0)),"")</f>
        <v/>
      </c>
      <c r="F373" s="329" t="str">
        <f aca="false">IF('Loan Table'!$A373&lt;&gt;"",IF('Loan Table'!$D373+'Loan Table'!$E373&lt;='Loan Table'!$C373,'Loan Table'!$D373+'Loan Table'!$E373,'Loan Table'!$C373),"")</f>
        <v/>
      </c>
      <c r="G373" s="329" t="str">
        <f aca="false">IF('Loan Table'!$A373&lt;&gt;"",'Loan Table'!$F373-'Loan Table'!$H373,"")</f>
        <v/>
      </c>
      <c r="H373" s="329" t="str">
        <f aca="false">IF('Loan Table'!$A373&lt;&gt;"",'Loan Table'!$C373*(InterestRate/PaymentsPerYear),"")</f>
        <v/>
      </c>
      <c r="I373" s="329" t="str">
        <f aca="false">IF('Loan Table'!$A373&lt;&gt;"",IF('Loan Table'!$D373+'Loan Table'!$E373&lt;='Loan Table'!$C373,'Loan Table'!$C373-'Loan Table'!$G373,0),"")</f>
        <v/>
      </c>
      <c r="J373" s="329" t="str">
        <f aca="false">IF('Loan Table'!$A373&lt;&gt;"",SUM(INDEX('Loan Table'!$H$13:$H$844,1,1):'Loan Table'!$H373),"")</f>
        <v/>
      </c>
    </row>
    <row r="374" customFormat="false" ht="10.5" hidden="false" customHeight="false" outlineLevel="0" collapsed="false">
      <c r="A374" s="332" t="str">
        <f aca="false">IF(LoanGood,IF(ROW()-ROW('Loan Table'!$A$12)&gt;ScheduledNumberOfPayments,"",ROW()-ROW('Loan Table'!$A$12)),"")</f>
        <v/>
      </c>
      <c r="B374" s="327" t="str">
        <f aca="false">IF('Loan Table'!$A374&lt;&gt;"",EOMONTH(LoanStartDate,ROW('Loan Table'!$A374)-ROW('Loan Table'!$A$12)-2)+DAY(LoanStartDate),"")</f>
        <v/>
      </c>
      <c r="C374" s="329" t="str">
        <f aca="false">IF('Loan Table'!$A374&lt;&gt;"",IF(ROW()-ROW('Loan Table'!$C$12)=1,LoanAmount,INDEX('Loan Table'!$I$13:$I$844,ROW()-ROW('Loan Table'!$C$12)-1)),"")</f>
        <v/>
      </c>
      <c r="D374" s="329" t="str">
        <f aca="false">IF('Loan Table'!$A374&lt;&gt;"",ScheduledPayment,"")</f>
        <v/>
      </c>
      <c r="E374" s="329" t="str">
        <f aca="false">IF('Loan Table'!$A374&lt;&gt;"",IF('Loan Table'!$D374+ExtraPayments&lt;'Loan Table'!$C374,ExtraPayments,IF('Loan Table'!$C374-'Loan Table'!$D374&gt;0,'Loan Table'!$C374-'Loan Table'!$D374,0)),"")</f>
        <v/>
      </c>
      <c r="F374" s="329" t="str">
        <f aca="false">IF('Loan Table'!$A374&lt;&gt;"",IF('Loan Table'!$D374+'Loan Table'!$E374&lt;='Loan Table'!$C374,'Loan Table'!$D374+'Loan Table'!$E374,'Loan Table'!$C374),"")</f>
        <v/>
      </c>
      <c r="G374" s="329" t="str">
        <f aca="false">IF('Loan Table'!$A374&lt;&gt;"",'Loan Table'!$F374-'Loan Table'!$H374,"")</f>
        <v/>
      </c>
      <c r="H374" s="329" t="str">
        <f aca="false">IF('Loan Table'!$A374&lt;&gt;"",'Loan Table'!$C374*(InterestRate/PaymentsPerYear),"")</f>
        <v/>
      </c>
      <c r="I374" s="329" t="str">
        <f aca="false">IF('Loan Table'!$A374&lt;&gt;"",IF('Loan Table'!$D374+'Loan Table'!$E374&lt;='Loan Table'!$C374,'Loan Table'!$C374-'Loan Table'!$G374,0),"")</f>
        <v/>
      </c>
      <c r="J374" s="329" t="str">
        <f aca="false">IF('Loan Table'!$A374&lt;&gt;"",SUM(INDEX('Loan Table'!$H$13:$H$844,1,1):'Loan Table'!$H374),"")</f>
        <v/>
      </c>
    </row>
    <row r="375" customFormat="false" ht="10.5" hidden="false" customHeight="false" outlineLevel="0" collapsed="false">
      <c r="A375" s="332" t="str">
        <f aca="false">IF(LoanGood,IF(ROW()-ROW('Loan Table'!$A$12)&gt;ScheduledNumberOfPayments,"",ROW()-ROW('Loan Table'!$A$12)),"")</f>
        <v/>
      </c>
      <c r="B375" s="327" t="str">
        <f aca="false">IF('Loan Table'!$A375&lt;&gt;"",EOMONTH(LoanStartDate,ROW('Loan Table'!$A375)-ROW('Loan Table'!$A$12)-2)+DAY(LoanStartDate),"")</f>
        <v/>
      </c>
      <c r="C375" s="329" t="str">
        <f aca="false">IF('Loan Table'!$A375&lt;&gt;"",IF(ROW()-ROW('Loan Table'!$C$12)=1,LoanAmount,INDEX('Loan Table'!$I$13:$I$844,ROW()-ROW('Loan Table'!$C$12)-1)),"")</f>
        <v/>
      </c>
      <c r="D375" s="329" t="str">
        <f aca="false">IF('Loan Table'!$A375&lt;&gt;"",ScheduledPayment,"")</f>
        <v/>
      </c>
      <c r="E375" s="329" t="str">
        <f aca="false">IF('Loan Table'!$A375&lt;&gt;"",IF('Loan Table'!$D375+ExtraPayments&lt;'Loan Table'!$C375,ExtraPayments,IF('Loan Table'!$C375-'Loan Table'!$D375&gt;0,'Loan Table'!$C375-'Loan Table'!$D375,0)),"")</f>
        <v/>
      </c>
      <c r="F375" s="329" t="str">
        <f aca="false">IF('Loan Table'!$A375&lt;&gt;"",IF('Loan Table'!$D375+'Loan Table'!$E375&lt;='Loan Table'!$C375,'Loan Table'!$D375+'Loan Table'!$E375,'Loan Table'!$C375),"")</f>
        <v/>
      </c>
      <c r="G375" s="329" t="str">
        <f aca="false">IF('Loan Table'!$A375&lt;&gt;"",'Loan Table'!$F375-'Loan Table'!$H375,"")</f>
        <v/>
      </c>
      <c r="H375" s="329" t="str">
        <f aca="false">IF('Loan Table'!$A375&lt;&gt;"",'Loan Table'!$C375*(InterestRate/PaymentsPerYear),"")</f>
        <v/>
      </c>
      <c r="I375" s="329" t="str">
        <f aca="false">IF('Loan Table'!$A375&lt;&gt;"",IF('Loan Table'!$D375+'Loan Table'!$E375&lt;='Loan Table'!$C375,'Loan Table'!$C375-'Loan Table'!$G375,0),"")</f>
        <v/>
      </c>
      <c r="J375" s="329" t="str">
        <f aca="false">IF('Loan Table'!$A375&lt;&gt;"",SUM(INDEX('Loan Table'!$H$13:$H$844,1,1):'Loan Table'!$H375),"")</f>
        <v/>
      </c>
    </row>
    <row r="376" customFormat="false" ht="10.5" hidden="false" customHeight="false" outlineLevel="0" collapsed="false">
      <c r="A376" s="332" t="str">
        <f aca="false">IF(LoanGood,IF(ROW()-ROW('Loan Table'!$A$12)&gt;ScheduledNumberOfPayments,"",ROW()-ROW('Loan Table'!$A$12)),"")</f>
        <v/>
      </c>
      <c r="B376" s="327" t="str">
        <f aca="false">IF('Loan Table'!$A376&lt;&gt;"",EOMONTH(LoanStartDate,ROW('Loan Table'!$A376)-ROW('Loan Table'!$A$12)-2)+DAY(LoanStartDate),"")</f>
        <v/>
      </c>
      <c r="C376" s="329" t="str">
        <f aca="false">IF('Loan Table'!$A376&lt;&gt;"",IF(ROW()-ROW('Loan Table'!$C$12)=1,LoanAmount,INDEX('Loan Table'!$I$13:$I$844,ROW()-ROW('Loan Table'!$C$12)-1)),"")</f>
        <v/>
      </c>
      <c r="D376" s="329" t="str">
        <f aca="false">IF('Loan Table'!$A376&lt;&gt;"",ScheduledPayment,"")</f>
        <v/>
      </c>
      <c r="E376" s="329" t="str">
        <f aca="false">IF('Loan Table'!$A376&lt;&gt;"",IF('Loan Table'!$D376+ExtraPayments&lt;'Loan Table'!$C376,ExtraPayments,IF('Loan Table'!$C376-'Loan Table'!$D376&gt;0,'Loan Table'!$C376-'Loan Table'!$D376,0)),"")</f>
        <v/>
      </c>
      <c r="F376" s="329" t="str">
        <f aca="false">IF('Loan Table'!$A376&lt;&gt;"",IF('Loan Table'!$D376+'Loan Table'!$E376&lt;='Loan Table'!$C376,'Loan Table'!$D376+'Loan Table'!$E376,'Loan Table'!$C376),"")</f>
        <v/>
      </c>
      <c r="G376" s="329" t="str">
        <f aca="false">IF('Loan Table'!$A376&lt;&gt;"",'Loan Table'!$F376-'Loan Table'!$H376,"")</f>
        <v/>
      </c>
      <c r="H376" s="329" t="str">
        <f aca="false">IF('Loan Table'!$A376&lt;&gt;"",'Loan Table'!$C376*(InterestRate/PaymentsPerYear),"")</f>
        <v/>
      </c>
      <c r="I376" s="329" t="str">
        <f aca="false">IF('Loan Table'!$A376&lt;&gt;"",IF('Loan Table'!$D376+'Loan Table'!$E376&lt;='Loan Table'!$C376,'Loan Table'!$C376-'Loan Table'!$G376,0),"")</f>
        <v/>
      </c>
      <c r="J376" s="329" t="str">
        <f aca="false">IF('Loan Table'!$A376&lt;&gt;"",SUM(INDEX('Loan Table'!$H$13:$H$844,1,1):'Loan Table'!$H376),"")</f>
        <v/>
      </c>
    </row>
    <row r="377" customFormat="false" ht="10.5" hidden="false" customHeight="false" outlineLevel="0" collapsed="false">
      <c r="A377" s="332" t="str">
        <f aca="false">IF(LoanGood,IF(ROW()-ROW('Loan Table'!$A$12)&gt;ScheduledNumberOfPayments,"",ROW()-ROW('Loan Table'!$A$12)),"")</f>
        <v/>
      </c>
      <c r="B377" s="327" t="str">
        <f aca="false">IF('Loan Table'!$A377&lt;&gt;"",EOMONTH(LoanStartDate,ROW('Loan Table'!$A377)-ROW('Loan Table'!$A$12)-2)+DAY(LoanStartDate),"")</f>
        <v/>
      </c>
      <c r="C377" s="329" t="str">
        <f aca="false">IF('Loan Table'!$A377&lt;&gt;"",IF(ROW()-ROW('Loan Table'!$C$12)=1,LoanAmount,INDEX('Loan Table'!$I$13:$I$844,ROW()-ROW('Loan Table'!$C$12)-1)),"")</f>
        <v/>
      </c>
      <c r="D377" s="329" t="str">
        <f aca="false">IF('Loan Table'!$A377&lt;&gt;"",ScheduledPayment,"")</f>
        <v/>
      </c>
      <c r="E377" s="329" t="str">
        <f aca="false">IF('Loan Table'!$A377&lt;&gt;"",IF('Loan Table'!$D377+ExtraPayments&lt;'Loan Table'!$C377,ExtraPayments,IF('Loan Table'!$C377-'Loan Table'!$D377&gt;0,'Loan Table'!$C377-'Loan Table'!$D377,0)),"")</f>
        <v/>
      </c>
      <c r="F377" s="329" t="str">
        <f aca="false">IF('Loan Table'!$A377&lt;&gt;"",IF('Loan Table'!$D377+'Loan Table'!$E377&lt;='Loan Table'!$C377,'Loan Table'!$D377+'Loan Table'!$E377,'Loan Table'!$C377),"")</f>
        <v/>
      </c>
      <c r="G377" s="329" t="str">
        <f aca="false">IF('Loan Table'!$A377&lt;&gt;"",'Loan Table'!$F377-'Loan Table'!$H377,"")</f>
        <v/>
      </c>
      <c r="H377" s="329" t="str">
        <f aca="false">IF('Loan Table'!$A377&lt;&gt;"",'Loan Table'!$C377*(InterestRate/PaymentsPerYear),"")</f>
        <v/>
      </c>
      <c r="I377" s="329" t="str">
        <f aca="false">IF('Loan Table'!$A377&lt;&gt;"",IF('Loan Table'!$D377+'Loan Table'!$E377&lt;='Loan Table'!$C377,'Loan Table'!$C377-'Loan Table'!$G377,0),"")</f>
        <v/>
      </c>
      <c r="J377" s="329" t="str">
        <f aca="false">IF('Loan Table'!$A377&lt;&gt;"",SUM(INDEX('Loan Table'!$H$13:$H$844,1,1):'Loan Table'!$H377),"")</f>
        <v/>
      </c>
    </row>
    <row r="378" customFormat="false" ht="10.5" hidden="false" customHeight="false" outlineLevel="0" collapsed="false">
      <c r="A378" s="332" t="str">
        <f aca="false">IF(LoanGood,IF(ROW()-ROW('Loan Table'!$A$12)&gt;ScheduledNumberOfPayments,"",ROW()-ROW('Loan Table'!$A$12)),"")</f>
        <v/>
      </c>
      <c r="B378" s="327" t="str">
        <f aca="false">IF('Loan Table'!$A378&lt;&gt;"",EOMONTH(LoanStartDate,ROW('Loan Table'!$A378)-ROW('Loan Table'!$A$12)-2)+DAY(LoanStartDate),"")</f>
        <v/>
      </c>
      <c r="C378" s="329" t="str">
        <f aca="false">IF('Loan Table'!$A378&lt;&gt;"",IF(ROW()-ROW('Loan Table'!$C$12)=1,LoanAmount,INDEX('Loan Table'!$I$13:$I$844,ROW()-ROW('Loan Table'!$C$12)-1)),"")</f>
        <v/>
      </c>
      <c r="D378" s="329" t="str">
        <f aca="false">IF('Loan Table'!$A378&lt;&gt;"",ScheduledPayment,"")</f>
        <v/>
      </c>
      <c r="E378" s="329" t="str">
        <f aca="false">IF('Loan Table'!$A378&lt;&gt;"",IF('Loan Table'!$D378+ExtraPayments&lt;'Loan Table'!$C378,ExtraPayments,IF('Loan Table'!$C378-'Loan Table'!$D378&gt;0,'Loan Table'!$C378-'Loan Table'!$D378,0)),"")</f>
        <v/>
      </c>
      <c r="F378" s="329" t="str">
        <f aca="false">IF('Loan Table'!$A378&lt;&gt;"",IF('Loan Table'!$D378+'Loan Table'!$E378&lt;='Loan Table'!$C378,'Loan Table'!$D378+'Loan Table'!$E378,'Loan Table'!$C378),"")</f>
        <v/>
      </c>
      <c r="G378" s="329" t="str">
        <f aca="false">IF('Loan Table'!$A378&lt;&gt;"",'Loan Table'!$F378-'Loan Table'!$H378,"")</f>
        <v/>
      </c>
      <c r="H378" s="329" t="str">
        <f aca="false">IF('Loan Table'!$A378&lt;&gt;"",'Loan Table'!$C378*(InterestRate/PaymentsPerYear),"")</f>
        <v/>
      </c>
      <c r="I378" s="329" t="str">
        <f aca="false">IF('Loan Table'!$A378&lt;&gt;"",IF('Loan Table'!$D378+'Loan Table'!$E378&lt;='Loan Table'!$C378,'Loan Table'!$C378-'Loan Table'!$G378,0),"")</f>
        <v/>
      </c>
      <c r="J378" s="329" t="str">
        <f aca="false">IF('Loan Table'!$A378&lt;&gt;"",SUM(INDEX('Loan Table'!$H$13:$H$844,1,1):'Loan Table'!$H378),"")</f>
        <v/>
      </c>
    </row>
    <row r="379" customFormat="false" ht="10.5" hidden="false" customHeight="false" outlineLevel="0" collapsed="false">
      <c r="A379" s="332" t="str">
        <f aca="false">IF(LoanGood,IF(ROW()-ROW('Loan Table'!$A$12)&gt;ScheduledNumberOfPayments,"",ROW()-ROW('Loan Table'!$A$12)),"")</f>
        <v/>
      </c>
      <c r="B379" s="327" t="str">
        <f aca="false">IF('Loan Table'!$A379&lt;&gt;"",EOMONTH(LoanStartDate,ROW('Loan Table'!$A379)-ROW('Loan Table'!$A$12)-2)+DAY(LoanStartDate),"")</f>
        <v/>
      </c>
      <c r="C379" s="329" t="str">
        <f aca="false">IF('Loan Table'!$A379&lt;&gt;"",IF(ROW()-ROW('Loan Table'!$C$12)=1,LoanAmount,INDEX('Loan Table'!$I$13:$I$844,ROW()-ROW('Loan Table'!$C$12)-1)),"")</f>
        <v/>
      </c>
      <c r="D379" s="329" t="str">
        <f aca="false">IF('Loan Table'!$A379&lt;&gt;"",ScheduledPayment,"")</f>
        <v/>
      </c>
      <c r="E379" s="329" t="str">
        <f aca="false">IF('Loan Table'!$A379&lt;&gt;"",IF('Loan Table'!$D379+ExtraPayments&lt;'Loan Table'!$C379,ExtraPayments,IF('Loan Table'!$C379-'Loan Table'!$D379&gt;0,'Loan Table'!$C379-'Loan Table'!$D379,0)),"")</f>
        <v/>
      </c>
      <c r="F379" s="329" t="str">
        <f aca="false">IF('Loan Table'!$A379&lt;&gt;"",IF('Loan Table'!$D379+'Loan Table'!$E379&lt;='Loan Table'!$C379,'Loan Table'!$D379+'Loan Table'!$E379,'Loan Table'!$C379),"")</f>
        <v/>
      </c>
      <c r="G379" s="329" t="str">
        <f aca="false">IF('Loan Table'!$A379&lt;&gt;"",'Loan Table'!$F379-'Loan Table'!$H379,"")</f>
        <v/>
      </c>
      <c r="H379" s="329" t="str">
        <f aca="false">IF('Loan Table'!$A379&lt;&gt;"",'Loan Table'!$C379*(InterestRate/PaymentsPerYear),"")</f>
        <v/>
      </c>
      <c r="I379" s="329" t="str">
        <f aca="false">IF('Loan Table'!$A379&lt;&gt;"",IF('Loan Table'!$D379+'Loan Table'!$E379&lt;='Loan Table'!$C379,'Loan Table'!$C379-'Loan Table'!$G379,0),"")</f>
        <v/>
      </c>
      <c r="J379" s="329" t="str">
        <f aca="false">IF('Loan Table'!$A379&lt;&gt;"",SUM(INDEX('Loan Table'!$H$13:$H$844,1,1):'Loan Table'!$H379),"")</f>
        <v/>
      </c>
    </row>
    <row r="380" customFormat="false" ht="10.5" hidden="false" customHeight="false" outlineLevel="0" collapsed="false">
      <c r="A380" s="332" t="str">
        <f aca="false">IF(LoanGood,IF(ROW()-ROW('Loan Table'!$A$12)&gt;ScheduledNumberOfPayments,"",ROW()-ROW('Loan Table'!$A$12)),"")</f>
        <v/>
      </c>
      <c r="B380" s="327" t="str">
        <f aca="false">IF('Loan Table'!$A380&lt;&gt;"",EOMONTH(LoanStartDate,ROW('Loan Table'!$A380)-ROW('Loan Table'!$A$12)-2)+DAY(LoanStartDate),"")</f>
        <v/>
      </c>
      <c r="C380" s="329" t="str">
        <f aca="false">IF('Loan Table'!$A380&lt;&gt;"",IF(ROW()-ROW('Loan Table'!$C$12)=1,LoanAmount,INDEX('Loan Table'!$I$13:$I$844,ROW()-ROW('Loan Table'!$C$12)-1)),"")</f>
        <v/>
      </c>
      <c r="D380" s="329" t="str">
        <f aca="false">IF('Loan Table'!$A380&lt;&gt;"",ScheduledPayment,"")</f>
        <v/>
      </c>
      <c r="E380" s="329" t="str">
        <f aca="false">IF('Loan Table'!$A380&lt;&gt;"",IF('Loan Table'!$D380+ExtraPayments&lt;'Loan Table'!$C380,ExtraPayments,IF('Loan Table'!$C380-'Loan Table'!$D380&gt;0,'Loan Table'!$C380-'Loan Table'!$D380,0)),"")</f>
        <v/>
      </c>
      <c r="F380" s="329" t="str">
        <f aca="false">IF('Loan Table'!$A380&lt;&gt;"",IF('Loan Table'!$D380+'Loan Table'!$E380&lt;='Loan Table'!$C380,'Loan Table'!$D380+'Loan Table'!$E380,'Loan Table'!$C380),"")</f>
        <v/>
      </c>
      <c r="G380" s="329" t="str">
        <f aca="false">IF('Loan Table'!$A380&lt;&gt;"",'Loan Table'!$F380-'Loan Table'!$H380,"")</f>
        <v/>
      </c>
      <c r="H380" s="329" t="str">
        <f aca="false">IF('Loan Table'!$A380&lt;&gt;"",'Loan Table'!$C380*(InterestRate/PaymentsPerYear),"")</f>
        <v/>
      </c>
      <c r="I380" s="329" t="str">
        <f aca="false">IF('Loan Table'!$A380&lt;&gt;"",IF('Loan Table'!$D380+'Loan Table'!$E380&lt;='Loan Table'!$C380,'Loan Table'!$C380-'Loan Table'!$G380,0),"")</f>
        <v/>
      </c>
      <c r="J380" s="329" t="str">
        <f aca="false">IF('Loan Table'!$A380&lt;&gt;"",SUM(INDEX('Loan Table'!$H$13:$H$844,1,1):'Loan Table'!$H380),"")</f>
        <v/>
      </c>
    </row>
    <row r="381" customFormat="false" ht="10.5" hidden="false" customHeight="false" outlineLevel="0" collapsed="false">
      <c r="A381" s="332" t="str">
        <f aca="false">IF(LoanGood,IF(ROW()-ROW('Loan Table'!$A$12)&gt;ScheduledNumberOfPayments,"",ROW()-ROW('Loan Table'!$A$12)),"")</f>
        <v/>
      </c>
      <c r="B381" s="327" t="str">
        <f aca="false">IF('Loan Table'!$A381&lt;&gt;"",EOMONTH(LoanStartDate,ROW('Loan Table'!$A381)-ROW('Loan Table'!$A$12)-2)+DAY(LoanStartDate),"")</f>
        <v/>
      </c>
      <c r="C381" s="329" t="str">
        <f aca="false">IF('Loan Table'!$A381&lt;&gt;"",IF(ROW()-ROW('Loan Table'!$C$12)=1,LoanAmount,INDEX('Loan Table'!$I$13:$I$844,ROW()-ROW('Loan Table'!$C$12)-1)),"")</f>
        <v/>
      </c>
      <c r="D381" s="329" t="str">
        <f aca="false">IF('Loan Table'!$A381&lt;&gt;"",ScheduledPayment,"")</f>
        <v/>
      </c>
      <c r="E381" s="329" t="str">
        <f aca="false">IF('Loan Table'!$A381&lt;&gt;"",IF('Loan Table'!$D381+ExtraPayments&lt;'Loan Table'!$C381,ExtraPayments,IF('Loan Table'!$C381-'Loan Table'!$D381&gt;0,'Loan Table'!$C381-'Loan Table'!$D381,0)),"")</f>
        <v/>
      </c>
      <c r="F381" s="329" t="str">
        <f aca="false">IF('Loan Table'!$A381&lt;&gt;"",IF('Loan Table'!$D381+'Loan Table'!$E381&lt;='Loan Table'!$C381,'Loan Table'!$D381+'Loan Table'!$E381,'Loan Table'!$C381),"")</f>
        <v/>
      </c>
      <c r="G381" s="329" t="str">
        <f aca="false">IF('Loan Table'!$A381&lt;&gt;"",'Loan Table'!$F381-'Loan Table'!$H381,"")</f>
        <v/>
      </c>
      <c r="H381" s="329" t="str">
        <f aca="false">IF('Loan Table'!$A381&lt;&gt;"",'Loan Table'!$C381*(InterestRate/PaymentsPerYear),"")</f>
        <v/>
      </c>
      <c r="I381" s="329" t="str">
        <f aca="false">IF('Loan Table'!$A381&lt;&gt;"",IF('Loan Table'!$D381+'Loan Table'!$E381&lt;='Loan Table'!$C381,'Loan Table'!$C381-'Loan Table'!$G381,0),"")</f>
        <v/>
      </c>
      <c r="J381" s="329" t="str">
        <f aca="false">IF('Loan Table'!$A381&lt;&gt;"",SUM(INDEX('Loan Table'!$H$13:$H$844,1,1):'Loan Table'!$H381),"")</f>
        <v/>
      </c>
    </row>
    <row r="382" customFormat="false" ht="10.5" hidden="false" customHeight="false" outlineLevel="0" collapsed="false">
      <c r="A382" s="332" t="str">
        <f aca="false">IF(LoanGood,IF(ROW()-ROW('Loan Table'!$A$12)&gt;ScheduledNumberOfPayments,"",ROW()-ROW('Loan Table'!$A$12)),"")</f>
        <v/>
      </c>
      <c r="B382" s="327" t="str">
        <f aca="false">IF('Loan Table'!$A382&lt;&gt;"",EOMONTH(LoanStartDate,ROW('Loan Table'!$A382)-ROW('Loan Table'!$A$12)-2)+DAY(LoanStartDate),"")</f>
        <v/>
      </c>
      <c r="C382" s="329" t="str">
        <f aca="false">IF('Loan Table'!$A382&lt;&gt;"",IF(ROW()-ROW('Loan Table'!$C$12)=1,LoanAmount,INDEX('Loan Table'!$I$13:$I$844,ROW()-ROW('Loan Table'!$C$12)-1)),"")</f>
        <v/>
      </c>
      <c r="D382" s="329" t="str">
        <f aca="false">IF('Loan Table'!$A382&lt;&gt;"",ScheduledPayment,"")</f>
        <v/>
      </c>
      <c r="E382" s="329" t="str">
        <f aca="false">IF('Loan Table'!$A382&lt;&gt;"",IF('Loan Table'!$D382+ExtraPayments&lt;'Loan Table'!$C382,ExtraPayments,IF('Loan Table'!$C382-'Loan Table'!$D382&gt;0,'Loan Table'!$C382-'Loan Table'!$D382,0)),"")</f>
        <v/>
      </c>
      <c r="F382" s="329" t="str">
        <f aca="false">IF('Loan Table'!$A382&lt;&gt;"",IF('Loan Table'!$D382+'Loan Table'!$E382&lt;='Loan Table'!$C382,'Loan Table'!$D382+'Loan Table'!$E382,'Loan Table'!$C382),"")</f>
        <v/>
      </c>
      <c r="G382" s="329" t="str">
        <f aca="false">IF('Loan Table'!$A382&lt;&gt;"",'Loan Table'!$F382-'Loan Table'!$H382,"")</f>
        <v/>
      </c>
      <c r="H382" s="329" t="str">
        <f aca="false">IF('Loan Table'!$A382&lt;&gt;"",'Loan Table'!$C382*(InterestRate/PaymentsPerYear),"")</f>
        <v/>
      </c>
      <c r="I382" s="329" t="str">
        <f aca="false">IF('Loan Table'!$A382&lt;&gt;"",IF('Loan Table'!$D382+'Loan Table'!$E382&lt;='Loan Table'!$C382,'Loan Table'!$C382-'Loan Table'!$G382,0),"")</f>
        <v/>
      </c>
      <c r="J382" s="329" t="str">
        <f aca="false">IF('Loan Table'!$A382&lt;&gt;"",SUM(INDEX('Loan Table'!$H$13:$H$844,1,1):'Loan Table'!$H382),"")</f>
        <v/>
      </c>
    </row>
    <row r="383" customFormat="false" ht="10.5" hidden="false" customHeight="false" outlineLevel="0" collapsed="false">
      <c r="A383" s="332" t="str">
        <f aca="false">IF(LoanGood,IF(ROW()-ROW('Loan Table'!$A$12)&gt;ScheduledNumberOfPayments,"",ROW()-ROW('Loan Table'!$A$12)),"")</f>
        <v/>
      </c>
      <c r="B383" s="327" t="str">
        <f aca="false">IF('Loan Table'!$A383&lt;&gt;"",EOMONTH(LoanStartDate,ROW('Loan Table'!$A383)-ROW('Loan Table'!$A$12)-2)+DAY(LoanStartDate),"")</f>
        <v/>
      </c>
      <c r="C383" s="329" t="str">
        <f aca="false">IF('Loan Table'!$A383&lt;&gt;"",IF(ROW()-ROW('Loan Table'!$C$12)=1,LoanAmount,INDEX('Loan Table'!$I$13:$I$844,ROW()-ROW('Loan Table'!$C$12)-1)),"")</f>
        <v/>
      </c>
      <c r="D383" s="329" t="str">
        <f aca="false">IF('Loan Table'!$A383&lt;&gt;"",ScheduledPayment,"")</f>
        <v/>
      </c>
      <c r="E383" s="329" t="str">
        <f aca="false">IF('Loan Table'!$A383&lt;&gt;"",IF('Loan Table'!$D383+ExtraPayments&lt;'Loan Table'!$C383,ExtraPayments,IF('Loan Table'!$C383-'Loan Table'!$D383&gt;0,'Loan Table'!$C383-'Loan Table'!$D383,0)),"")</f>
        <v/>
      </c>
      <c r="F383" s="329" t="str">
        <f aca="false">IF('Loan Table'!$A383&lt;&gt;"",IF('Loan Table'!$D383+'Loan Table'!$E383&lt;='Loan Table'!$C383,'Loan Table'!$D383+'Loan Table'!$E383,'Loan Table'!$C383),"")</f>
        <v/>
      </c>
      <c r="G383" s="329" t="str">
        <f aca="false">IF('Loan Table'!$A383&lt;&gt;"",'Loan Table'!$F383-'Loan Table'!$H383,"")</f>
        <v/>
      </c>
      <c r="H383" s="329" t="str">
        <f aca="false">IF('Loan Table'!$A383&lt;&gt;"",'Loan Table'!$C383*(InterestRate/PaymentsPerYear),"")</f>
        <v/>
      </c>
      <c r="I383" s="329" t="str">
        <f aca="false">IF('Loan Table'!$A383&lt;&gt;"",IF('Loan Table'!$D383+'Loan Table'!$E383&lt;='Loan Table'!$C383,'Loan Table'!$C383-'Loan Table'!$G383,0),"")</f>
        <v/>
      </c>
      <c r="J383" s="329" t="str">
        <f aca="false">IF('Loan Table'!$A383&lt;&gt;"",SUM(INDEX('Loan Table'!$H$13:$H$844,1,1):'Loan Table'!$H383),"")</f>
        <v/>
      </c>
    </row>
    <row r="384" customFormat="false" ht="10.5" hidden="false" customHeight="false" outlineLevel="0" collapsed="false">
      <c r="A384" s="332" t="str">
        <f aca="false">IF(LoanGood,IF(ROW()-ROW('Loan Table'!$A$12)&gt;ScheduledNumberOfPayments,"",ROW()-ROW('Loan Table'!$A$12)),"")</f>
        <v/>
      </c>
      <c r="B384" s="327" t="str">
        <f aca="false">IF('Loan Table'!$A384&lt;&gt;"",EOMONTH(LoanStartDate,ROW('Loan Table'!$A384)-ROW('Loan Table'!$A$12)-2)+DAY(LoanStartDate),"")</f>
        <v/>
      </c>
      <c r="C384" s="329" t="str">
        <f aca="false">IF('Loan Table'!$A384&lt;&gt;"",IF(ROW()-ROW('Loan Table'!$C$12)=1,LoanAmount,INDEX('Loan Table'!$I$13:$I$844,ROW()-ROW('Loan Table'!$C$12)-1)),"")</f>
        <v/>
      </c>
      <c r="D384" s="329" t="str">
        <f aca="false">IF('Loan Table'!$A384&lt;&gt;"",ScheduledPayment,"")</f>
        <v/>
      </c>
      <c r="E384" s="329" t="str">
        <f aca="false">IF('Loan Table'!$A384&lt;&gt;"",IF('Loan Table'!$D384+ExtraPayments&lt;'Loan Table'!$C384,ExtraPayments,IF('Loan Table'!$C384-'Loan Table'!$D384&gt;0,'Loan Table'!$C384-'Loan Table'!$D384,0)),"")</f>
        <v/>
      </c>
      <c r="F384" s="329" t="str">
        <f aca="false">IF('Loan Table'!$A384&lt;&gt;"",IF('Loan Table'!$D384+'Loan Table'!$E384&lt;='Loan Table'!$C384,'Loan Table'!$D384+'Loan Table'!$E384,'Loan Table'!$C384),"")</f>
        <v/>
      </c>
      <c r="G384" s="329" t="str">
        <f aca="false">IF('Loan Table'!$A384&lt;&gt;"",'Loan Table'!$F384-'Loan Table'!$H384,"")</f>
        <v/>
      </c>
      <c r="H384" s="329" t="str">
        <f aca="false">IF('Loan Table'!$A384&lt;&gt;"",'Loan Table'!$C384*(InterestRate/PaymentsPerYear),"")</f>
        <v/>
      </c>
      <c r="I384" s="329" t="str">
        <f aca="false">IF('Loan Table'!$A384&lt;&gt;"",IF('Loan Table'!$D384+'Loan Table'!$E384&lt;='Loan Table'!$C384,'Loan Table'!$C384-'Loan Table'!$G384,0),"")</f>
        <v/>
      </c>
      <c r="J384" s="329" t="str">
        <f aca="false">IF('Loan Table'!$A384&lt;&gt;"",SUM(INDEX('Loan Table'!$H$13:$H$844,1,1):'Loan Table'!$H384),"")</f>
        <v/>
      </c>
    </row>
    <row r="385" customFormat="false" ht="10.5" hidden="false" customHeight="false" outlineLevel="0" collapsed="false">
      <c r="A385" s="332" t="str">
        <f aca="false">IF(LoanGood,IF(ROW()-ROW('Loan Table'!$A$12)&gt;ScheduledNumberOfPayments,"",ROW()-ROW('Loan Table'!$A$12)),"")</f>
        <v/>
      </c>
      <c r="B385" s="327" t="str">
        <f aca="false">IF('Loan Table'!$A385&lt;&gt;"",EOMONTH(LoanStartDate,ROW('Loan Table'!$A385)-ROW('Loan Table'!$A$12)-2)+DAY(LoanStartDate),"")</f>
        <v/>
      </c>
      <c r="C385" s="329" t="str">
        <f aca="false">IF('Loan Table'!$A385&lt;&gt;"",IF(ROW()-ROW('Loan Table'!$C$12)=1,LoanAmount,INDEX('Loan Table'!$I$13:$I$844,ROW()-ROW('Loan Table'!$C$12)-1)),"")</f>
        <v/>
      </c>
      <c r="D385" s="329" t="str">
        <f aca="false">IF('Loan Table'!$A385&lt;&gt;"",ScheduledPayment,"")</f>
        <v/>
      </c>
      <c r="E385" s="329" t="str">
        <f aca="false">IF('Loan Table'!$A385&lt;&gt;"",IF('Loan Table'!$D385+ExtraPayments&lt;'Loan Table'!$C385,ExtraPayments,IF('Loan Table'!$C385-'Loan Table'!$D385&gt;0,'Loan Table'!$C385-'Loan Table'!$D385,0)),"")</f>
        <v/>
      </c>
      <c r="F385" s="329" t="str">
        <f aca="false">IF('Loan Table'!$A385&lt;&gt;"",IF('Loan Table'!$D385+'Loan Table'!$E385&lt;='Loan Table'!$C385,'Loan Table'!$D385+'Loan Table'!$E385,'Loan Table'!$C385),"")</f>
        <v/>
      </c>
      <c r="G385" s="329" t="str">
        <f aca="false">IF('Loan Table'!$A385&lt;&gt;"",'Loan Table'!$F385-'Loan Table'!$H385,"")</f>
        <v/>
      </c>
      <c r="H385" s="329" t="str">
        <f aca="false">IF('Loan Table'!$A385&lt;&gt;"",'Loan Table'!$C385*(InterestRate/PaymentsPerYear),"")</f>
        <v/>
      </c>
      <c r="I385" s="329" t="str">
        <f aca="false">IF('Loan Table'!$A385&lt;&gt;"",IF('Loan Table'!$D385+'Loan Table'!$E385&lt;='Loan Table'!$C385,'Loan Table'!$C385-'Loan Table'!$G385,0),"")</f>
        <v/>
      </c>
      <c r="J385" s="329" t="str">
        <f aca="false">IF('Loan Table'!$A385&lt;&gt;"",SUM(INDEX('Loan Table'!$H$13:$H$844,1,1):'Loan Table'!$H385),"")</f>
        <v/>
      </c>
    </row>
    <row r="386" customFormat="false" ht="10.5" hidden="false" customHeight="false" outlineLevel="0" collapsed="false">
      <c r="A386" s="332" t="str">
        <f aca="false">IF(LoanGood,IF(ROW()-ROW('Loan Table'!$A$12)&gt;ScheduledNumberOfPayments,"",ROW()-ROW('Loan Table'!$A$12)),"")</f>
        <v/>
      </c>
      <c r="B386" s="327" t="str">
        <f aca="false">IF('Loan Table'!$A386&lt;&gt;"",EOMONTH(LoanStartDate,ROW('Loan Table'!$A386)-ROW('Loan Table'!$A$12)-2)+DAY(LoanStartDate),"")</f>
        <v/>
      </c>
      <c r="C386" s="329" t="str">
        <f aca="false">IF('Loan Table'!$A386&lt;&gt;"",IF(ROW()-ROW('Loan Table'!$C$12)=1,LoanAmount,INDEX('Loan Table'!$I$13:$I$844,ROW()-ROW('Loan Table'!$C$12)-1)),"")</f>
        <v/>
      </c>
      <c r="D386" s="329" t="str">
        <f aca="false">IF('Loan Table'!$A386&lt;&gt;"",ScheduledPayment,"")</f>
        <v/>
      </c>
      <c r="E386" s="329" t="str">
        <f aca="false">IF('Loan Table'!$A386&lt;&gt;"",IF('Loan Table'!$D386+ExtraPayments&lt;'Loan Table'!$C386,ExtraPayments,IF('Loan Table'!$C386-'Loan Table'!$D386&gt;0,'Loan Table'!$C386-'Loan Table'!$D386,0)),"")</f>
        <v/>
      </c>
      <c r="F386" s="329" t="str">
        <f aca="false">IF('Loan Table'!$A386&lt;&gt;"",IF('Loan Table'!$D386+'Loan Table'!$E386&lt;='Loan Table'!$C386,'Loan Table'!$D386+'Loan Table'!$E386,'Loan Table'!$C386),"")</f>
        <v/>
      </c>
      <c r="G386" s="329" t="str">
        <f aca="false">IF('Loan Table'!$A386&lt;&gt;"",'Loan Table'!$F386-'Loan Table'!$H386,"")</f>
        <v/>
      </c>
      <c r="H386" s="329" t="str">
        <f aca="false">IF('Loan Table'!$A386&lt;&gt;"",'Loan Table'!$C386*(InterestRate/PaymentsPerYear),"")</f>
        <v/>
      </c>
      <c r="I386" s="329" t="str">
        <f aca="false">IF('Loan Table'!$A386&lt;&gt;"",IF('Loan Table'!$D386+'Loan Table'!$E386&lt;='Loan Table'!$C386,'Loan Table'!$C386-'Loan Table'!$G386,0),"")</f>
        <v/>
      </c>
      <c r="J386" s="329" t="str">
        <f aca="false">IF('Loan Table'!$A386&lt;&gt;"",SUM(INDEX('Loan Table'!$H$13:$H$844,1,1):'Loan Table'!$H386),"")</f>
        <v/>
      </c>
    </row>
    <row r="387" customFormat="false" ht="10.5" hidden="false" customHeight="false" outlineLevel="0" collapsed="false">
      <c r="A387" s="332" t="str">
        <f aca="false">IF(LoanGood,IF(ROW()-ROW('Loan Table'!$A$12)&gt;ScheduledNumberOfPayments,"",ROW()-ROW('Loan Table'!$A$12)),"")</f>
        <v/>
      </c>
      <c r="B387" s="327" t="str">
        <f aca="false">IF('Loan Table'!$A387&lt;&gt;"",EOMONTH(LoanStartDate,ROW('Loan Table'!$A387)-ROW('Loan Table'!$A$12)-2)+DAY(LoanStartDate),"")</f>
        <v/>
      </c>
      <c r="C387" s="329" t="str">
        <f aca="false">IF('Loan Table'!$A387&lt;&gt;"",IF(ROW()-ROW('Loan Table'!$C$12)=1,LoanAmount,INDEX('Loan Table'!$I$13:$I$844,ROW()-ROW('Loan Table'!$C$12)-1)),"")</f>
        <v/>
      </c>
      <c r="D387" s="329" t="str">
        <f aca="false">IF('Loan Table'!$A387&lt;&gt;"",ScheduledPayment,"")</f>
        <v/>
      </c>
      <c r="E387" s="329" t="str">
        <f aca="false">IF('Loan Table'!$A387&lt;&gt;"",IF('Loan Table'!$D387+ExtraPayments&lt;'Loan Table'!$C387,ExtraPayments,IF('Loan Table'!$C387-'Loan Table'!$D387&gt;0,'Loan Table'!$C387-'Loan Table'!$D387,0)),"")</f>
        <v/>
      </c>
      <c r="F387" s="329" t="str">
        <f aca="false">IF('Loan Table'!$A387&lt;&gt;"",IF('Loan Table'!$D387+'Loan Table'!$E387&lt;='Loan Table'!$C387,'Loan Table'!$D387+'Loan Table'!$E387,'Loan Table'!$C387),"")</f>
        <v/>
      </c>
      <c r="G387" s="329" t="str">
        <f aca="false">IF('Loan Table'!$A387&lt;&gt;"",'Loan Table'!$F387-'Loan Table'!$H387,"")</f>
        <v/>
      </c>
      <c r="H387" s="329" t="str">
        <f aca="false">IF('Loan Table'!$A387&lt;&gt;"",'Loan Table'!$C387*(InterestRate/PaymentsPerYear),"")</f>
        <v/>
      </c>
      <c r="I387" s="329" t="str">
        <f aca="false">IF('Loan Table'!$A387&lt;&gt;"",IF('Loan Table'!$D387+'Loan Table'!$E387&lt;='Loan Table'!$C387,'Loan Table'!$C387-'Loan Table'!$G387,0),"")</f>
        <v/>
      </c>
      <c r="J387" s="329" t="str">
        <f aca="false">IF('Loan Table'!$A387&lt;&gt;"",SUM(INDEX('Loan Table'!$H$13:$H$844,1,1):'Loan Table'!$H387),"")</f>
        <v/>
      </c>
    </row>
    <row r="388" customFormat="false" ht="10.5" hidden="false" customHeight="false" outlineLevel="0" collapsed="false">
      <c r="A388" s="332" t="str">
        <f aca="false">IF(LoanGood,IF(ROW()-ROW('Loan Table'!$A$12)&gt;ScheduledNumberOfPayments,"",ROW()-ROW('Loan Table'!$A$12)),"")</f>
        <v/>
      </c>
      <c r="B388" s="327" t="str">
        <f aca="false">IF('Loan Table'!$A388&lt;&gt;"",EOMONTH(LoanStartDate,ROW('Loan Table'!$A388)-ROW('Loan Table'!$A$12)-2)+DAY(LoanStartDate),"")</f>
        <v/>
      </c>
      <c r="C388" s="329" t="str">
        <f aca="false">IF('Loan Table'!$A388&lt;&gt;"",IF(ROW()-ROW('Loan Table'!$C$12)=1,LoanAmount,INDEX('Loan Table'!$I$13:$I$844,ROW()-ROW('Loan Table'!$C$12)-1)),"")</f>
        <v/>
      </c>
      <c r="D388" s="329" t="str">
        <f aca="false">IF('Loan Table'!$A388&lt;&gt;"",ScheduledPayment,"")</f>
        <v/>
      </c>
      <c r="E388" s="329" t="str">
        <f aca="false">IF('Loan Table'!$A388&lt;&gt;"",IF('Loan Table'!$D388+ExtraPayments&lt;'Loan Table'!$C388,ExtraPayments,IF('Loan Table'!$C388-'Loan Table'!$D388&gt;0,'Loan Table'!$C388-'Loan Table'!$D388,0)),"")</f>
        <v/>
      </c>
      <c r="F388" s="329" t="str">
        <f aca="false">IF('Loan Table'!$A388&lt;&gt;"",IF('Loan Table'!$D388+'Loan Table'!$E388&lt;='Loan Table'!$C388,'Loan Table'!$D388+'Loan Table'!$E388,'Loan Table'!$C388),"")</f>
        <v/>
      </c>
      <c r="G388" s="329" t="str">
        <f aca="false">IF('Loan Table'!$A388&lt;&gt;"",'Loan Table'!$F388-'Loan Table'!$H388,"")</f>
        <v/>
      </c>
      <c r="H388" s="329" t="str">
        <f aca="false">IF('Loan Table'!$A388&lt;&gt;"",'Loan Table'!$C388*(InterestRate/PaymentsPerYear),"")</f>
        <v/>
      </c>
      <c r="I388" s="329" t="str">
        <f aca="false">IF('Loan Table'!$A388&lt;&gt;"",IF('Loan Table'!$D388+'Loan Table'!$E388&lt;='Loan Table'!$C388,'Loan Table'!$C388-'Loan Table'!$G388,0),"")</f>
        <v/>
      </c>
      <c r="J388" s="329" t="str">
        <f aca="false">IF('Loan Table'!$A388&lt;&gt;"",SUM(INDEX('Loan Table'!$H$13:$H$844,1,1):'Loan Table'!$H388),"")</f>
        <v/>
      </c>
    </row>
    <row r="389" customFormat="false" ht="10.5" hidden="false" customHeight="false" outlineLevel="0" collapsed="false">
      <c r="A389" s="332" t="str">
        <f aca="false">IF(LoanGood,IF(ROW()-ROW('Loan Table'!$A$12)&gt;ScheduledNumberOfPayments,"",ROW()-ROW('Loan Table'!$A$12)),"")</f>
        <v/>
      </c>
      <c r="B389" s="327" t="str">
        <f aca="false">IF('Loan Table'!$A389&lt;&gt;"",EOMONTH(LoanStartDate,ROW('Loan Table'!$A389)-ROW('Loan Table'!$A$12)-2)+DAY(LoanStartDate),"")</f>
        <v/>
      </c>
      <c r="C389" s="329" t="str">
        <f aca="false">IF('Loan Table'!$A389&lt;&gt;"",IF(ROW()-ROW('Loan Table'!$C$12)=1,LoanAmount,INDEX('Loan Table'!$I$13:$I$844,ROW()-ROW('Loan Table'!$C$12)-1)),"")</f>
        <v/>
      </c>
      <c r="D389" s="329" t="str">
        <f aca="false">IF('Loan Table'!$A389&lt;&gt;"",ScheduledPayment,"")</f>
        <v/>
      </c>
      <c r="E389" s="329" t="str">
        <f aca="false">IF('Loan Table'!$A389&lt;&gt;"",IF('Loan Table'!$D389+ExtraPayments&lt;'Loan Table'!$C389,ExtraPayments,IF('Loan Table'!$C389-'Loan Table'!$D389&gt;0,'Loan Table'!$C389-'Loan Table'!$D389,0)),"")</f>
        <v/>
      </c>
      <c r="F389" s="329" t="str">
        <f aca="false">IF('Loan Table'!$A389&lt;&gt;"",IF('Loan Table'!$D389+'Loan Table'!$E389&lt;='Loan Table'!$C389,'Loan Table'!$D389+'Loan Table'!$E389,'Loan Table'!$C389),"")</f>
        <v/>
      </c>
      <c r="G389" s="329" t="str">
        <f aca="false">IF('Loan Table'!$A389&lt;&gt;"",'Loan Table'!$F389-'Loan Table'!$H389,"")</f>
        <v/>
      </c>
      <c r="H389" s="329" t="str">
        <f aca="false">IF('Loan Table'!$A389&lt;&gt;"",'Loan Table'!$C389*(InterestRate/PaymentsPerYear),"")</f>
        <v/>
      </c>
      <c r="I389" s="329" t="str">
        <f aca="false">IF('Loan Table'!$A389&lt;&gt;"",IF('Loan Table'!$D389+'Loan Table'!$E389&lt;='Loan Table'!$C389,'Loan Table'!$C389-'Loan Table'!$G389,0),"")</f>
        <v/>
      </c>
      <c r="J389" s="329" t="str">
        <f aca="false">IF('Loan Table'!$A389&lt;&gt;"",SUM(INDEX('Loan Table'!$H$13:$H$844,1,1):'Loan Table'!$H389),"")</f>
        <v/>
      </c>
    </row>
    <row r="390" customFormat="false" ht="10.5" hidden="false" customHeight="false" outlineLevel="0" collapsed="false">
      <c r="A390" s="332" t="str">
        <f aca="false">IF(LoanGood,IF(ROW()-ROW('Loan Table'!$A$12)&gt;ScheduledNumberOfPayments,"",ROW()-ROW('Loan Table'!$A$12)),"")</f>
        <v/>
      </c>
      <c r="B390" s="327" t="str">
        <f aca="false">IF('Loan Table'!$A390&lt;&gt;"",EOMONTH(LoanStartDate,ROW('Loan Table'!$A390)-ROW('Loan Table'!$A$12)-2)+DAY(LoanStartDate),"")</f>
        <v/>
      </c>
      <c r="C390" s="329" t="str">
        <f aca="false">IF('Loan Table'!$A390&lt;&gt;"",IF(ROW()-ROW('Loan Table'!$C$12)=1,LoanAmount,INDEX('Loan Table'!$I$13:$I$844,ROW()-ROW('Loan Table'!$C$12)-1)),"")</f>
        <v/>
      </c>
      <c r="D390" s="329" t="str">
        <f aca="false">IF('Loan Table'!$A390&lt;&gt;"",ScheduledPayment,"")</f>
        <v/>
      </c>
      <c r="E390" s="329" t="str">
        <f aca="false">IF('Loan Table'!$A390&lt;&gt;"",IF('Loan Table'!$D390+ExtraPayments&lt;'Loan Table'!$C390,ExtraPayments,IF('Loan Table'!$C390-'Loan Table'!$D390&gt;0,'Loan Table'!$C390-'Loan Table'!$D390,0)),"")</f>
        <v/>
      </c>
      <c r="F390" s="329" t="str">
        <f aca="false">IF('Loan Table'!$A390&lt;&gt;"",IF('Loan Table'!$D390+'Loan Table'!$E390&lt;='Loan Table'!$C390,'Loan Table'!$D390+'Loan Table'!$E390,'Loan Table'!$C390),"")</f>
        <v/>
      </c>
      <c r="G390" s="329" t="str">
        <f aca="false">IF('Loan Table'!$A390&lt;&gt;"",'Loan Table'!$F390-'Loan Table'!$H390,"")</f>
        <v/>
      </c>
      <c r="H390" s="329" t="str">
        <f aca="false">IF('Loan Table'!$A390&lt;&gt;"",'Loan Table'!$C390*(InterestRate/PaymentsPerYear),"")</f>
        <v/>
      </c>
      <c r="I390" s="329" t="str">
        <f aca="false">IF('Loan Table'!$A390&lt;&gt;"",IF('Loan Table'!$D390+'Loan Table'!$E390&lt;='Loan Table'!$C390,'Loan Table'!$C390-'Loan Table'!$G390,0),"")</f>
        <v/>
      </c>
      <c r="J390" s="329" t="str">
        <f aca="false">IF('Loan Table'!$A390&lt;&gt;"",SUM(INDEX('Loan Table'!$H$13:$H$844,1,1):'Loan Table'!$H390),"")</f>
        <v/>
      </c>
    </row>
    <row r="391" customFormat="false" ht="10.5" hidden="false" customHeight="false" outlineLevel="0" collapsed="false">
      <c r="A391" s="332" t="str">
        <f aca="false">IF(LoanGood,IF(ROW()-ROW('Loan Table'!$A$12)&gt;ScheduledNumberOfPayments,"",ROW()-ROW('Loan Table'!$A$12)),"")</f>
        <v/>
      </c>
      <c r="B391" s="327" t="str">
        <f aca="false">IF('Loan Table'!$A391&lt;&gt;"",EOMONTH(LoanStartDate,ROW('Loan Table'!$A391)-ROW('Loan Table'!$A$12)-2)+DAY(LoanStartDate),"")</f>
        <v/>
      </c>
      <c r="C391" s="329" t="str">
        <f aca="false">IF('Loan Table'!$A391&lt;&gt;"",IF(ROW()-ROW('Loan Table'!$C$12)=1,LoanAmount,INDEX('Loan Table'!$I$13:$I$844,ROW()-ROW('Loan Table'!$C$12)-1)),"")</f>
        <v/>
      </c>
      <c r="D391" s="329" t="str">
        <f aca="false">IF('Loan Table'!$A391&lt;&gt;"",ScheduledPayment,"")</f>
        <v/>
      </c>
      <c r="E391" s="329" t="str">
        <f aca="false">IF('Loan Table'!$A391&lt;&gt;"",IF('Loan Table'!$D391+ExtraPayments&lt;'Loan Table'!$C391,ExtraPayments,IF('Loan Table'!$C391-'Loan Table'!$D391&gt;0,'Loan Table'!$C391-'Loan Table'!$D391,0)),"")</f>
        <v/>
      </c>
      <c r="F391" s="329" t="str">
        <f aca="false">IF('Loan Table'!$A391&lt;&gt;"",IF('Loan Table'!$D391+'Loan Table'!$E391&lt;='Loan Table'!$C391,'Loan Table'!$D391+'Loan Table'!$E391,'Loan Table'!$C391),"")</f>
        <v/>
      </c>
      <c r="G391" s="329" t="str">
        <f aca="false">IF('Loan Table'!$A391&lt;&gt;"",'Loan Table'!$F391-'Loan Table'!$H391,"")</f>
        <v/>
      </c>
      <c r="H391" s="329" t="str">
        <f aca="false">IF('Loan Table'!$A391&lt;&gt;"",'Loan Table'!$C391*(InterestRate/PaymentsPerYear),"")</f>
        <v/>
      </c>
      <c r="I391" s="329" t="str">
        <f aca="false">IF('Loan Table'!$A391&lt;&gt;"",IF('Loan Table'!$D391+'Loan Table'!$E391&lt;='Loan Table'!$C391,'Loan Table'!$C391-'Loan Table'!$G391,0),"")</f>
        <v/>
      </c>
      <c r="J391" s="329" t="str">
        <f aca="false">IF('Loan Table'!$A391&lt;&gt;"",SUM(INDEX('Loan Table'!$H$13:$H$844,1,1):'Loan Table'!$H391),"")</f>
        <v/>
      </c>
    </row>
    <row r="392" customFormat="false" ht="10.5" hidden="false" customHeight="false" outlineLevel="0" collapsed="false">
      <c r="A392" s="332" t="str">
        <f aca="false">IF(LoanGood,IF(ROW()-ROW('Loan Table'!$A$12)&gt;ScheduledNumberOfPayments,"",ROW()-ROW('Loan Table'!$A$12)),"")</f>
        <v/>
      </c>
      <c r="B392" s="327" t="str">
        <f aca="false">IF('Loan Table'!$A392&lt;&gt;"",EOMONTH(LoanStartDate,ROW('Loan Table'!$A392)-ROW('Loan Table'!$A$12)-2)+DAY(LoanStartDate),"")</f>
        <v/>
      </c>
      <c r="C392" s="329" t="str">
        <f aca="false">IF('Loan Table'!$A392&lt;&gt;"",IF(ROW()-ROW('Loan Table'!$C$12)=1,LoanAmount,INDEX('Loan Table'!$I$13:$I$844,ROW()-ROW('Loan Table'!$C$12)-1)),"")</f>
        <v/>
      </c>
      <c r="D392" s="329" t="str">
        <f aca="false">IF('Loan Table'!$A392&lt;&gt;"",ScheduledPayment,"")</f>
        <v/>
      </c>
      <c r="E392" s="329" t="str">
        <f aca="false">IF('Loan Table'!$A392&lt;&gt;"",IF('Loan Table'!$D392+ExtraPayments&lt;'Loan Table'!$C392,ExtraPayments,IF('Loan Table'!$C392-'Loan Table'!$D392&gt;0,'Loan Table'!$C392-'Loan Table'!$D392,0)),"")</f>
        <v/>
      </c>
      <c r="F392" s="329" t="str">
        <f aca="false">IF('Loan Table'!$A392&lt;&gt;"",IF('Loan Table'!$D392+'Loan Table'!$E392&lt;='Loan Table'!$C392,'Loan Table'!$D392+'Loan Table'!$E392,'Loan Table'!$C392),"")</f>
        <v/>
      </c>
      <c r="G392" s="329" t="str">
        <f aca="false">IF('Loan Table'!$A392&lt;&gt;"",'Loan Table'!$F392-'Loan Table'!$H392,"")</f>
        <v/>
      </c>
      <c r="H392" s="329" t="str">
        <f aca="false">IF('Loan Table'!$A392&lt;&gt;"",'Loan Table'!$C392*(InterestRate/PaymentsPerYear),"")</f>
        <v/>
      </c>
      <c r="I392" s="329" t="str">
        <f aca="false">IF('Loan Table'!$A392&lt;&gt;"",IF('Loan Table'!$D392+'Loan Table'!$E392&lt;='Loan Table'!$C392,'Loan Table'!$C392-'Loan Table'!$G392,0),"")</f>
        <v/>
      </c>
      <c r="J392" s="329" t="str">
        <f aca="false">IF('Loan Table'!$A392&lt;&gt;"",SUM(INDEX('Loan Table'!$H$13:$H$844,1,1):'Loan Table'!$H392),"")</f>
        <v/>
      </c>
    </row>
    <row r="393" customFormat="false" ht="10.5" hidden="false" customHeight="false" outlineLevel="0" collapsed="false">
      <c r="A393" s="332" t="str">
        <f aca="false">IF(LoanGood,IF(ROW()-ROW('Loan Table'!$A$12)&gt;ScheduledNumberOfPayments,"",ROW()-ROW('Loan Table'!$A$12)),"")</f>
        <v/>
      </c>
      <c r="B393" s="327" t="str">
        <f aca="false">IF('Loan Table'!$A393&lt;&gt;"",EOMONTH(LoanStartDate,ROW('Loan Table'!$A393)-ROW('Loan Table'!$A$12)-2)+DAY(LoanStartDate),"")</f>
        <v/>
      </c>
      <c r="C393" s="329" t="str">
        <f aca="false">IF('Loan Table'!$A393&lt;&gt;"",IF(ROW()-ROW('Loan Table'!$C$12)=1,LoanAmount,INDEX('Loan Table'!$I$13:$I$844,ROW()-ROW('Loan Table'!$C$12)-1)),"")</f>
        <v/>
      </c>
      <c r="D393" s="329" t="str">
        <f aca="false">IF('Loan Table'!$A393&lt;&gt;"",ScheduledPayment,"")</f>
        <v/>
      </c>
      <c r="E393" s="329" t="str">
        <f aca="false">IF('Loan Table'!$A393&lt;&gt;"",IF('Loan Table'!$D393+ExtraPayments&lt;'Loan Table'!$C393,ExtraPayments,IF('Loan Table'!$C393-'Loan Table'!$D393&gt;0,'Loan Table'!$C393-'Loan Table'!$D393,0)),"")</f>
        <v/>
      </c>
      <c r="F393" s="329" t="str">
        <f aca="false">IF('Loan Table'!$A393&lt;&gt;"",IF('Loan Table'!$D393+'Loan Table'!$E393&lt;='Loan Table'!$C393,'Loan Table'!$D393+'Loan Table'!$E393,'Loan Table'!$C393),"")</f>
        <v/>
      </c>
      <c r="G393" s="329" t="str">
        <f aca="false">IF('Loan Table'!$A393&lt;&gt;"",'Loan Table'!$F393-'Loan Table'!$H393,"")</f>
        <v/>
      </c>
      <c r="H393" s="329" t="str">
        <f aca="false">IF('Loan Table'!$A393&lt;&gt;"",'Loan Table'!$C393*(InterestRate/PaymentsPerYear),"")</f>
        <v/>
      </c>
      <c r="I393" s="329" t="str">
        <f aca="false">IF('Loan Table'!$A393&lt;&gt;"",IF('Loan Table'!$D393+'Loan Table'!$E393&lt;='Loan Table'!$C393,'Loan Table'!$C393-'Loan Table'!$G393,0),"")</f>
        <v/>
      </c>
      <c r="J393" s="329" t="str">
        <f aca="false">IF('Loan Table'!$A393&lt;&gt;"",SUM(INDEX('Loan Table'!$H$13:$H$844,1,1):'Loan Table'!$H393),"")</f>
        <v/>
      </c>
    </row>
    <row r="394" customFormat="false" ht="10.5" hidden="false" customHeight="false" outlineLevel="0" collapsed="false">
      <c r="A394" s="332" t="str">
        <f aca="false">IF(LoanGood,IF(ROW()-ROW('Loan Table'!$A$12)&gt;ScheduledNumberOfPayments,"",ROW()-ROW('Loan Table'!$A$12)),"")</f>
        <v/>
      </c>
      <c r="B394" s="327" t="str">
        <f aca="false">IF('Loan Table'!$A394&lt;&gt;"",EOMONTH(LoanStartDate,ROW('Loan Table'!$A394)-ROW('Loan Table'!$A$12)-2)+DAY(LoanStartDate),"")</f>
        <v/>
      </c>
      <c r="C394" s="329" t="str">
        <f aca="false">IF('Loan Table'!$A394&lt;&gt;"",IF(ROW()-ROW('Loan Table'!$C$12)=1,LoanAmount,INDEX('Loan Table'!$I$13:$I$844,ROW()-ROW('Loan Table'!$C$12)-1)),"")</f>
        <v/>
      </c>
      <c r="D394" s="329" t="str">
        <f aca="false">IF('Loan Table'!$A394&lt;&gt;"",ScheduledPayment,"")</f>
        <v/>
      </c>
      <c r="E394" s="329" t="str">
        <f aca="false">IF('Loan Table'!$A394&lt;&gt;"",IF('Loan Table'!$D394+ExtraPayments&lt;'Loan Table'!$C394,ExtraPayments,IF('Loan Table'!$C394-'Loan Table'!$D394&gt;0,'Loan Table'!$C394-'Loan Table'!$D394,0)),"")</f>
        <v/>
      </c>
      <c r="F394" s="329" t="str">
        <f aca="false">IF('Loan Table'!$A394&lt;&gt;"",IF('Loan Table'!$D394+'Loan Table'!$E394&lt;='Loan Table'!$C394,'Loan Table'!$D394+'Loan Table'!$E394,'Loan Table'!$C394),"")</f>
        <v/>
      </c>
      <c r="G394" s="329" t="str">
        <f aca="false">IF('Loan Table'!$A394&lt;&gt;"",'Loan Table'!$F394-'Loan Table'!$H394,"")</f>
        <v/>
      </c>
      <c r="H394" s="329" t="str">
        <f aca="false">IF('Loan Table'!$A394&lt;&gt;"",'Loan Table'!$C394*(InterestRate/PaymentsPerYear),"")</f>
        <v/>
      </c>
      <c r="I394" s="329" t="str">
        <f aca="false">IF('Loan Table'!$A394&lt;&gt;"",IF('Loan Table'!$D394+'Loan Table'!$E394&lt;='Loan Table'!$C394,'Loan Table'!$C394-'Loan Table'!$G394,0),"")</f>
        <v/>
      </c>
      <c r="J394" s="329" t="str">
        <f aca="false">IF('Loan Table'!$A394&lt;&gt;"",SUM(INDEX('Loan Table'!$H$13:$H$844,1,1):'Loan Table'!$H394),"")</f>
        <v/>
      </c>
    </row>
    <row r="395" customFormat="false" ht="10.5" hidden="false" customHeight="false" outlineLevel="0" collapsed="false">
      <c r="A395" s="332" t="str">
        <f aca="false">IF(LoanGood,IF(ROW()-ROW('Loan Table'!$A$12)&gt;ScheduledNumberOfPayments,"",ROW()-ROW('Loan Table'!$A$12)),"")</f>
        <v/>
      </c>
      <c r="B395" s="327" t="str">
        <f aca="false">IF('Loan Table'!$A395&lt;&gt;"",EOMONTH(LoanStartDate,ROW('Loan Table'!$A395)-ROW('Loan Table'!$A$12)-2)+DAY(LoanStartDate),"")</f>
        <v/>
      </c>
      <c r="C395" s="329" t="str">
        <f aca="false">IF('Loan Table'!$A395&lt;&gt;"",IF(ROW()-ROW('Loan Table'!$C$12)=1,LoanAmount,INDEX('Loan Table'!$I$13:$I$844,ROW()-ROW('Loan Table'!$C$12)-1)),"")</f>
        <v/>
      </c>
      <c r="D395" s="329" t="str">
        <f aca="false">IF('Loan Table'!$A395&lt;&gt;"",ScheduledPayment,"")</f>
        <v/>
      </c>
      <c r="E395" s="329" t="str">
        <f aca="false">IF('Loan Table'!$A395&lt;&gt;"",IF('Loan Table'!$D395+ExtraPayments&lt;'Loan Table'!$C395,ExtraPayments,IF('Loan Table'!$C395-'Loan Table'!$D395&gt;0,'Loan Table'!$C395-'Loan Table'!$D395,0)),"")</f>
        <v/>
      </c>
      <c r="F395" s="329" t="str">
        <f aca="false">IF('Loan Table'!$A395&lt;&gt;"",IF('Loan Table'!$D395+'Loan Table'!$E395&lt;='Loan Table'!$C395,'Loan Table'!$D395+'Loan Table'!$E395,'Loan Table'!$C395),"")</f>
        <v/>
      </c>
      <c r="G395" s="329" t="str">
        <f aca="false">IF('Loan Table'!$A395&lt;&gt;"",'Loan Table'!$F395-'Loan Table'!$H395,"")</f>
        <v/>
      </c>
      <c r="H395" s="329" t="str">
        <f aca="false">IF('Loan Table'!$A395&lt;&gt;"",'Loan Table'!$C395*(InterestRate/PaymentsPerYear),"")</f>
        <v/>
      </c>
      <c r="I395" s="329" t="str">
        <f aca="false">IF('Loan Table'!$A395&lt;&gt;"",IF('Loan Table'!$D395+'Loan Table'!$E395&lt;='Loan Table'!$C395,'Loan Table'!$C395-'Loan Table'!$G395,0),"")</f>
        <v/>
      </c>
      <c r="J395" s="329" t="str">
        <f aca="false">IF('Loan Table'!$A395&lt;&gt;"",SUM(INDEX('Loan Table'!$H$13:$H$844,1,1):'Loan Table'!$H395),"")</f>
        <v/>
      </c>
    </row>
    <row r="396" customFormat="false" ht="10.5" hidden="false" customHeight="false" outlineLevel="0" collapsed="false">
      <c r="A396" s="332" t="str">
        <f aca="false">IF(LoanGood,IF(ROW()-ROW('Loan Table'!$A$12)&gt;ScheduledNumberOfPayments,"",ROW()-ROW('Loan Table'!$A$12)),"")</f>
        <v/>
      </c>
      <c r="B396" s="327" t="str">
        <f aca="false">IF('Loan Table'!$A396&lt;&gt;"",EOMONTH(LoanStartDate,ROW('Loan Table'!$A396)-ROW('Loan Table'!$A$12)-2)+DAY(LoanStartDate),"")</f>
        <v/>
      </c>
      <c r="C396" s="329" t="str">
        <f aca="false">IF('Loan Table'!$A396&lt;&gt;"",IF(ROW()-ROW('Loan Table'!$C$12)=1,LoanAmount,INDEX('Loan Table'!$I$13:$I$844,ROW()-ROW('Loan Table'!$C$12)-1)),"")</f>
        <v/>
      </c>
      <c r="D396" s="329" t="str">
        <f aca="false">IF('Loan Table'!$A396&lt;&gt;"",ScheduledPayment,"")</f>
        <v/>
      </c>
      <c r="E396" s="329" t="str">
        <f aca="false">IF('Loan Table'!$A396&lt;&gt;"",IF('Loan Table'!$D396+ExtraPayments&lt;'Loan Table'!$C396,ExtraPayments,IF('Loan Table'!$C396-'Loan Table'!$D396&gt;0,'Loan Table'!$C396-'Loan Table'!$D396,0)),"")</f>
        <v/>
      </c>
      <c r="F396" s="329" t="str">
        <f aca="false">IF('Loan Table'!$A396&lt;&gt;"",IF('Loan Table'!$D396+'Loan Table'!$E396&lt;='Loan Table'!$C396,'Loan Table'!$D396+'Loan Table'!$E396,'Loan Table'!$C396),"")</f>
        <v/>
      </c>
      <c r="G396" s="329" t="str">
        <f aca="false">IF('Loan Table'!$A396&lt;&gt;"",'Loan Table'!$F396-'Loan Table'!$H396,"")</f>
        <v/>
      </c>
      <c r="H396" s="329" t="str">
        <f aca="false">IF('Loan Table'!$A396&lt;&gt;"",'Loan Table'!$C396*(InterestRate/PaymentsPerYear),"")</f>
        <v/>
      </c>
      <c r="I396" s="329" t="str">
        <f aca="false">IF('Loan Table'!$A396&lt;&gt;"",IF('Loan Table'!$D396+'Loan Table'!$E396&lt;='Loan Table'!$C396,'Loan Table'!$C396-'Loan Table'!$G396,0),"")</f>
        <v/>
      </c>
      <c r="J396" s="329" t="str">
        <f aca="false">IF('Loan Table'!$A396&lt;&gt;"",SUM(INDEX('Loan Table'!$H$13:$H$844,1,1):'Loan Table'!$H396),"")</f>
        <v/>
      </c>
    </row>
    <row r="397" customFormat="false" ht="10.5" hidden="false" customHeight="false" outlineLevel="0" collapsed="false">
      <c r="A397" s="332" t="str">
        <f aca="false">IF(LoanGood,IF(ROW()-ROW('Loan Table'!$A$12)&gt;ScheduledNumberOfPayments,"",ROW()-ROW('Loan Table'!$A$12)),"")</f>
        <v/>
      </c>
      <c r="B397" s="327" t="str">
        <f aca="false">IF('Loan Table'!$A397&lt;&gt;"",EOMONTH(LoanStartDate,ROW('Loan Table'!$A397)-ROW('Loan Table'!$A$12)-2)+DAY(LoanStartDate),"")</f>
        <v/>
      </c>
      <c r="C397" s="329" t="str">
        <f aca="false">IF('Loan Table'!$A397&lt;&gt;"",IF(ROW()-ROW('Loan Table'!$C$12)=1,LoanAmount,INDEX('Loan Table'!$I$13:$I$844,ROW()-ROW('Loan Table'!$C$12)-1)),"")</f>
        <v/>
      </c>
      <c r="D397" s="329" t="str">
        <f aca="false">IF('Loan Table'!$A397&lt;&gt;"",ScheduledPayment,"")</f>
        <v/>
      </c>
      <c r="E397" s="329" t="str">
        <f aca="false">IF('Loan Table'!$A397&lt;&gt;"",IF('Loan Table'!$D397+ExtraPayments&lt;'Loan Table'!$C397,ExtraPayments,IF('Loan Table'!$C397-'Loan Table'!$D397&gt;0,'Loan Table'!$C397-'Loan Table'!$D397,0)),"")</f>
        <v/>
      </c>
      <c r="F397" s="329" t="str">
        <f aca="false">IF('Loan Table'!$A397&lt;&gt;"",IF('Loan Table'!$D397+'Loan Table'!$E397&lt;='Loan Table'!$C397,'Loan Table'!$D397+'Loan Table'!$E397,'Loan Table'!$C397),"")</f>
        <v/>
      </c>
      <c r="G397" s="329" t="str">
        <f aca="false">IF('Loan Table'!$A397&lt;&gt;"",'Loan Table'!$F397-'Loan Table'!$H397,"")</f>
        <v/>
      </c>
      <c r="H397" s="329" t="str">
        <f aca="false">IF('Loan Table'!$A397&lt;&gt;"",'Loan Table'!$C397*(InterestRate/PaymentsPerYear),"")</f>
        <v/>
      </c>
      <c r="I397" s="329" t="str">
        <f aca="false">IF('Loan Table'!$A397&lt;&gt;"",IF('Loan Table'!$D397+'Loan Table'!$E397&lt;='Loan Table'!$C397,'Loan Table'!$C397-'Loan Table'!$G397,0),"")</f>
        <v/>
      </c>
      <c r="J397" s="329" t="str">
        <f aca="false">IF('Loan Table'!$A397&lt;&gt;"",SUM(INDEX('Loan Table'!$H$13:$H$844,1,1):'Loan Table'!$H397),"")</f>
        <v/>
      </c>
    </row>
    <row r="398" customFormat="false" ht="10.5" hidden="false" customHeight="false" outlineLevel="0" collapsed="false">
      <c r="A398" s="332" t="str">
        <f aca="false">IF(LoanGood,IF(ROW()-ROW('Loan Table'!$A$12)&gt;ScheduledNumberOfPayments,"",ROW()-ROW('Loan Table'!$A$12)),"")</f>
        <v/>
      </c>
      <c r="B398" s="327" t="str">
        <f aca="false">IF('Loan Table'!$A398&lt;&gt;"",EOMONTH(LoanStartDate,ROW('Loan Table'!$A398)-ROW('Loan Table'!$A$12)-2)+DAY(LoanStartDate),"")</f>
        <v/>
      </c>
      <c r="C398" s="329" t="str">
        <f aca="false">IF('Loan Table'!$A398&lt;&gt;"",IF(ROW()-ROW('Loan Table'!$C$12)=1,LoanAmount,INDEX('Loan Table'!$I$13:$I$844,ROW()-ROW('Loan Table'!$C$12)-1)),"")</f>
        <v/>
      </c>
      <c r="D398" s="329" t="str">
        <f aca="false">IF('Loan Table'!$A398&lt;&gt;"",ScheduledPayment,"")</f>
        <v/>
      </c>
      <c r="E398" s="329" t="str">
        <f aca="false">IF('Loan Table'!$A398&lt;&gt;"",IF('Loan Table'!$D398+ExtraPayments&lt;'Loan Table'!$C398,ExtraPayments,IF('Loan Table'!$C398-'Loan Table'!$D398&gt;0,'Loan Table'!$C398-'Loan Table'!$D398,0)),"")</f>
        <v/>
      </c>
      <c r="F398" s="329" t="str">
        <f aca="false">IF('Loan Table'!$A398&lt;&gt;"",IF('Loan Table'!$D398+'Loan Table'!$E398&lt;='Loan Table'!$C398,'Loan Table'!$D398+'Loan Table'!$E398,'Loan Table'!$C398),"")</f>
        <v/>
      </c>
      <c r="G398" s="329" t="str">
        <f aca="false">IF('Loan Table'!$A398&lt;&gt;"",'Loan Table'!$F398-'Loan Table'!$H398,"")</f>
        <v/>
      </c>
      <c r="H398" s="329" t="str">
        <f aca="false">IF('Loan Table'!$A398&lt;&gt;"",'Loan Table'!$C398*(InterestRate/PaymentsPerYear),"")</f>
        <v/>
      </c>
      <c r="I398" s="329" t="str">
        <f aca="false">IF('Loan Table'!$A398&lt;&gt;"",IF('Loan Table'!$D398+'Loan Table'!$E398&lt;='Loan Table'!$C398,'Loan Table'!$C398-'Loan Table'!$G398,0),"")</f>
        <v/>
      </c>
      <c r="J398" s="329" t="str">
        <f aca="false">IF('Loan Table'!$A398&lt;&gt;"",SUM(INDEX('Loan Table'!$H$13:$H$844,1,1):'Loan Table'!$H398),"")</f>
        <v/>
      </c>
    </row>
    <row r="399" customFormat="false" ht="10.5" hidden="false" customHeight="false" outlineLevel="0" collapsed="false">
      <c r="A399" s="332" t="str">
        <f aca="false">IF(LoanGood,IF(ROW()-ROW('Loan Table'!$A$12)&gt;ScheduledNumberOfPayments,"",ROW()-ROW('Loan Table'!$A$12)),"")</f>
        <v/>
      </c>
      <c r="B399" s="327" t="str">
        <f aca="false">IF('Loan Table'!$A399&lt;&gt;"",EOMONTH(LoanStartDate,ROW('Loan Table'!$A399)-ROW('Loan Table'!$A$12)-2)+DAY(LoanStartDate),"")</f>
        <v/>
      </c>
      <c r="C399" s="329" t="str">
        <f aca="false">IF('Loan Table'!$A399&lt;&gt;"",IF(ROW()-ROW('Loan Table'!$C$12)=1,LoanAmount,INDEX('Loan Table'!$I$13:$I$844,ROW()-ROW('Loan Table'!$C$12)-1)),"")</f>
        <v/>
      </c>
      <c r="D399" s="329" t="str">
        <f aca="false">IF('Loan Table'!$A399&lt;&gt;"",ScheduledPayment,"")</f>
        <v/>
      </c>
      <c r="E399" s="329" t="str">
        <f aca="false">IF('Loan Table'!$A399&lt;&gt;"",IF('Loan Table'!$D399+ExtraPayments&lt;'Loan Table'!$C399,ExtraPayments,IF('Loan Table'!$C399-'Loan Table'!$D399&gt;0,'Loan Table'!$C399-'Loan Table'!$D399,0)),"")</f>
        <v/>
      </c>
      <c r="F399" s="329" t="str">
        <f aca="false">IF('Loan Table'!$A399&lt;&gt;"",IF('Loan Table'!$D399+'Loan Table'!$E399&lt;='Loan Table'!$C399,'Loan Table'!$D399+'Loan Table'!$E399,'Loan Table'!$C399),"")</f>
        <v/>
      </c>
      <c r="G399" s="329" t="str">
        <f aca="false">IF('Loan Table'!$A399&lt;&gt;"",'Loan Table'!$F399-'Loan Table'!$H399,"")</f>
        <v/>
      </c>
      <c r="H399" s="329" t="str">
        <f aca="false">IF('Loan Table'!$A399&lt;&gt;"",'Loan Table'!$C399*(InterestRate/PaymentsPerYear),"")</f>
        <v/>
      </c>
      <c r="I399" s="329" t="str">
        <f aca="false">IF('Loan Table'!$A399&lt;&gt;"",IF('Loan Table'!$D399+'Loan Table'!$E399&lt;='Loan Table'!$C399,'Loan Table'!$C399-'Loan Table'!$G399,0),"")</f>
        <v/>
      </c>
      <c r="J399" s="329" t="str">
        <f aca="false">IF('Loan Table'!$A399&lt;&gt;"",SUM(INDEX('Loan Table'!$H$13:$H$844,1,1):'Loan Table'!$H399),"")</f>
        <v/>
      </c>
    </row>
    <row r="400" customFormat="false" ht="10.5" hidden="false" customHeight="false" outlineLevel="0" collapsed="false">
      <c r="A400" s="332" t="str">
        <f aca="false">IF(LoanGood,IF(ROW()-ROW('Loan Table'!$A$12)&gt;ScheduledNumberOfPayments,"",ROW()-ROW('Loan Table'!$A$12)),"")</f>
        <v/>
      </c>
      <c r="B400" s="327" t="str">
        <f aca="false">IF('Loan Table'!$A400&lt;&gt;"",EOMONTH(LoanStartDate,ROW('Loan Table'!$A400)-ROW('Loan Table'!$A$12)-2)+DAY(LoanStartDate),"")</f>
        <v/>
      </c>
      <c r="C400" s="329" t="str">
        <f aca="false">IF('Loan Table'!$A400&lt;&gt;"",IF(ROW()-ROW('Loan Table'!$C$12)=1,LoanAmount,INDEX('Loan Table'!$I$13:$I$844,ROW()-ROW('Loan Table'!$C$12)-1)),"")</f>
        <v/>
      </c>
      <c r="D400" s="329" t="str">
        <f aca="false">IF('Loan Table'!$A400&lt;&gt;"",ScheduledPayment,"")</f>
        <v/>
      </c>
      <c r="E400" s="329" t="str">
        <f aca="false">IF('Loan Table'!$A400&lt;&gt;"",IF('Loan Table'!$D400+ExtraPayments&lt;'Loan Table'!$C400,ExtraPayments,IF('Loan Table'!$C400-'Loan Table'!$D400&gt;0,'Loan Table'!$C400-'Loan Table'!$D400,0)),"")</f>
        <v/>
      </c>
      <c r="F400" s="329" t="str">
        <f aca="false">IF('Loan Table'!$A400&lt;&gt;"",IF('Loan Table'!$D400+'Loan Table'!$E400&lt;='Loan Table'!$C400,'Loan Table'!$D400+'Loan Table'!$E400,'Loan Table'!$C400),"")</f>
        <v/>
      </c>
      <c r="G400" s="329" t="str">
        <f aca="false">IF('Loan Table'!$A400&lt;&gt;"",'Loan Table'!$F400-'Loan Table'!$H400,"")</f>
        <v/>
      </c>
      <c r="H400" s="329" t="str">
        <f aca="false">IF('Loan Table'!$A400&lt;&gt;"",'Loan Table'!$C400*(InterestRate/PaymentsPerYear),"")</f>
        <v/>
      </c>
      <c r="I400" s="329" t="str">
        <f aca="false">IF('Loan Table'!$A400&lt;&gt;"",IF('Loan Table'!$D400+'Loan Table'!$E400&lt;='Loan Table'!$C400,'Loan Table'!$C400-'Loan Table'!$G400,0),"")</f>
        <v/>
      </c>
      <c r="J400" s="329" t="str">
        <f aca="false">IF('Loan Table'!$A400&lt;&gt;"",SUM(INDEX('Loan Table'!$H$13:$H$844,1,1):'Loan Table'!$H400),"")</f>
        <v/>
      </c>
    </row>
    <row r="401" customFormat="false" ht="10.5" hidden="false" customHeight="false" outlineLevel="0" collapsed="false">
      <c r="A401" s="332" t="str">
        <f aca="false">IF(LoanGood,IF(ROW()-ROW('Loan Table'!$A$12)&gt;ScheduledNumberOfPayments,"",ROW()-ROW('Loan Table'!$A$12)),"")</f>
        <v/>
      </c>
      <c r="B401" s="327" t="str">
        <f aca="false">IF('Loan Table'!$A401&lt;&gt;"",EOMONTH(LoanStartDate,ROW('Loan Table'!$A401)-ROW('Loan Table'!$A$12)-2)+DAY(LoanStartDate),"")</f>
        <v/>
      </c>
      <c r="C401" s="329" t="str">
        <f aca="false">IF('Loan Table'!$A401&lt;&gt;"",IF(ROW()-ROW('Loan Table'!$C$12)=1,LoanAmount,INDEX('Loan Table'!$I$13:$I$844,ROW()-ROW('Loan Table'!$C$12)-1)),"")</f>
        <v/>
      </c>
      <c r="D401" s="329" t="str">
        <f aca="false">IF('Loan Table'!$A401&lt;&gt;"",ScheduledPayment,"")</f>
        <v/>
      </c>
      <c r="E401" s="329" t="str">
        <f aca="false">IF('Loan Table'!$A401&lt;&gt;"",IF('Loan Table'!$D401+ExtraPayments&lt;'Loan Table'!$C401,ExtraPayments,IF('Loan Table'!$C401-'Loan Table'!$D401&gt;0,'Loan Table'!$C401-'Loan Table'!$D401,0)),"")</f>
        <v/>
      </c>
      <c r="F401" s="329" t="str">
        <f aca="false">IF('Loan Table'!$A401&lt;&gt;"",IF('Loan Table'!$D401+'Loan Table'!$E401&lt;='Loan Table'!$C401,'Loan Table'!$D401+'Loan Table'!$E401,'Loan Table'!$C401),"")</f>
        <v/>
      </c>
      <c r="G401" s="329" t="str">
        <f aca="false">IF('Loan Table'!$A401&lt;&gt;"",'Loan Table'!$F401-'Loan Table'!$H401,"")</f>
        <v/>
      </c>
      <c r="H401" s="329" t="str">
        <f aca="false">IF('Loan Table'!$A401&lt;&gt;"",'Loan Table'!$C401*(InterestRate/PaymentsPerYear),"")</f>
        <v/>
      </c>
      <c r="I401" s="329" t="str">
        <f aca="false">IF('Loan Table'!$A401&lt;&gt;"",IF('Loan Table'!$D401+'Loan Table'!$E401&lt;='Loan Table'!$C401,'Loan Table'!$C401-'Loan Table'!$G401,0),"")</f>
        <v/>
      </c>
      <c r="J401" s="329" t="str">
        <f aca="false">IF('Loan Table'!$A401&lt;&gt;"",SUM(INDEX('Loan Table'!$H$13:$H$844,1,1):'Loan Table'!$H401),"")</f>
        <v/>
      </c>
    </row>
    <row r="402" customFormat="false" ht="10.5" hidden="false" customHeight="false" outlineLevel="0" collapsed="false">
      <c r="A402" s="332" t="str">
        <f aca="false">IF(LoanGood,IF(ROW()-ROW('Loan Table'!$A$12)&gt;ScheduledNumberOfPayments,"",ROW()-ROW('Loan Table'!$A$12)),"")</f>
        <v/>
      </c>
      <c r="B402" s="327" t="str">
        <f aca="false">IF('Loan Table'!$A402&lt;&gt;"",EOMONTH(LoanStartDate,ROW('Loan Table'!$A402)-ROW('Loan Table'!$A$12)-2)+DAY(LoanStartDate),"")</f>
        <v/>
      </c>
      <c r="C402" s="329" t="str">
        <f aca="false">IF('Loan Table'!$A402&lt;&gt;"",IF(ROW()-ROW('Loan Table'!$C$12)=1,LoanAmount,INDEX('Loan Table'!$I$13:$I$844,ROW()-ROW('Loan Table'!$C$12)-1)),"")</f>
        <v/>
      </c>
      <c r="D402" s="329" t="str">
        <f aca="false">IF('Loan Table'!$A402&lt;&gt;"",ScheduledPayment,"")</f>
        <v/>
      </c>
      <c r="E402" s="329" t="str">
        <f aca="false">IF('Loan Table'!$A402&lt;&gt;"",IF('Loan Table'!$D402+ExtraPayments&lt;'Loan Table'!$C402,ExtraPayments,IF('Loan Table'!$C402-'Loan Table'!$D402&gt;0,'Loan Table'!$C402-'Loan Table'!$D402,0)),"")</f>
        <v/>
      </c>
      <c r="F402" s="329" t="str">
        <f aca="false">IF('Loan Table'!$A402&lt;&gt;"",IF('Loan Table'!$D402+'Loan Table'!$E402&lt;='Loan Table'!$C402,'Loan Table'!$D402+'Loan Table'!$E402,'Loan Table'!$C402),"")</f>
        <v/>
      </c>
      <c r="G402" s="329" t="str">
        <f aca="false">IF('Loan Table'!$A402&lt;&gt;"",'Loan Table'!$F402-'Loan Table'!$H402,"")</f>
        <v/>
      </c>
      <c r="H402" s="329" t="str">
        <f aca="false">IF('Loan Table'!$A402&lt;&gt;"",'Loan Table'!$C402*(InterestRate/PaymentsPerYear),"")</f>
        <v/>
      </c>
      <c r="I402" s="329" t="str">
        <f aca="false">IF('Loan Table'!$A402&lt;&gt;"",IF('Loan Table'!$D402+'Loan Table'!$E402&lt;='Loan Table'!$C402,'Loan Table'!$C402-'Loan Table'!$G402,0),"")</f>
        <v/>
      </c>
      <c r="J402" s="329" t="str">
        <f aca="false">IF('Loan Table'!$A402&lt;&gt;"",SUM(INDEX('Loan Table'!$H$13:$H$844,1,1):'Loan Table'!$H402),"")</f>
        <v/>
      </c>
    </row>
    <row r="403" customFormat="false" ht="10.5" hidden="false" customHeight="false" outlineLevel="0" collapsed="false">
      <c r="A403" s="332" t="str">
        <f aca="false">IF(LoanGood,IF(ROW()-ROW('Loan Table'!$A$12)&gt;ScheduledNumberOfPayments,"",ROW()-ROW('Loan Table'!$A$12)),"")</f>
        <v/>
      </c>
      <c r="B403" s="327" t="str">
        <f aca="false">IF('Loan Table'!$A403&lt;&gt;"",EOMONTH(LoanStartDate,ROW('Loan Table'!$A403)-ROW('Loan Table'!$A$12)-2)+DAY(LoanStartDate),"")</f>
        <v/>
      </c>
      <c r="C403" s="329" t="str">
        <f aca="false">IF('Loan Table'!$A403&lt;&gt;"",IF(ROW()-ROW('Loan Table'!$C$12)=1,LoanAmount,INDEX('Loan Table'!$I$13:$I$844,ROW()-ROW('Loan Table'!$C$12)-1)),"")</f>
        <v/>
      </c>
      <c r="D403" s="329" t="str">
        <f aca="false">IF('Loan Table'!$A403&lt;&gt;"",ScheduledPayment,"")</f>
        <v/>
      </c>
      <c r="E403" s="329" t="str">
        <f aca="false">IF('Loan Table'!$A403&lt;&gt;"",IF('Loan Table'!$D403+ExtraPayments&lt;'Loan Table'!$C403,ExtraPayments,IF('Loan Table'!$C403-'Loan Table'!$D403&gt;0,'Loan Table'!$C403-'Loan Table'!$D403,0)),"")</f>
        <v/>
      </c>
      <c r="F403" s="329" t="str">
        <f aca="false">IF('Loan Table'!$A403&lt;&gt;"",IF('Loan Table'!$D403+'Loan Table'!$E403&lt;='Loan Table'!$C403,'Loan Table'!$D403+'Loan Table'!$E403,'Loan Table'!$C403),"")</f>
        <v/>
      </c>
      <c r="G403" s="329" t="str">
        <f aca="false">IF('Loan Table'!$A403&lt;&gt;"",'Loan Table'!$F403-'Loan Table'!$H403,"")</f>
        <v/>
      </c>
      <c r="H403" s="329" t="str">
        <f aca="false">IF('Loan Table'!$A403&lt;&gt;"",'Loan Table'!$C403*(InterestRate/PaymentsPerYear),"")</f>
        <v/>
      </c>
      <c r="I403" s="329" t="str">
        <f aca="false">IF('Loan Table'!$A403&lt;&gt;"",IF('Loan Table'!$D403+'Loan Table'!$E403&lt;='Loan Table'!$C403,'Loan Table'!$C403-'Loan Table'!$G403,0),"")</f>
        <v/>
      </c>
      <c r="J403" s="329" t="str">
        <f aca="false">IF('Loan Table'!$A403&lt;&gt;"",SUM(INDEX('Loan Table'!$H$13:$H$844,1,1):'Loan Table'!$H403),"")</f>
        <v/>
      </c>
    </row>
    <row r="404" customFormat="false" ht="10.5" hidden="false" customHeight="false" outlineLevel="0" collapsed="false">
      <c r="A404" s="332" t="str">
        <f aca="false">IF(LoanGood,IF(ROW()-ROW('Loan Table'!$A$12)&gt;ScheduledNumberOfPayments,"",ROW()-ROW('Loan Table'!$A$12)),"")</f>
        <v/>
      </c>
      <c r="B404" s="327" t="str">
        <f aca="false">IF('Loan Table'!$A404&lt;&gt;"",EOMONTH(LoanStartDate,ROW('Loan Table'!$A404)-ROW('Loan Table'!$A$12)-2)+DAY(LoanStartDate),"")</f>
        <v/>
      </c>
      <c r="C404" s="329" t="str">
        <f aca="false">IF('Loan Table'!$A404&lt;&gt;"",IF(ROW()-ROW('Loan Table'!$C$12)=1,LoanAmount,INDEX('Loan Table'!$I$13:$I$844,ROW()-ROW('Loan Table'!$C$12)-1)),"")</f>
        <v/>
      </c>
      <c r="D404" s="329" t="str">
        <f aca="false">IF('Loan Table'!$A404&lt;&gt;"",ScheduledPayment,"")</f>
        <v/>
      </c>
      <c r="E404" s="329" t="str">
        <f aca="false">IF('Loan Table'!$A404&lt;&gt;"",IF('Loan Table'!$D404+ExtraPayments&lt;'Loan Table'!$C404,ExtraPayments,IF('Loan Table'!$C404-'Loan Table'!$D404&gt;0,'Loan Table'!$C404-'Loan Table'!$D404,0)),"")</f>
        <v/>
      </c>
      <c r="F404" s="329" t="str">
        <f aca="false">IF('Loan Table'!$A404&lt;&gt;"",IF('Loan Table'!$D404+'Loan Table'!$E404&lt;='Loan Table'!$C404,'Loan Table'!$D404+'Loan Table'!$E404,'Loan Table'!$C404),"")</f>
        <v/>
      </c>
      <c r="G404" s="329" t="str">
        <f aca="false">IF('Loan Table'!$A404&lt;&gt;"",'Loan Table'!$F404-'Loan Table'!$H404,"")</f>
        <v/>
      </c>
      <c r="H404" s="329" t="str">
        <f aca="false">IF('Loan Table'!$A404&lt;&gt;"",'Loan Table'!$C404*(InterestRate/PaymentsPerYear),"")</f>
        <v/>
      </c>
      <c r="I404" s="329" t="str">
        <f aca="false">IF('Loan Table'!$A404&lt;&gt;"",IF('Loan Table'!$D404+'Loan Table'!$E404&lt;='Loan Table'!$C404,'Loan Table'!$C404-'Loan Table'!$G404,0),"")</f>
        <v/>
      </c>
      <c r="J404" s="329" t="str">
        <f aca="false">IF('Loan Table'!$A404&lt;&gt;"",SUM(INDEX('Loan Table'!$H$13:$H$844,1,1):'Loan Table'!$H404),"")</f>
        <v/>
      </c>
    </row>
    <row r="405" customFormat="false" ht="10.5" hidden="false" customHeight="false" outlineLevel="0" collapsed="false">
      <c r="A405" s="332" t="str">
        <f aca="false">IF(LoanGood,IF(ROW()-ROW('Loan Table'!$A$12)&gt;ScheduledNumberOfPayments,"",ROW()-ROW('Loan Table'!$A$12)),"")</f>
        <v/>
      </c>
      <c r="B405" s="327" t="str">
        <f aca="false">IF('Loan Table'!$A405&lt;&gt;"",EOMONTH(LoanStartDate,ROW('Loan Table'!$A405)-ROW('Loan Table'!$A$12)-2)+DAY(LoanStartDate),"")</f>
        <v/>
      </c>
      <c r="C405" s="329" t="str">
        <f aca="false">IF('Loan Table'!$A405&lt;&gt;"",IF(ROW()-ROW('Loan Table'!$C$12)=1,LoanAmount,INDEX('Loan Table'!$I$13:$I$844,ROW()-ROW('Loan Table'!$C$12)-1)),"")</f>
        <v/>
      </c>
      <c r="D405" s="329" t="str">
        <f aca="false">IF('Loan Table'!$A405&lt;&gt;"",ScheduledPayment,"")</f>
        <v/>
      </c>
      <c r="E405" s="329" t="str">
        <f aca="false">IF('Loan Table'!$A405&lt;&gt;"",IF('Loan Table'!$D405+ExtraPayments&lt;'Loan Table'!$C405,ExtraPayments,IF('Loan Table'!$C405-'Loan Table'!$D405&gt;0,'Loan Table'!$C405-'Loan Table'!$D405,0)),"")</f>
        <v/>
      </c>
      <c r="F405" s="329" t="str">
        <f aca="false">IF('Loan Table'!$A405&lt;&gt;"",IF('Loan Table'!$D405+'Loan Table'!$E405&lt;='Loan Table'!$C405,'Loan Table'!$D405+'Loan Table'!$E405,'Loan Table'!$C405),"")</f>
        <v/>
      </c>
      <c r="G405" s="329" t="str">
        <f aca="false">IF('Loan Table'!$A405&lt;&gt;"",'Loan Table'!$F405-'Loan Table'!$H405,"")</f>
        <v/>
      </c>
      <c r="H405" s="329" t="str">
        <f aca="false">IF('Loan Table'!$A405&lt;&gt;"",'Loan Table'!$C405*(InterestRate/PaymentsPerYear),"")</f>
        <v/>
      </c>
      <c r="I405" s="329" t="str">
        <f aca="false">IF('Loan Table'!$A405&lt;&gt;"",IF('Loan Table'!$D405+'Loan Table'!$E405&lt;='Loan Table'!$C405,'Loan Table'!$C405-'Loan Table'!$G405,0),"")</f>
        <v/>
      </c>
      <c r="J405" s="329" t="str">
        <f aca="false">IF('Loan Table'!$A405&lt;&gt;"",SUM(INDEX('Loan Table'!$H$13:$H$844,1,1):'Loan Table'!$H405),"")</f>
        <v/>
      </c>
    </row>
    <row r="406" customFormat="false" ht="10.5" hidden="false" customHeight="false" outlineLevel="0" collapsed="false">
      <c r="A406" s="332" t="str">
        <f aca="false">IF(LoanGood,IF(ROW()-ROW('Loan Table'!$A$12)&gt;ScheduledNumberOfPayments,"",ROW()-ROW('Loan Table'!$A$12)),"")</f>
        <v/>
      </c>
      <c r="B406" s="327" t="str">
        <f aca="false">IF('Loan Table'!$A406&lt;&gt;"",EOMONTH(LoanStartDate,ROW('Loan Table'!$A406)-ROW('Loan Table'!$A$12)-2)+DAY(LoanStartDate),"")</f>
        <v/>
      </c>
      <c r="C406" s="329" t="str">
        <f aca="false">IF('Loan Table'!$A406&lt;&gt;"",IF(ROW()-ROW('Loan Table'!$C$12)=1,LoanAmount,INDEX('Loan Table'!$I$13:$I$844,ROW()-ROW('Loan Table'!$C$12)-1)),"")</f>
        <v/>
      </c>
      <c r="D406" s="329" t="str">
        <f aca="false">IF('Loan Table'!$A406&lt;&gt;"",ScheduledPayment,"")</f>
        <v/>
      </c>
      <c r="E406" s="329" t="str">
        <f aca="false">IF('Loan Table'!$A406&lt;&gt;"",IF('Loan Table'!$D406+ExtraPayments&lt;'Loan Table'!$C406,ExtraPayments,IF('Loan Table'!$C406-'Loan Table'!$D406&gt;0,'Loan Table'!$C406-'Loan Table'!$D406,0)),"")</f>
        <v/>
      </c>
      <c r="F406" s="329" t="str">
        <f aca="false">IF('Loan Table'!$A406&lt;&gt;"",IF('Loan Table'!$D406+'Loan Table'!$E406&lt;='Loan Table'!$C406,'Loan Table'!$D406+'Loan Table'!$E406,'Loan Table'!$C406),"")</f>
        <v/>
      </c>
      <c r="G406" s="329" t="str">
        <f aca="false">IF('Loan Table'!$A406&lt;&gt;"",'Loan Table'!$F406-'Loan Table'!$H406,"")</f>
        <v/>
      </c>
      <c r="H406" s="329" t="str">
        <f aca="false">IF('Loan Table'!$A406&lt;&gt;"",'Loan Table'!$C406*(InterestRate/PaymentsPerYear),"")</f>
        <v/>
      </c>
      <c r="I406" s="329" t="str">
        <f aca="false">IF('Loan Table'!$A406&lt;&gt;"",IF('Loan Table'!$D406+'Loan Table'!$E406&lt;='Loan Table'!$C406,'Loan Table'!$C406-'Loan Table'!$G406,0),"")</f>
        <v/>
      </c>
      <c r="J406" s="329" t="str">
        <f aca="false">IF('Loan Table'!$A406&lt;&gt;"",SUM(INDEX('Loan Table'!$H$13:$H$844,1,1):'Loan Table'!$H406),"")</f>
        <v/>
      </c>
    </row>
    <row r="407" customFormat="false" ht="10.5" hidden="false" customHeight="false" outlineLevel="0" collapsed="false">
      <c r="A407" s="332" t="str">
        <f aca="false">IF(LoanGood,IF(ROW()-ROW('Loan Table'!$A$12)&gt;ScheduledNumberOfPayments,"",ROW()-ROW('Loan Table'!$A$12)),"")</f>
        <v/>
      </c>
      <c r="B407" s="327" t="str">
        <f aca="false">IF('Loan Table'!$A407&lt;&gt;"",EOMONTH(LoanStartDate,ROW('Loan Table'!$A407)-ROW('Loan Table'!$A$12)-2)+DAY(LoanStartDate),"")</f>
        <v/>
      </c>
      <c r="C407" s="329" t="str">
        <f aca="false">IF('Loan Table'!$A407&lt;&gt;"",IF(ROW()-ROW('Loan Table'!$C$12)=1,LoanAmount,INDEX('Loan Table'!$I$13:$I$844,ROW()-ROW('Loan Table'!$C$12)-1)),"")</f>
        <v/>
      </c>
      <c r="D407" s="329" t="str">
        <f aca="false">IF('Loan Table'!$A407&lt;&gt;"",ScheduledPayment,"")</f>
        <v/>
      </c>
      <c r="E407" s="329" t="str">
        <f aca="false">IF('Loan Table'!$A407&lt;&gt;"",IF('Loan Table'!$D407+ExtraPayments&lt;'Loan Table'!$C407,ExtraPayments,IF('Loan Table'!$C407-'Loan Table'!$D407&gt;0,'Loan Table'!$C407-'Loan Table'!$D407,0)),"")</f>
        <v/>
      </c>
      <c r="F407" s="329" t="str">
        <f aca="false">IF('Loan Table'!$A407&lt;&gt;"",IF('Loan Table'!$D407+'Loan Table'!$E407&lt;='Loan Table'!$C407,'Loan Table'!$D407+'Loan Table'!$E407,'Loan Table'!$C407),"")</f>
        <v/>
      </c>
      <c r="G407" s="329" t="str">
        <f aca="false">IF('Loan Table'!$A407&lt;&gt;"",'Loan Table'!$F407-'Loan Table'!$H407,"")</f>
        <v/>
      </c>
      <c r="H407" s="329" t="str">
        <f aca="false">IF('Loan Table'!$A407&lt;&gt;"",'Loan Table'!$C407*(InterestRate/PaymentsPerYear),"")</f>
        <v/>
      </c>
      <c r="I407" s="329" t="str">
        <f aca="false">IF('Loan Table'!$A407&lt;&gt;"",IF('Loan Table'!$D407+'Loan Table'!$E407&lt;='Loan Table'!$C407,'Loan Table'!$C407-'Loan Table'!$G407,0),"")</f>
        <v/>
      </c>
      <c r="J407" s="329" t="str">
        <f aca="false">IF('Loan Table'!$A407&lt;&gt;"",SUM(INDEX('Loan Table'!$H$13:$H$844,1,1):'Loan Table'!$H407),"")</f>
        <v/>
      </c>
    </row>
    <row r="408" customFormat="false" ht="10.5" hidden="false" customHeight="false" outlineLevel="0" collapsed="false">
      <c r="A408" s="332" t="str">
        <f aca="false">IF(LoanGood,IF(ROW()-ROW('Loan Table'!$A$12)&gt;ScheduledNumberOfPayments,"",ROW()-ROW('Loan Table'!$A$12)),"")</f>
        <v/>
      </c>
      <c r="B408" s="327" t="str">
        <f aca="false">IF('Loan Table'!$A408&lt;&gt;"",EOMONTH(LoanStartDate,ROW('Loan Table'!$A408)-ROW('Loan Table'!$A$12)-2)+DAY(LoanStartDate),"")</f>
        <v/>
      </c>
      <c r="C408" s="329" t="str">
        <f aca="false">IF('Loan Table'!$A408&lt;&gt;"",IF(ROW()-ROW('Loan Table'!$C$12)=1,LoanAmount,INDEX('Loan Table'!$I$13:$I$844,ROW()-ROW('Loan Table'!$C$12)-1)),"")</f>
        <v/>
      </c>
      <c r="D408" s="329" t="str">
        <f aca="false">IF('Loan Table'!$A408&lt;&gt;"",ScheduledPayment,"")</f>
        <v/>
      </c>
      <c r="E408" s="329" t="str">
        <f aca="false">IF('Loan Table'!$A408&lt;&gt;"",IF('Loan Table'!$D408+ExtraPayments&lt;'Loan Table'!$C408,ExtraPayments,IF('Loan Table'!$C408-'Loan Table'!$D408&gt;0,'Loan Table'!$C408-'Loan Table'!$D408,0)),"")</f>
        <v/>
      </c>
      <c r="F408" s="329" t="str">
        <f aca="false">IF('Loan Table'!$A408&lt;&gt;"",IF('Loan Table'!$D408+'Loan Table'!$E408&lt;='Loan Table'!$C408,'Loan Table'!$D408+'Loan Table'!$E408,'Loan Table'!$C408),"")</f>
        <v/>
      </c>
      <c r="G408" s="329" t="str">
        <f aca="false">IF('Loan Table'!$A408&lt;&gt;"",'Loan Table'!$F408-'Loan Table'!$H408,"")</f>
        <v/>
      </c>
      <c r="H408" s="329" t="str">
        <f aca="false">IF('Loan Table'!$A408&lt;&gt;"",'Loan Table'!$C408*(InterestRate/PaymentsPerYear),"")</f>
        <v/>
      </c>
      <c r="I408" s="329" t="str">
        <f aca="false">IF('Loan Table'!$A408&lt;&gt;"",IF('Loan Table'!$D408+'Loan Table'!$E408&lt;='Loan Table'!$C408,'Loan Table'!$C408-'Loan Table'!$G408,0),"")</f>
        <v/>
      </c>
      <c r="J408" s="329" t="str">
        <f aca="false">IF('Loan Table'!$A408&lt;&gt;"",SUM(INDEX('Loan Table'!$H$13:$H$844,1,1):'Loan Table'!$H408),"")</f>
        <v/>
      </c>
    </row>
    <row r="409" customFormat="false" ht="10.5" hidden="false" customHeight="false" outlineLevel="0" collapsed="false">
      <c r="A409" s="332" t="str">
        <f aca="false">IF(LoanGood,IF(ROW()-ROW('Loan Table'!$A$12)&gt;ScheduledNumberOfPayments,"",ROW()-ROW('Loan Table'!$A$12)),"")</f>
        <v/>
      </c>
      <c r="B409" s="327" t="str">
        <f aca="false">IF('Loan Table'!$A409&lt;&gt;"",EOMONTH(LoanStartDate,ROW('Loan Table'!$A409)-ROW('Loan Table'!$A$12)-2)+DAY(LoanStartDate),"")</f>
        <v/>
      </c>
      <c r="C409" s="329" t="str">
        <f aca="false">IF('Loan Table'!$A409&lt;&gt;"",IF(ROW()-ROW('Loan Table'!$C$12)=1,LoanAmount,INDEX('Loan Table'!$I$13:$I$844,ROW()-ROW('Loan Table'!$C$12)-1)),"")</f>
        <v/>
      </c>
      <c r="D409" s="329" t="str">
        <f aca="false">IF('Loan Table'!$A409&lt;&gt;"",ScheduledPayment,"")</f>
        <v/>
      </c>
      <c r="E409" s="329" t="str">
        <f aca="false">IF('Loan Table'!$A409&lt;&gt;"",IF('Loan Table'!$D409+ExtraPayments&lt;'Loan Table'!$C409,ExtraPayments,IF('Loan Table'!$C409-'Loan Table'!$D409&gt;0,'Loan Table'!$C409-'Loan Table'!$D409,0)),"")</f>
        <v/>
      </c>
      <c r="F409" s="329" t="str">
        <f aca="false">IF('Loan Table'!$A409&lt;&gt;"",IF('Loan Table'!$D409+'Loan Table'!$E409&lt;='Loan Table'!$C409,'Loan Table'!$D409+'Loan Table'!$E409,'Loan Table'!$C409),"")</f>
        <v/>
      </c>
      <c r="G409" s="329" t="str">
        <f aca="false">IF('Loan Table'!$A409&lt;&gt;"",'Loan Table'!$F409-'Loan Table'!$H409,"")</f>
        <v/>
      </c>
      <c r="H409" s="329" t="str">
        <f aca="false">IF('Loan Table'!$A409&lt;&gt;"",'Loan Table'!$C409*(InterestRate/PaymentsPerYear),"")</f>
        <v/>
      </c>
      <c r="I409" s="329" t="str">
        <f aca="false">IF('Loan Table'!$A409&lt;&gt;"",IF('Loan Table'!$D409+'Loan Table'!$E409&lt;='Loan Table'!$C409,'Loan Table'!$C409-'Loan Table'!$G409,0),"")</f>
        <v/>
      </c>
      <c r="J409" s="329" t="str">
        <f aca="false">IF('Loan Table'!$A409&lt;&gt;"",SUM(INDEX('Loan Table'!$H$13:$H$844,1,1):'Loan Table'!$H409),"")</f>
        <v/>
      </c>
    </row>
    <row r="410" customFormat="false" ht="10.5" hidden="false" customHeight="false" outlineLevel="0" collapsed="false">
      <c r="A410" s="332" t="str">
        <f aca="false">IF(LoanGood,IF(ROW()-ROW('Loan Table'!$A$12)&gt;ScheduledNumberOfPayments,"",ROW()-ROW('Loan Table'!$A$12)),"")</f>
        <v/>
      </c>
      <c r="B410" s="327" t="str">
        <f aca="false">IF('Loan Table'!$A410&lt;&gt;"",EOMONTH(LoanStartDate,ROW('Loan Table'!$A410)-ROW('Loan Table'!$A$12)-2)+DAY(LoanStartDate),"")</f>
        <v/>
      </c>
      <c r="C410" s="329" t="str">
        <f aca="false">IF('Loan Table'!$A410&lt;&gt;"",IF(ROW()-ROW('Loan Table'!$C$12)=1,LoanAmount,INDEX('Loan Table'!$I$13:$I$844,ROW()-ROW('Loan Table'!$C$12)-1)),"")</f>
        <v/>
      </c>
      <c r="D410" s="329" t="str">
        <f aca="false">IF('Loan Table'!$A410&lt;&gt;"",ScheduledPayment,"")</f>
        <v/>
      </c>
      <c r="E410" s="329" t="str">
        <f aca="false">IF('Loan Table'!$A410&lt;&gt;"",IF('Loan Table'!$D410+ExtraPayments&lt;'Loan Table'!$C410,ExtraPayments,IF('Loan Table'!$C410-'Loan Table'!$D410&gt;0,'Loan Table'!$C410-'Loan Table'!$D410,0)),"")</f>
        <v/>
      </c>
      <c r="F410" s="329" t="str">
        <f aca="false">IF('Loan Table'!$A410&lt;&gt;"",IF('Loan Table'!$D410+'Loan Table'!$E410&lt;='Loan Table'!$C410,'Loan Table'!$D410+'Loan Table'!$E410,'Loan Table'!$C410),"")</f>
        <v/>
      </c>
      <c r="G410" s="329" t="str">
        <f aca="false">IF('Loan Table'!$A410&lt;&gt;"",'Loan Table'!$F410-'Loan Table'!$H410,"")</f>
        <v/>
      </c>
      <c r="H410" s="329" t="str">
        <f aca="false">IF('Loan Table'!$A410&lt;&gt;"",'Loan Table'!$C410*(InterestRate/PaymentsPerYear),"")</f>
        <v/>
      </c>
      <c r="I410" s="329" t="str">
        <f aca="false">IF('Loan Table'!$A410&lt;&gt;"",IF('Loan Table'!$D410+'Loan Table'!$E410&lt;='Loan Table'!$C410,'Loan Table'!$C410-'Loan Table'!$G410,0),"")</f>
        <v/>
      </c>
      <c r="J410" s="329" t="str">
        <f aca="false">IF('Loan Table'!$A410&lt;&gt;"",SUM(INDEX('Loan Table'!$H$13:$H$844,1,1):'Loan Table'!$H410),"")</f>
        <v/>
      </c>
    </row>
    <row r="411" customFormat="false" ht="10.5" hidden="false" customHeight="false" outlineLevel="0" collapsed="false">
      <c r="A411" s="332" t="str">
        <f aca="false">IF(LoanGood,IF(ROW()-ROW('Loan Table'!$A$12)&gt;ScheduledNumberOfPayments,"",ROW()-ROW('Loan Table'!$A$12)),"")</f>
        <v/>
      </c>
      <c r="B411" s="327" t="str">
        <f aca="false">IF('Loan Table'!$A411&lt;&gt;"",EOMONTH(LoanStartDate,ROW('Loan Table'!$A411)-ROW('Loan Table'!$A$12)-2)+DAY(LoanStartDate),"")</f>
        <v/>
      </c>
      <c r="C411" s="329" t="str">
        <f aca="false">IF('Loan Table'!$A411&lt;&gt;"",IF(ROW()-ROW('Loan Table'!$C$12)=1,LoanAmount,INDEX('Loan Table'!$I$13:$I$844,ROW()-ROW('Loan Table'!$C$12)-1)),"")</f>
        <v/>
      </c>
      <c r="D411" s="329" t="str">
        <f aca="false">IF('Loan Table'!$A411&lt;&gt;"",ScheduledPayment,"")</f>
        <v/>
      </c>
      <c r="E411" s="329" t="str">
        <f aca="false">IF('Loan Table'!$A411&lt;&gt;"",IF('Loan Table'!$D411+ExtraPayments&lt;'Loan Table'!$C411,ExtraPayments,IF('Loan Table'!$C411-'Loan Table'!$D411&gt;0,'Loan Table'!$C411-'Loan Table'!$D411,0)),"")</f>
        <v/>
      </c>
      <c r="F411" s="329" t="str">
        <f aca="false">IF('Loan Table'!$A411&lt;&gt;"",IF('Loan Table'!$D411+'Loan Table'!$E411&lt;='Loan Table'!$C411,'Loan Table'!$D411+'Loan Table'!$E411,'Loan Table'!$C411),"")</f>
        <v/>
      </c>
      <c r="G411" s="329" t="str">
        <f aca="false">IF('Loan Table'!$A411&lt;&gt;"",'Loan Table'!$F411-'Loan Table'!$H411,"")</f>
        <v/>
      </c>
      <c r="H411" s="329" t="str">
        <f aca="false">IF('Loan Table'!$A411&lt;&gt;"",'Loan Table'!$C411*(InterestRate/PaymentsPerYear),"")</f>
        <v/>
      </c>
      <c r="I411" s="329" t="str">
        <f aca="false">IF('Loan Table'!$A411&lt;&gt;"",IF('Loan Table'!$D411+'Loan Table'!$E411&lt;='Loan Table'!$C411,'Loan Table'!$C411-'Loan Table'!$G411,0),"")</f>
        <v/>
      </c>
      <c r="J411" s="329" t="str">
        <f aca="false">IF('Loan Table'!$A411&lt;&gt;"",SUM(INDEX('Loan Table'!$H$13:$H$844,1,1):'Loan Table'!$H411),"")</f>
        <v/>
      </c>
    </row>
    <row r="412" customFormat="false" ht="10.5" hidden="false" customHeight="false" outlineLevel="0" collapsed="false">
      <c r="A412" s="332" t="str">
        <f aca="false">IF(LoanGood,IF(ROW()-ROW('Loan Table'!$A$12)&gt;ScheduledNumberOfPayments,"",ROW()-ROW('Loan Table'!$A$12)),"")</f>
        <v/>
      </c>
      <c r="B412" s="327" t="str">
        <f aca="false">IF('Loan Table'!$A412&lt;&gt;"",EOMONTH(LoanStartDate,ROW('Loan Table'!$A412)-ROW('Loan Table'!$A$12)-2)+DAY(LoanStartDate),"")</f>
        <v/>
      </c>
      <c r="C412" s="329" t="str">
        <f aca="false">IF('Loan Table'!$A412&lt;&gt;"",IF(ROW()-ROW('Loan Table'!$C$12)=1,LoanAmount,INDEX('Loan Table'!$I$13:$I$844,ROW()-ROW('Loan Table'!$C$12)-1)),"")</f>
        <v/>
      </c>
      <c r="D412" s="329" t="str">
        <f aca="false">IF('Loan Table'!$A412&lt;&gt;"",ScheduledPayment,"")</f>
        <v/>
      </c>
      <c r="E412" s="329" t="str">
        <f aca="false">IF('Loan Table'!$A412&lt;&gt;"",IF('Loan Table'!$D412+ExtraPayments&lt;'Loan Table'!$C412,ExtraPayments,IF('Loan Table'!$C412-'Loan Table'!$D412&gt;0,'Loan Table'!$C412-'Loan Table'!$D412,0)),"")</f>
        <v/>
      </c>
      <c r="F412" s="329" t="str">
        <f aca="false">IF('Loan Table'!$A412&lt;&gt;"",IF('Loan Table'!$D412+'Loan Table'!$E412&lt;='Loan Table'!$C412,'Loan Table'!$D412+'Loan Table'!$E412,'Loan Table'!$C412),"")</f>
        <v/>
      </c>
      <c r="G412" s="329" t="str">
        <f aca="false">IF('Loan Table'!$A412&lt;&gt;"",'Loan Table'!$F412-'Loan Table'!$H412,"")</f>
        <v/>
      </c>
      <c r="H412" s="329" t="str">
        <f aca="false">IF('Loan Table'!$A412&lt;&gt;"",'Loan Table'!$C412*(InterestRate/PaymentsPerYear),"")</f>
        <v/>
      </c>
      <c r="I412" s="329" t="str">
        <f aca="false">IF('Loan Table'!$A412&lt;&gt;"",IF('Loan Table'!$D412+'Loan Table'!$E412&lt;='Loan Table'!$C412,'Loan Table'!$C412-'Loan Table'!$G412,0),"")</f>
        <v/>
      </c>
      <c r="J412" s="329" t="str">
        <f aca="false">IF('Loan Table'!$A412&lt;&gt;"",SUM(INDEX('Loan Table'!$H$13:$H$844,1,1):'Loan Table'!$H412),"")</f>
        <v/>
      </c>
    </row>
    <row r="413" customFormat="false" ht="10.5" hidden="false" customHeight="false" outlineLevel="0" collapsed="false">
      <c r="A413" s="332" t="str">
        <f aca="false">IF(LoanGood,IF(ROW()-ROW('Loan Table'!$A$12)&gt;ScheduledNumberOfPayments,"",ROW()-ROW('Loan Table'!$A$12)),"")</f>
        <v/>
      </c>
      <c r="B413" s="327" t="str">
        <f aca="false">IF('Loan Table'!$A413&lt;&gt;"",EOMONTH(LoanStartDate,ROW('Loan Table'!$A413)-ROW('Loan Table'!$A$12)-2)+DAY(LoanStartDate),"")</f>
        <v/>
      </c>
      <c r="C413" s="329" t="str">
        <f aca="false">IF('Loan Table'!$A413&lt;&gt;"",IF(ROW()-ROW('Loan Table'!$C$12)=1,LoanAmount,INDEX('Loan Table'!$I$13:$I$844,ROW()-ROW('Loan Table'!$C$12)-1)),"")</f>
        <v/>
      </c>
      <c r="D413" s="329" t="str">
        <f aca="false">IF('Loan Table'!$A413&lt;&gt;"",ScheduledPayment,"")</f>
        <v/>
      </c>
      <c r="E413" s="329" t="str">
        <f aca="false">IF('Loan Table'!$A413&lt;&gt;"",IF('Loan Table'!$D413+ExtraPayments&lt;'Loan Table'!$C413,ExtraPayments,IF('Loan Table'!$C413-'Loan Table'!$D413&gt;0,'Loan Table'!$C413-'Loan Table'!$D413,0)),"")</f>
        <v/>
      </c>
      <c r="F413" s="329" t="str">
        <f aca="false">IF('Loan Table'!$A413&lt;&gt;"",IF('Loan Table'!$D413+'Loan Table'!$E413&lt;='Loan Table'!$C413,'Loan Table'!$D413+'Loan Table'!$E413,'Loan Table'!$C413),"")</f>
        <v/>
      </c>
      <c r="G413" s="329" t="str">
        <f aca="false">IF('Loan Table'!$A413&lt;&gt;"",'Loan Table'!$F413-'Loan Table'!$H413,"")</f>
        <v/>
      </c>
      <c r="H413" s="329" t="str">
        <f aca="false">IF('Loan Table'!$A413&lt;&gt;"",'Loan Table'!$C413*(InterestRate/PaymentsPerYear),"")</f>
        <v/>
      </c>
      <c r="I413" s="329" t="str">
        <f aca="false">IF('Loan Table'!$A413&lt;&gt;"",IF('Loan Table'!$D413+'Loan Table'!$E413&lt;='Loan Table'!$C413,'Loan Table'!$C413-'Loan Table'!$G413,0),"")</f>
        <v/>
      </c>
      <c r="J413" s="329" t="str">
        <f aca="false">IF('Loan Table'!$A413&lt;&gt;"",SUM(INDEX('Loan Table'!$H$13:$H$844,1,1):'Loan Table'!$H413),"")</f>
        <v/>
      </c>
    </row>
    <row r="414" customFormat="false" ht="10.5" hidden="false" customHeight="false" outlineLevel="0" collapsed="false">
      <c r="A414" s="332" t="str">
        <f aca="false">IF(LoanGood,IF(ROW()-ROW('Loan Table'!$A$12)&gt;ScheduledNumberOfPayments,"",ROW()-ROW('Loan Table'!$A$12)),"")</f>
        <v/>
      </c>
      <c r="B414" s="327" t="str">
        <f aca="false">IF('Loan Table'!$A414&lt;&gt;"",EOMONTH(LoanStartDate,ROW('Loan Table'!$A414)-ROW('Loan Table'!$A$12)-2)+DAY(LoanStartDate),"")</f>
        <v/>
      </c>
      <c r="C414" s="329" t="str">
        <f aca="false">IF('Loan Table'!$A414&lt;&gt;"",IF(ROW()-ROW('Loan Table'!$C$12)=1,LoanAmount,INDEX('Loan Table'!$I$13:$I$844,ROW()-ROW('Loan Table'!$C$12)-1)),"")</f>
        <v/>
      </c>
      <c r="D414" s="329" t="str">
        <f aca="false">IF('Loan Table'!$A414&lt;&gt;"",ScheduledPayment,"")</f>
        <v/>
      </c>
      <c r="E414" s="329" t="str">
        <f aca="false">IF('Loan Table'!$A414&lt;&gt;"",IF('Loan Table'!$D414+ExtraPayments&lt;'Loan Table'!$C414,ExtraPayments,IF('Loan Table'!$C414-'Loan Table'!$D414&gt;0,'Loan Table'!$C414-'Loan Table'!$D414,0)),"")</f>
        <v/>
      </c>
      <c r="F414" s="329" t="str">
        <f aca="false">IF('Loan Table'!$A414&lt;&gt;"",IF('Loan Table'!$D414+'Loan Table'!$E414&lt;='Loan Table'!$C414,'Loan Table'!$D414+'Loan Table'!$E414,'Loan Table'!$C414),"")</f>
        <v/>
      </c>
      <c r="G414" s="329" t="str">
        <f aca="false">IF('Loan Table'!$A414&lt;&gt;"",'Loan Table'!$F414-'Loan Table'!$H414,"")</f>
        <v/>
      </c>
      <c r="H414" s="329" t="str">
        <f aca="false">IF('Loan Table'!$A414&lt;&gt;"",'Loan Table'!$C414*(InterestRate/PaymentsPerYear),"")</f>
        <v/>
      </c>
      <c r="I414" s="329" t="str">
        <f aca="false">IF('Loan Table'!$A414&lt;&gt;"",IF('Loan Table'!$D414+'Loan Table'!$E414&lt;='Loan Table'!$C414,'Loan Table'!$C414-'Loan Table'!$G414,0),"")</f>
        <v/>
      </c>
      <c r="J414" s="329" t="str">
        <f aca="false">IF('Loan Table'!$A414&lt;&gt;"",SUM(INDEX('Loan Table'!$H$13:$H$844,1,1):'Loan Table'!$H414),"")</f>
        <v/>
      </c>
    </row>
    <row r="415" customFormat="false" ht="10.5" hidden="false" customHeight="false" outlineLevel="0" collapsed="false">
      <c r="A415" s="332" t="str">
        <f aca="false">IF(LoanGood,IF(ROW()-ROW('Loan Table'!$A$12)&gt;ScheduledNumberOfPayments,"",ROW()-ROW('Loan Table'!$A$12)),"")</f>
        <v/>
      </c>
      <c r="B415" s="327" t="str">
        <f aca="false">IF('Loan Table'!$A415&lt;&gt;"",EOMONTH(LoanStartDate,ROW('Loan Table'!$A415)-ROW('Loan Table'!$A$12)-2)+DAY(LoanStartDate),"")</f>
        <v/>
      </c>
      <c r="C415" s="329" t="str">
        <f aca="false">IF('Loan Table'!$A415&lt;&gt;"",IF(ROW()-ROW('Loan Table'!$C$12)=1,LoanAmount,INDEX('Loan Table'!$I$13:$I$844,ROW()-ROW('Loan Table'!$C$12)-1)),"")</f>
        <v/>
      </c>
      <c r="D415" s="329" t="str">
        <f aca="false">IF('Loan Table'!$A415&lt;&gt;"",ScheduledPayment,"")</f>
        <v/>
      </c>
      <c r="E415" s="329" t="str">
        <f aca="false">IF('Loan Table'!$A415&lt;&gt;"",IF('Loan Table'!$D415+ExtraPayments&lt;'Loan Table'!$C415,ExtraPayments,IF('Loan Table'!$C415-'Loan Table'!$D415&gt;0,'Loan Table'!$C415-'Loan Table'!$D415,0)),"")</f>
        <v/>
      </c>
      <c r="F415" s="329" t="str">
        <f aca="false">IF('Loan Table'!$A415&lt;&gt;"",IF('Loan Table'!$D415+'Loan Table'!$E415&lt;='Loan Table'!$C415,'Loan Table'!$D415+'Loan Table'!$E415,'Loan Table'!$C415),"")</f>
        <v/>
      </c>
      <c r="G415" s="329" t="str">
        <f aca="false">IF('Loan Table'!$A415&lt;&gt;"",'Loan Table'!$F415-'Loan Table'!$H415,"")</f>
        <v/>
      </c>
      <c r="H415" s="329" t="str">
        <f aca="false">IF('Loan Table'!$A415&lt;&gt;"",'Loan Table'!$C415*(InterestRate/PaymentsPerYear),"")</f>
        <v/>
      </c>
      <c r="I415" s="329" t="str">
        <f aca="false">IF('Loan Table'!$A415&lt;&gt;"",IF('Loan Table'!$D415+'Loan Table'!$E415&lt;='Loan Table'!$C415,'Loan Table'!$C415-'Loan Table'!$G415,0),"")</f>
        <v/>
      </c>
      <c r="J415" s="329" t="str">
        <f aca="false">IF('Loan Table'!$A415&lt;&gt;"",SUM(INDEX('Loan Table'!$H$13:$H$844,1,1):'Loan Table'!$H415),"")</f>
        <v/>
      </c>
    </row>
    <row r="416" customFormat="false" ht="10.5" hidden="false" customHeight="false" outlineLevel="0" collapsed="false">
      <c r="A416" s="332" t="str">
        <f aca="false">IF(LoanGood,IF(ROW()-ROW('Loan Table'!$A$12)&gt;ScheduledNumberOfPayments,"",ROW()-ROW('Loan Table'!$A$12)),"")</f>
        <v/>
      </c>
      <c r="B416" s="327" t="str">
        <f aca="false">IF('Loan Table'!$A416&lt;&gt;"",EOMONTH(LoanStartDate,ROW('Loan Table'!$A416)-ROW('Loan Table'!$A$12)-2)+DAY(LoanStartDate),"")</f>
        <v/>
      </c>
      <c r="C416" s="329" t="str">
        <f aca="false">IF('Loan Table'!$A416&lt;&gt;"",IF(ROW()-ROW('Loan Table'!$C$12)=1,LoanAmount,INDEX('Loan Table'!$I$13:$I$844,ROW()-ROW('Loan Table'!$C$12)-1)),"")</f>
        <v/>
      </c>
      <c r="D416" s="329" t="str">
        <f aca="false">IF('Loan Table'!$A416&lt;&gt;"",ScheduledPayment,"")</f>
        <v/>
      </c>
      <c r="E416" s="329" t="str">
        <f aca="false">IF('Loan Table'!$A416&lt;&gt;"",IF('Loan Table'!$D416+ExtraPayments&lt;'Loan Table'!$C416,ExtraPayments,IF('Loan Table'!$C416-'Loan Table'!$D416&gt;0,'Loan Table'!$C416-'Loan Table'!$D416,0)),"")</f>
        <v/>
      </c>
      <c r="F416" s="329" t="str">
        <f aca="false">IF('Loan Table'!$A416&lt;&gt;"",IF('Loan Table'!$D416+'Loan Table'!$E416&lt;='Loan Table'!$C416,'Loan Table'!$D416+'Loan Table'!$E416,'Loan Table'!$C416),"")</f>
        <v/>
      </c>
      <c r="G416" s="329" t="str">
        <f aca="false">IF('Loan Table'!$A416&lt;&gt;"",'Loan Table'!$F416-'Loan Table'!$H416,"")</f>
        <v/>
      </c>
      <c r="H416" s="329" t="str">
        <f aca="false">IF('Loan Table'!$A416&lt;&gt;"",'Loan Table'!$C416*(InterestRate/PaymentsPerYear),"")</f>
        <v/>
      </c>
      <c r="I416" s="329" t="str">
        <f aca="false">IF('Loan Table'!$A416&lt;&gt;"",IF('Loan Table'!$D416+'Loan Table'!$E416&lt;='Loan Table'!$C416,'Loan Table'!$C416-'Loan Table'!$G416,0),"")</f>
        <v/>
      </c>
      <c r="J416" s="329" t="str">
        <f aca="false">IF('Loan Table'!$A416&lt;&gt;"",SUM(INDEX('Loan Table'!$H$13:$H$844,1,1):'Loan Table'!$H416),"")</f>
        <v/>
      </c>
    </row>
    <row r="417" customFormat="false" ht="10.5" hidden="false" customHeight="false" outlineLevel="0" collapsed="false">
      <c r="A417" s="332" t="str">
        <f aca="false">IF(LoanGood,IF(ROW()-ROW('Loan Table'!$A$12)&gt;ScheduledNumberOfPayments,"",ROW()-ROW('Loan Table'!$A$12)),"")</f>
        <v/>
      </c>
      <c r="B417" s="327" t="str">
        <f aca="false">IF('Loan Table'!$A417&lt;&gt;"",EOMONTH(LoanStartDate,ROW('Loan Table'!$A417)-ROW('Loan Table'!$A$12)-2)+DAY(LoanStartDate),"")</f>
        <v/>
      </c>
      <c r="C417" s="329" t="str">
        <f aca="false">IF('Loan Table'!$A417&lt;&gt;"",IF(ROW()-ROW('Loan Table'!$C$12)=1,LoanAmount,INDEX('Loan Table'!$I$13:$I$844,ROW()-ROW('Loan Table'!$C$12)-1)),"")</f>
        <v/>
      </c>
      <c r="D417" s="329" t="str">
        <f aca="false">IF('Loan Table'!$A417&lt;&gt;"",ScheduledPayment,"")</f>
        <v/>
      </c>
      <c r="E417" s="329" t="str">
        <f aca="false">IF('Loan Table'!$A417&lt;&gt;"",IF('Loan Table'!$D417+ExtraPayments&lt;'Loan Table'!$C417,ExtraPayments,IF('Loan Table'!$C417-'Loan Table'!$D417&gt;0,'Loan Table'!$C417-'Loan Table'!$D417,0)),"")</f>
        <v/>
      </c>
      <c r="F417" s="329" t="str">
        <f aca="false">IF('Loan Table'!$A417&lt;&gt;"",IF('Loan Table'!$D417+'Loan Table'!$E417&lt;='Loan Table'!$C417,'Loan Table'!$D417+'Loan Table'!$E417,'Loan Table'!$C417),"")</f>
        <v/>
      </c>
      <c r="G417" s="329" t="str">
        <f aca="false">IF('Loan Table'!$A417&lt;&gt;"",'Loan Table'!$F417-'Loan Table'!$H417,"")</f>
        <v/>
      </c>
      <c r="H417" s="329" t="str">
        <f aca="false">IF('Loan Table'!$A417&lt;&gt;"",'Loan Table'!$C417*(InterestRate/PaymentsPerYear),"")</f>
        <v/>
      </c>
      <c r="I417" s="329" t="str">
        <f aca="false">IF('Loan Table'!$A417&lt;&gt;"",IF('Loan Table'!$D417+'Loan Table'!$E417&lt;='Loan Table'!$C417,'Loan Table'!$C417-'Loan Table'!$G417,0),"")</f>
        <v/>
      </c>
      <c r="J417" s="329" t="str">
        <f aca="false">IF('Loan Table'!$A417&lt;&gt;"",SUM(INDEX('Loan Table'!$H$13:$H$844,1,1):'Loan Table'!$H417),"")</f>
        <v/>
      </c>
    </row>
    <row r="418" customFormat="false" ht="10.5" hidden="false" customHeight="false" outlineLevel="0" collapsed="false">
      <c r="A418" s="332" t="str">
        <f aca="false">IF(LoanGood,IF(ROW()-ROW('Loan Table'!$A$12)&gt;ScheduledNumberOfPayments,"",ROW()-ROW('Loan Table'!$A$12)),"")</f>
        <v/>
      </c>
      <c r="B418" s="327" t="str">
        <f aca="false">IF('Loan Table'!$A418&lt;&gt;"",EOMONTH(LoanStartDate,ROW('Loan Table'!$A418)-ROW('Loan Table'!$A$12)-2)+DAY(LoanStartDate),"")</f>
        <v/>
      </c>
      <c r="C418" s="329" t="str">
        <f aca="false">IF('Loan Table'!$A418&lt;&gt;"",IF(ROW()-ROW('Loan Table'!$C$12)=1,LoanAmount,INDEX('Loan Table'!$I$13:$I$844,ROW()-ROW('Loan Table'!$C$12)-1)),"")</f>
        <v/>
      </c>
      <c r="D418" s="329" t="str">
        <f aca="false">IF('Loan Table'!$A418&lt;&gt;"",ScheduledPayment,"")</f>
        <v/>
      </c>
      <c r="E418" s="329" t="str">
        <f aca="false">IF('Loan Table'!$A418&lt;&gt;"",IF('Loan Table'!$D418+ExtraPayments&lt;'Loan Table'!$C418,ExtraPayments,IF('Loan Table'!$C418-'Loan Table'!$D418&gt;0,'Loan Table'!$C418-'Loan Table'!$D418,0)),"")</f>
        <v/>
      </c>
      <c r="F418" s="329" t="str">
        <f aca="false">IF('Loan Table'!$A418&lt;&gt;"",IF('Loan Table'!$D418+'Loan Table'!$E418&lt;='Loan Table'!$C418,'Loan Table'!$D418+'Loan Table'!$E418,'Loan Table'!$C418),"")</f>
        <v/>
      </c>
      <c r="G418" s="329" t="str">
        <f aca="false">IF('Loan Table'!$A418&lt;&gt;"",'Loan Table'!$F418-'Loan Table'!$H418,"")</f>
        <v/>
      </c>
      <c r="H418" s="329" t="str">
        <f aca="false">IF('Loan Table'!$A418&lt;&gt;"",'Loan Table'!$C418*(InterestRate/PaymentsPerYear),"")</f>
        <v/>
      </c>
      <c r="I418" s="329" t="str">
        <f aca="false">IF('Loan Table'!$A418&lt;&gt;"",IF('Loan Table'!$D418+'Loan Table'!$E418&lt;='Loan Table'!$C418,'Loan Table'!$C418-'Loan Table'!$G418,0),"")</f>
        <v/>
      </c>
      <c r="J418" s="329" t="str">
        <f aca="false">IF('Loan Table'!$A418&lt;&gt;"",SUM(INDEX('Loan Table'!$H$13:$H$844,1,1):'Loan Table'!$H418),"")</f>
        <v/>
      </c>
    </row>
    <row r="419" customFormat="false" ht="10.5" hidden="false" customHeight="false" outlineLevel="0" collapsed="false">
      <c r="A419" s="332" t="str">
        <f aca="false">IF(LoanGood,IF(ROW()-ROW('Loan Table'!$A$12)&gt;ScheduledNumberOfPayments,"",ROW()-ROW('Loan Table'!$A$12)),"")</f>
        <v/>
      </c>
      <c r="B419" s="327" t="str">
        <f aca="false">IF('Loan Table'!$A419&lt;&gt;"",EOMONTH(LoanStartDate,ROW('Loan Table'!$A419)-ROW('Loan Table'!$A$12)-2)+DAY(LoanStartDate),"")</f>
        <v/>
      </c>
      <c r="C419" s="329" t="str">
        <f aca="false">IF('Loan Table'!$A419&lt;&gt;"",IF(ROW()-ROW('Loan Table'!$C$12)=1,LoanAmount,INDEX('Loan Table'!$I$13:$I$844,ROW()-ROW('Loan Table'!$C$12)-1)),"")</f>
        <v/>
      </c>
      <c r="D419" s="329" t="str">
        <f aca="false">IF('Loan Table'!$A419&lt;&gt;"",ScheduledPayment,"")</f>
        <v/>
      </c>
      <c r="E419" s="329" t="str">
        <f aca="false">IF('Loan Table'!$A419&lt;&gt;"",IF('Loan Table'!$D419+ExtraPayments&lt;'Loan Table'!$C419,ExtraPayments,IF('Loan Table'!$C419-'Loan Table'!$D419&gt;0,'Loan Table'!$C419-'Loan Table'!$D419,0)),"")</f>
        <v/>
      </c>
      <c r="F419" s="329" t="str">
        <f aca="false">IF('Loan Table'!$A419&lt;&gt;"",IF('Loan Table'!$D419+'Loan Table'!$E419&lt;='Loan Table'!$C419,'Loan Table'!$D419+'Loan Table'!$E419,'Loan Table'!$C419),"")</f>
        <v/>
      </c>
      <c r="G419" s="329" t="str">
        <f aca="false">IF('Loan Table'!$A419&lt;&gt;"",'Loan Table'!$F419-'Loan Table'!$H419,"")</f>
        <v/>
      </c>
      <c r="H419" s="329" t="str">
        <f aca="false">IF('Loan Table'!$A419&lt;&gt;"",'Loan Table'!$C419*(InterestRate/PaymentsPerYear),"")</f>
        <v/>
      </c>
      <c r="I419" s="329" t="str">
        <f aca="false">IF('Loan Table'!$A419&lt;&gt;"",IF('Loan Table'!$D419+'Loan Table'!$E419&lt;='Loan Table'!$C419,'Loan Table'!$C419-'Loan Table'!$G419,0),"")</f>
        <v/>
      </c>
      <c r="J419" s="329" t="str">
        <f aca="false">IF('Loan Table'!$A419&lt;&gt;"",SUM(INDEX('Loan Table'!$H$13:$H$844,1,1):'Loan Table'!$H419),"")</f>
        <v/>
      </c>
    </row>
    <row r="420" customFormat="false" ht="10.5" hidden="false" customHeight="false" outlineLevel="0" collapsed="false">
      <c r="A420" s="332" t="str">
        <f aca="false">IF(LoanGood,IF(ROW()-ROW('Loan Table'!$A$12)&gt;ScheduledNumberOfPayments,"",ROW()-ROW('Loan Table'!$A$12)),"")</f>
        <v/>
      </c>
      <c r="B420" s="327" t="str">
        <f aca="false">IF('Loan Table'!$A420&lt;&gt;"",EOMONTH(LoanStartDate,ROW('Loan Table'!$A420)-ROW('Loan Table'!$A$12)-2)+DAY(LoanStartDate),"")</f>
        <v/>
      </c>
      <c r="C420" s="329" t="str">
        <f aca="false">IF('Loan Table'!$A420&lt;&gt;"",IF(ROW()-ROW('Loan Table'!$C$12)=1,LoanAmount,INDEX('Loan Table'!$I$13:$I$844,ROW()-ROW('Loan Table'!$C$12)-1)),"")</f>
        <v/>
      </c>
      <c r="D420" s="329" t="str">
        <f aca="false">IF('Loan Table'!$A420&lt;&gt;"",ScheduledPayment,"")</f>
        <v/>
      </c>
      <c r="E420" s="329" t="str">
        <f aca="false">IF('Loan Table'!$A420&lt;&gt;"",IF('Loan Table'!$D420+ExtraPayments&lt;'Loan Table'!$C420,ExtraPayments,IF('Loan Table'!$C420-'Loan Table'!$D420&gt;0,'Loan Table'!$C420-'Loan Table'!$D420,0)),"")</f>
        <v/>
      </c>
      <c r="F420" s="329" t="str">
        <f aca="false">IF('Loan Table'!$A420&lt;&gt;"",IF('Loan Table'!$D420+'Loan Table'!$E420&lt;='Loan Table'!$C420,'Loan Table'!$D420+'Loan Table'!$E420,'Loan Table'!$C420),"")</f>
        <v/>
      </c>
      <c r="G420" s="329" t="str">
        <f aca="false">IF('Loan Table'!$A420&lt;&gt;"",'Loan Table'!$F420-'Loan Table'!$H420,"")</f>
        <v/>
      </c>
      <c r="H420" s="329" t="str">
        <f aca="false">IF('Loan Table'!$A420&lt;&gt;"",'Loan Table'!$C420*(InterestRate/PaymentsPerYear),"")</f>
        <v/>
      </c>
      <c r="I420" s="329" t="str">
        <f aca="false">IF('Loan Table'!$A420&lt;&gt;"",IF('Loan Table'!$D420+'Loan Table'!$E420&lt;='Loan Table'!$C420,'Loan Table'!$C420-'Loan Table'!$G420,0),"")</f>
        <v/>
      </c>
      <c r="J420" s="329" t="str">
        <f aca="false">IF('Loan Table'!$A420&lt;&gt;"",SUM(INDEX('Loan Table'!$H$13:$H$844,1,1):'Loan Table'!$H420),"")</f>
        <v/>
      </c>
    </row>
    <row r="421" customFormat="false" ht="10.5" hidden="false" customHeight="false" outlineLevel="0" collapsed="false">
      <c r="A421" s="332" t="str">
        <f aca="false">IF(LoanGood,IF(ROW()-ROW('Loan Table'!$A$12)&gt;ScheduledNumberOfPayments,"",ROW()-ROW('Loan Table'!$A$12)),"")</f>
        <v/>
      </c>
      <c r="B421" s="327" t="str">
        <f aca="false">IF('Loan Table'!$A421&lt;&gt;"",EOMONTH(LoanStartDate,ROW('Loan Table'!$A421)-ROW('Loan Table'!$A$12)-2)+DAY(LoanStartDate),"")</f>
        <v/>
      </c>
      <c r="C421" s="329" t="str">
        <f aca="false">IF('Loan Table'!$A421&lt;&gt;"",IF(ROW()-ROW('Loan Table'!$C$12)=1,LoanAmount,INDEX('Loan Table'!$I$13:$I$844,ROW()-ROW('Loan Table'!$C$12)-1)),"")</f>
        <v/>
      </c>
      <c r="D421" s="329" t="str">
        <f aca="false">IF('Loan Table'!$A421&lt;&gt;"",ScheduledPayment,"")</f>
        <v/>
      </c>
      <c r="E421" s="329" t="str">
        <f aca="false">IF('Loan Table'!$A421&lt;&gt;"",IF('Loan Table'!$D421+ExtraPayments&lt;'Loan Table'!$C421,ExtraPayments,IF('Loan Table'!$C421-'Loan Table'!$D421&gt;0,'Loan Table'!$C421-'Loan Table'!$D421,0)),"")</f>
        <v/>
      </c>
      <c r="F421" s="329" t="str">
        <f aca="false">IF('Loan Table'!$A421&lt;&gt;"",IF('Loan Table'!$D421+'Loan Table'!$E421&lt;='Loan Table'!$C421,'Loan Table'!$D421+'Loan Table'!$E421,'Loan Table'!$C421),"")</f>
        <v/>
      </c>
      <c r="G421" s="329" t="str">
        <f aca="false">IF('Loan Table'!$A421&lt;&gt;"",'Loan Table'!$F421-'Loan Table'!$H421,"")</f>
        <v/>
      </c>
      <c r="H421" s="329" t="str">
        <f aca="false">IF('Loan Table'!$A421&lt;&gt;"",'Loan Table'!$C421*(InterestRate/PaymentsPerYear),"")</f>
        <v/>
      </c>
      <c r="I421" s="329" t="str">
        <f aca="false">IF('Loan Table'!$A421&lt;&gt;"",IF('Loan Table'!$D421+'Loan Table'!$E421&lt;='Loan Table'!$C421,'Loan Table'!$C421-'Loan Table'!$G421,0),"")</f>
        <v/>
      </c>
      <c r="J421" s="329" t="str">
        <f aca="false">IF('Loan Table'!$A421&lt;&gt;"",SUM(INDEX('Loan Table'!$H$13:$H$844,1,1):'Loan Table'!$H421),"")</f>
        <v/>
      </c>
    </row>
    <row r="422" customFormat="false" ht="10.5" hidden="false" customHeight="false" outlineLevel="0" collapsed="false">
      <c r="A422" s="332" t="str">
        <f aca="false">IF(LoanGood,IF(ROW()-ROW('Loan Table'!$A$12)&gt;ScheduledNumberOfPayments,"",ROW()-ROW('Loan Table'!$A$12)),"")</f>
        <v/>
      </c>
      <c r="B422" s="327" t="str">
        <f aca="false">IF('Loan Table'!$A422&lt;&gt;"",EOMONTH(LoanStartDate,ROW('Loan Table'!$A422)-ROW('Loan Table'!$A$12)-2)+DAY(LoanStartDate),"")</f>
        <v/>
      </c>
      <c r="C422" s="329" t="str">
        <f aca="false">IF('Loan Table'!$A422&lt;&gt;"",IF(ROW()-ROW('Loan Table'!$C$12)=1,LoanAmount,INDEX('Loan Table'!$I$13:$I$844,ROW()-ROW('Loan Table'!$C$12)-1)),"")</f>
        <v/>
      </c>
      <c r="D422" s="329" t="str">
        <f aca="false">IF('Loan Table'!$A422&lt;&gt;"",ScheduledPayment,"")</f>
        <v/>
      </c>
      <c r="E422" s="329" t="str">
        <f aca="false">IF('Loan Table'!$A422&lt;&gt;"",IF('Loan Table'!$D422+ExtraPayments&lt;'Loan Table'!$C422,ExtraPayments,IF('Loan Table'!$C422-'Loan Table'!$D422&gt;0,'Loan Table'!$C422-'Loan Table'!$D422,0)),"")</f>
        <v/>
      </c>
      <c r="F422" s="329" t="str">
        <f aca="false">IF('Loan Table'!$A422&lt;&gt;"",IF('Loan Table'!$D422+'Loan Table'!$E422&lt;='Loan Table'!$C422,'Loan Table'!$D422+'Loan Table'!$E422,'Loan Table'!$C422),"")</f>
        <v/>
      </c>
      <c r="G422" s="329" t="str">
        <f aca="false">IF('Loan Table'!$A422&lt;&gt;"",'Loan Table'!$F422-'Loan Table'!$H422,"")</f>
        <v/>
      </c>
      <c r="H422" s="329" t="str">
        <f aca="false">IF('Loan Table'!$A422&lt;&gt;"",'Loan Table'!$C422*(InterestRate/PaymentsPerYear),"")</f>
        <v/>
      </c>
      <c r="I422" s="329" t="str">
        <f aca="false">IF('Loan Table'!$A422&lt;&gt;"",IF('Loan Table'!$D422+'Loan Table'!$E422&lt;='Loan Table'!$C422,'Loan Table'!$C422-'Loan Table'!$G422,0),"")</f>
        <v/>
      </c>
      <c r="J422" s="329" t="str">
        <f aca="false">IF('Loan Table'!$A422&lt;&gt;"",SUM(INDEX('Loan Table'!$H$13:$H$844,1,1):'Loan Table'!$H422),"")</f>
        <v/>
      </c>
    </row>
    <row r="423" customFormat="false" ht="10.5" hidden="false" customHeight="false" outlineLevel="0" collapsed="false">
      <c r="A423" s="332" t="str">
        <f aca="false">IF(LoanGood,IF(ROW()-ROW('Loan Table'!$A$12)&gt;ScheduledNumberOfPayments,"",ROW()-ROW('Loan Table'!$A$12)),"")</f>
        <v/>
      </c>
      <c r="B423" s="327" t="str">
        <f aca="false">IF('Loan Table'!$A423&lt;&gt;"",EOMONTH(LoanStartDate,ROW('Loan Table'!$A423)-ROW('Loan Table'!$A$12)-2)+DAY(LoanStartDate),"")</f>
        <v/>
      </c>
      <c r="C423" s="329" t="str">
        <f aca="false">IF('Loan Table'!$A423&lt;&gt;"",IF(ROW()-ROW('Loan Table'!$C$12)=1,LoanAmount,INDEX('Loan Table'!$I$13:$I$844,ROW()-ROW('Loan Table'!$C$12)-1)),"")</f>
        <v/>
      </c>
      <c r="D423" s="329" t="str">
        <f aca="false">IF('Loan Table'!$A423&lt;&gt;"",ScheduledPayment,"")</f>
        <v/>
      </c>
      <c r="E423" s="329" t="str">
        <f aca="false">IF('Loan Table'!$A423&lt;&gt;"",IF('Loan Table'!$D423+ExtraPayments&lt;'Loan Table'!$C423,ExtraPayments,IF('Loan Table'!$C423-'Loan Table'!$D423&gt;0,'Loan Table'!$C423-'Loan Table'!$D423,0)),"")</f>
        <v/>
      </c>
      <c r="F423" s="329" t="str">
        <f aca="false">IF('Loan Table'!$A423&lt;&gt;"",IF('Loan Table'!$D423+'Loan Table'!$E423&lt;='Loan Table'!$C423,'Loan Table'!$D423+'Loan Table'!$E423,'Loan Table'!$C423),"")</f>
        <v/>
      </c>
      <c r="G423" s="329" t="str">
        <f aca="false">IF('Loan Table'!$A423&lt;&gt;"",'Loan Table'!$F423-'Loan Table'!$H423,"")</f>
        <v/>
      </c>
      <c r="H423" s="329" t="str">
        <f aca="false">IF('Loan Table'!$A423&lt;&gt;"",'Loan Table'!$C423*(InterestRate/PaymentsPerYear),"")</f>
        <v/>
      </c>
      <c r="I423" s="329" t="str">
        <f aca="false">IF('Loan Table'!$A423&lt;&gt;"",IF('Loan Table'!$D423+'Loan Table'!$E423&lt;='Loan Table'!$C423,'Loan Table'!$C423-'Loan Table'!$G423,0),"")</f>
        <v/>
      </c>
      <c r="J423" s="329" t="str">
        <f aca="false">IF('Loan Table'!$A423&lt;&gt;"",SUM(INDEX('Loan Table'!$H$13:$H$844,1,1):'Loan Table'!$H423),"")</f>
        <v/>
      </c>
    </row>
    <row r="424" customFormat="false" ht="10.5" hidden="false" customHeight="false" outlineLevel="0" collapsed="false">
      <c r="A424" s="332" t="str">
        <f aca="false">IF(LoanGood,IF(ROW()-ROW('Loan Table'!$A$12)&gt;ScheduledNumberOfPayments,"",ROW()-ROW('Loan Table'!$A$12)),"")</f>
        <v/>
      </c>
      <c r="B424" s="327" t="str">
        <f aca="false">IF('Loan Table'!$A424&lt;&gt;"",EOMONTH(LoanStartDate,ROW('Loan Table'!$A424)-ROW('Loan Table'!$A$12)-2)+DAY(LoanStartDate),"")</f>
        <v/>
      </c>
      <c r="C424" s="329" t="str">
        <f aca="false">IF('Loan Table'!$A424&lt;&gt;"",IF(ROW()-ROW('Loan Table'!$C$12)=1,LoanAmount,INDEX('Loan Table'!$I$13:$I$844,ROW()-ROW('Loan Table'!$C$12)-1)),"")</f>
        <v/>
      </c>
      <c r="D424" s="329" t="str">
        <f aca="false">IF('Loan Table'!$A424&lt;&gt;"",ScheduledPayment,"")</f>
        <v/>
      </c>
      <c r="E424" s="329" t="str">
        <f aca="false">IF('Loan Table'!$A424&lt;&gt;"",IF('Loan Table'!$D424+ExtraPayments&lt;'Loan Table'!$C424,ExtraPayments,IF('Loan Table'!$C424-'Loan Table'!$D424&gt;0,'Loan Table'!$C424-'Loan Table'!$D424,0)),"")</f>
        <v/>
      </c>
      <c r="F424" s="329" t="str">
        <f aca="false">IF('Loan Table'!$A424&lt;&gt;"",IF('Loan Table'!$D424+'Loan Table'!$E424&lt;='Loan Table'!$C424,'Loan Table'!$D424+'Loan Table'!$E424,'Loan Table'!$C424),"")</f>
        <v/>
      </c>
      <c r="G424" s="329" t="str">
        <f aca="false">IF('Loan Table'!$A424&lt;&gt;"",'Loan Table'!$F424-'Loan Table'!$H424,"")</f>
        <v/>
      </c>
      <c r="H424" s="329" t="str">
        <f aca="false">IF('Loan Table'!$A424&lt;&gt;"",'Loan Table'!$C424*(InterestRate/PaymentsPerYear),"")</f>
        <v/>
      </c>
      <c r="I424" s="329" t="str">
        <f aca="false">IF('Loan Table'!$A424&lt;&gt;"",IF('Loan Table'!$D424+'Loan Table'!$E424&lt;='Loan Table'!$C424,'Loan Table'!$C424-'Loan Table'!$G424,0),"")</f>
        <v/>
      </c>
      <c r="J424" s="329" t="str">
        <f aca="false">IF('Loan Table'!$A424&lt;&gt;"",SUM(INDEX('Loan Table'!$H$13:$H$844,1,1):'Loan Table'!$H424),"")</f>
        <v/>
      </c>
    </row>
    <row r="425" customFormat="false" ht="10.5" hidden="false" customHeight="false" outlineLevel="0" collapsed="false">
      <c r="A425" s="332" t="str">
        <f aca="false">IF(LoanGood,IF(ROW()-ROW('Loan Table'!$A$12)&gt;ScheduledNumberOfPayments,"",ROW()-ROW('Loan Table'!$A$12)),"")</f>
        <v/>
      </c>
      <c r="B425" s="327" t="str">
        <f aca="false">IF('Loan Table'!$A425&lt;&gt;"",EOMONTH(LoanStartDate,ROW('Loan Table'!$A425)-ROW('Loan Table'!$A$12)-2)+DAY(LoanStartDate),"")</f>
        <v/>
      </c>
      <c r="C425" s="329" t="str">
        <f aca="false">IF('Loan Table'!$A425&lt;&gt;"",IF(ROW()-ROW('Loan Table'!$C$12)=1,LoanAmount,INDEX('Loan Table'!$I$13:$I$844,ROW()-ROW('Loan Table'!$C$12)-1)),"")</f>
        <v/>
      </c>
      <c r="D425" s="329" t="str">
        <f aca="false">IF('Loan Table'!$A425&lt;&gt;"",ScheduledPayment,"")</f>
        <v/>
      </c>
      <c r="E425" s="329" t="str">
        <f aca="false">IF('Loan Table'!$A425&lt;&gt;"",IF('Loan Table'!$D425+ExtraPayments&lt;'Loan Table'!$C425,ExtraPayments,IF('Loan Table'!$C425-'Loan Table'!$D425&gt;0,'Loan Table'!$C425-'Loan Table'!$D425,0)),"")</f>
        <v/>
      </c>
      <c r="F425" s="329" t="str">
        <f aca="false">IF('Loan Table'!$A425&lt;&gt;"",IF('Loan Table'!$D425+'Loan Table'!$E425&lt;='Loan Table'!$C425,'Loan Table'!$D425+'Loan Table'!$E425,'Loan Table'!$C425),"")</f>
        <v/>
      </c>
      <c r="G425" s="329" t="str">
        <f aca="false">IF('Loan Table'!$A425&lt;&gt;"",'Loan Table'!$F425-'Loan Table'!$H425,"")</f>
        <v/>
      </c>
      <c r="H425" s="329" t="str">
        <f aca="false">IF('Loan Table'!$A425&lt;&gt;"",'Loan Table'!$C425*(InterestRate/PaymentsPerYear),"")</f>
        <v/>
      </c>
      <c r="I425" s="329" t="str">
        <f aca="false">IF('Loan Table'!$A425&lt;&gt;"",IF('Loan Table'!$D425+'Loan Table'!$E425&lt;='Loan Table'!$C425,'Loan Table'!$C425-'Loan Table'!$G425,0),"")</f>
        <v/>
      </c>
      <c r="J425" s="329" t="str">
        <f aca="false">IF('Loan Table'!$A425&lt;&gt;"",SUM(INDEX('Loan Table'!$H$13:$H$844,1,1):'Loan Table'!$H425),"")</f>
        <v/>
      </c>
    </row>
    <row r="426" customFormat="false" ht="10.5" hidden="false" customHeight="false" outlineLevel="0" collapsed="false">
      <c r="A426" s="332" t="str">
        <f aca="false">IF(LoanGood,IF(ROW()-ROW('Loan Table'!$A$12)&gt;ScheduledNumberOfPayments,"",ROW()-ROW('Loan Table'!$A$12)),"")</f>
        <v/>
      </c>
      <c r="B426" s="327" t="str">
        <f aca="false">IF('Loan Table'!$A426&lt;&gt;"",EOMONTH(LoanStartDate,ROW('Loan Table'!$A426)-ROW('Loan Table'!$A$12)-2)+DAY(LoanStartDate),"")</f>
        <v/>
      </c>
      <c r="C426" s="329" t="str">
        <f aca="false">IF('Loan Table'!$A426&lt;&gt;"",IF(ROW()-ROW('Loan Table'!$C$12)=1,LoanAmount,INDEX('Loan Table'!$I$13:$I$844,ROW()-ROW('Loan Table'!$C$12)-1)),"")</f>
        <v/>
      </c>
      <c r="D426" s="329" t="str">
        <f aca="false">IF('Loan Table'!$A426&lt;&gt;"",ScheduledPayment,"")</f>
        <v/>
      </c>
      <c r="E426" s="329" t="str">
        <f aca="false">IF('Loan Table'!$A426&lt;&gt;"",IF('Loan Table'!$D426+ExtraPayments&lt;'Loan Table'!$C426,ExtraPayments,IF('Loan Table'!$C426-'Loan Table'!$D426&gt;0,'Loan Table'!$C426-'Loan Table'!$D426,0)),"")</f>
        <v/>
      </c>
      <c r="F426" s="329" t="str">
        <f aca="false">IF('Loan Table'!$A426&lt;&gt;"",IF('Loan Table'!$D426+'Loan Table'!$E426&lt;='Loan Table'!$C426,'Loan Table'!$D426+'Loan Table'!$E426,'Loan Table'!$C426),"")</f>
        <v/>
      </c>
      <c r="G426" s="329" t="str">
        <f aca="false">IF('Loan Table'!$A426&lt;&gt;"",'Loan Table'!$F426-'Loan Table'!$H426,"")</f>
        <v/>
      </c>
      <c r="H426" s="329" t="str">
        <f aca="false">IF('Loan Table'!$A426&lt;&gt;"",'Loan Table'!$C426*(InterestRate/PaymentsPerYear),"")</f>
        <v/>
      </c>
      <c r="I426" s="329" t="str">
        <f aca="false">IF('Loan Table'!$A426&lt;&gt;"",IF('Loan Table'!$D426+'Loan Table'!$E426&lt;='Loan Table'!$C426,'Loan Table'!$C426-'Loan Table'!$G426,0),"")</f>
        <v/>
      </c>
      <c r="J426" s="329" t="str">
        <f aca="false">IF('Loan Table'!$A426&lt;&gt;"",SUM(INDEX('Loan Table'!$H$13:$H$844,1,1):'Loan Table'!$H426),"")</f>
        <v/>
      </c>
    </row>
    <row r="427" customFormat="false" ht="10.5" hidden="false" customHeight="false" outlineLevel="0" collapsed="false">
      <c r="A427" s="332" t="str">
        <f aca="false">IF(LoanGood,IF(ROW()-ROW('Loan Table'!$A$12)&gt;ScheduledNumberOfPayments,"",ROW()-ROW('Loan Table'!$A$12)),"")</f>
        <v/>
      </c>
      <c r="B427" s="327" t="str">
        <f aca="false">IF('Loan Table'!$A427&lt;&gt;"",EOMONTH(LoanStartDate,ROW('Loan Table'!$A427)-ROW('Loan Table'!$A$12)-2)+DAY(LoanStartDate),"")</f>
        <v/>
      </c>
      <c r="C427" s="329" t="str">
        <f aca="false">IF('Loan Table'!$A427&lt;&gt;"",IF(ROW()-ROW('Loan Table'!$C$12)=1,LoanAmount,INDEX('Loan Table'!$I$13:$I$844,ROW()-ROW('Loan Table'!$C$12)-1)),"")</f>
        <v/>
      </c>
      <c r="D427" s="329" t="str">
        <f aca="false">IF('Loan Table'!$A427&lt;&gt;"",ScheduledPayment,"")</f>
        <v/>
      </c>
      <c r="E427" s="329" t="str">
        <f aca="false">IF('Loan Table'!$A427&lt;&gt;"",IF('Loan Table'!$D427+ExtraPayments&lt;'Loan Table'!$C427,ExtraPayments,IF('Loan Table'!$C427-'Loan Table'!$D427&gt;0,'Loan Table'!$C427-'Loan Table'!$D427,0)),"")</f>
        <v/>
      </c>
      <c r="F427" s="329" t="str">
        <f aca="false">IF('Loan Table'!$A427&lt;&gt;"",IF('Loan Table'!$D427+'Loan Table'!$E427&lt;='Loan Table'!$C427,'Loan Table'!$D427+'Loan Table'!$E427,'Loan Table'!$C427),"")</f>
        <v/>
      </c>
      <c r="G427" s="329" t="str">
        <f aca="false">IF('Loan Table'!$A427&lt;&gt;"",'Loan Table'!$F427-'Loan Table'!$H427,"")</f>
        <v/>
      </c>
      <c r="H427" s="329" t="str">
        <f aca="false">IF('Loan Table'!$A427&lt;&gt;"",'Loan Table'!$C427*(InterestRate/PaymentsPerYear),"")</f>
        <v/>
      </c>
      <c r="I427" s="329" t="str">
        <f aca="false">IF('Loan Table'!$A427&lt;&gt;"",IF('Loan Table'!$D427+'Loan Table'!$E427&lt;='Loan Table'!$C427,'Loan Table'!$C427-'Loan Table'!$G427,0),"")</f>
        <v/>
      </c>
      <c r="J427" s="329" t="str">
        <f aca="false">IF('Loan Table'!$A427&lt;&gt;"",SUM(INDEX('Loan Table'!$H$13:$H$844,1,1):'Loan Table'!$H427),"")</f>
        <v/>
      </c>
    </row>
    <row r="428" customFormat="false" ht="10.5" hidden="false" customHeight="false" outlineLevel="0" collapsed="false">
      <c r="A428" s="332" t="str">
        <f aca="false">IF(LoanGood,IF(ROW()-ROW('Loan Table'!$A$12)&gt;ScheduledNumberOfPayments,"",ROW()-ROW('Loan Table'!$A$12)),"")</f>
        <v/>
      </c>
      <c r="B428" s="327" t="str">
        <f aca="false">IF('Loan Table'!$A428&lt;&gt;"",EOMONTH(LoanStartDate,ROW('Loan Table'!$A428)-ROW('Loan Table'!$A$12)-2)+DAY(LoanStartDate),"")</f>
        <v/>
      </c>
      <c r="C428" s="329" t="str">
        <f aca="false">IF('Loan Table'!$A428&lt;&gt;"",IF(ROW()-ROW('Loan Table'!$C$12)=1,LoanAmount,INDEX('Loan Table'!$I$13:$I$844,ROW()-ROW('Loan Table'!$C$12)-1)),"")</f>
        <v/>
      </c>
      <c r="D428" s="329" t="str">
        <f aca="false">IF('Loan Table'!$A428&lt;&gt;"",ScheduledPayment,"")</f>
        <v/>
      </c>
      <c r="E428" s="329" t="str">
        <f aca="false">IF('Loan Table'!$A428&lt;&gt;"",IF('Loan Table'!$D428+ExtraPayments&lt;'Loan Table'!$C428,ExtraPayments,IF('Loan Table'!$C428-'Loan Table'!$D428&gt;0,'Loan Table'!$C428-'Loan Table'!$D428,0)),"")</f>
        <v/>
      </c>
      <c r="F428" s="329" t="str">
        <f aca="false">IF('Loan Table'!$A428&lt;&gt;"",IF('Loan Table'!$D428+'Loan Table'!$E428&lt;='Loan Table'!$C428,'Loan Table'!$D428+'Loan Table'!$E428,'Loan Table'!$C428),"")</f>
        <v/>
      </c>
      <c r="G428" s="329" t="str">
        <f aca="false">IF('Loan Table'!$A428&lt;&gt;"",'Loan Table'!$F428-'Loan Table'!$H428,"")</f>
        <v/>
      </c>
      <c r="H428" s="329" t="str">
        <f aca="false">IF('Loan Table'!$A428&lt;&gt;"",'Loan Table'!$C428*(InterestRate/PaymentsPerYear),"")</f>
        <v/>
      </c>
      <c r="I428" s="329" t="str">
        <f aca="false">IF('Loan Table'!$A428&lt;&gt;"",IF('Loan Table'!$D428+'Loan Table'!$E428&lt;='Loan Table'!$C428,'Loan Table'!$C428-'Loan Table'!$G428,0),"")</f>
        <v/>
      </c>
      <c r="J428" s="329" t="str">
        <f aca="false">IF('Loan Table'!$A428&lt;&gt;"",SUM(INDEX('Loan Table'!$H$13:$H$844,1,1):'Loan Table'!$H428),"")</f>
        <v/>
      </c>
    </row>
    <row r="429" customFormat="false" ht="10.5" hidden="false" customHeight="false" outlineLevel="0" collapsed="false">
      <c r="A429" s="332" t="str">
        <f aca="false">IF(LoanGood,IF(ROW()-ROW('Loan Table'!$A$12)&gt;ScheduledNumberOfPayments,"",ROW()-ROW('Loan Table'!$A$12)),"")</f>
        <v/>
      </c>
      <c r="B429" s="327" t="str">
        <f aca="false">IF('Loan Table'!$A429&lt;&gt;"",EOMONTH(LoanStartDate,ROW('Loan Table'!$A429)-ROW('Loan Table'!$A$12)-2)+DAY(LoanStartDate),"")</f>
        <v/>
      </c>
      <c r="C429" s="329" t="str">
        <f aca="false">IF('Loan Table'!$A429&lt;&gt;"",IF(ROW()-ROW('Loan Table'!$C$12)=1,LoanAmount,INDEX('Loan Table'!$I$13:$I$844,ROW()-ROW('Loan Table'!$C$12)-1)),"")</f>
        <v/>
      </c>
      <c r="D429" s="329" t="str">
        <f aca="false">IF('Loan Table'!$A429&lt;&gt;"",ScheduledPayment,"")</f>
        <v/>
      </c>
      <c r="E429" s="329" t="str">
        <f aca="false">IF('Loan Table'!$A429&lt;&gt;"",IF('Loan Table'!$D429+ExtraPayments&lt;'Loan Table'!$C429,ExtraPayments,IF('Loan Table'!$C429-'Loan Table'!$D429&gt;0,'Loan Table'!$C429-'Loan Table'!$D429,0)),"")</f>
        <v/>
      </c>
      <c r="F429" s="329" t="str">
        <f aca="false">IF('Loan Table'!$A429&lt;&gt;"",IF('Loan Table'!$D429+'Loan Table'!$E429&lt;='Loan Table'!$C429,'Loan Table'!$D429+'Loan Table'!$E429,'Loan Table'!$C429),"")</f>
        <v/>
      </c>
      <c r="G429" s="329" t="str">
        <f aca="false">IF('Loan Table'!$A429&lt;&gt;"",'Loan Table'!$F429-'Loan Table'!$H429,"")</f>
        <v/>
      </c>
      <c r="H429" s="329" t="str">
        <f aca="false">IF('Loan Table'!$A429&lt;&gt;"",'Loan Table'!$C429*(InterestRate/PaymentsPerYear),"")</f>
        <v/>
      </c>
      <c r="I429" s="329" t="str">
        <f aca="false">IF('Loan Table'!$A429&lt;&gt;"",IF('Loan Table'!$D429+'Loan Table'!$E429&lt;='Loan Table'!$C429,'Loan Table'!$C429-'Loan Table'!$G429,0),"")</f>
        <v/>
      </c>
      <c r="J429" s="329" t="str">
        <f aca="false">IF('Loan Table'!$A429&lt;&gt;"",SUM(INDEX('Loan Table'!$H$13:$H$844,1,1):'Loan Table'!$H429),"")</f>
        <v/>
      </c>
    </row>
    <row r="430" customFormat="false" ht="10.5" hidden="false" customHeight="false" outlineLevel="0" collapsed="false">
      <c r="A430" s="332" t="str">
        <f aca="false">IF(LoanGood,IF(ROW()-ROW('Loan Table'!$A$12)&gt;ScheduledNumberOfPayments,"",ROW()-ROW('Loan Table'!$A$12)),"")</f>
        <v/>
      </c>
      <c r="B430" s="327" t="str">
        <f aca="false">IF('Loan Table'!$A430&lt;&gt;"",EOMONTH(LoanStartDate,ROW('Loan Table'!$A430)-ROW('Loan Table'!$A$12)-2)+DAY(LoanStartDate),"")</f>
        <v/>
      </c>
      <c r="C430" s="329" t="str">
        <f aca="false">IF('Loan Table'!$A430&lt;&gt;"",IF(ROW()-ROW('Loan Table'!$C$12)=1,LoanAmount,INDEX('Loan Table'!$I$13:$I$844,ROW()-ROW('Loan Table'!$C$12)-1)),"")</f>
        <v/>
      </c>
      <c r="D430" s="329" t="str">
        <f aca="false">IF('Loan Table'!$A430&lt;&gt;"",ScheduledPayment,"")</f>
        <v/>
      </c>
      <c r="E430" s="329" t="str">
        <f aca="false">IF('Loan Table'!$A430&lt;&gt;"",IF('Loan Table'!$D430+ExtraPayments&lt;'Loan Table'!$C430,ExtraPayments,IF('Loan Table'!$C430-'Loan Table'!$D430&gt;0,'Loan Table'!$C430-'Loan Table'!$D430,0)),"")</f>
        <v/>
      </c>
      <c r="F430" s="329" t="str">
        <f aca="false">IF('Loan Table'!$A430&lt;&gt;"",IF('Loan Table'!$D430+'Loan Table'!$E430&lt;='Loan Table'!$C430,'Loan Table'!$D430+'Loan Table'!$E430,'Loan Table'!$C430),"")</f>
        <v/>
      </c>
      <c r="G430" s="329" t="str">
        <f aca="false">IF('Loan Table'!$A430&lt;&gt;"",'Loan Table'!$F430-'Loan Table'!$H430,"")</f>
        <v/>
      </c>
      <c r="H430" s="329" t="str">
        <f aca="false">IF('Loan Table'!$A430&lt;&gt;"",'Loan Table'!$C430*(InterestRate/PaymentsPerYear),"")</f>
        <v/>
      </c>
      <c r="I430" s="329" t="str">
        <f aca="false">IF('Loan Table'!$A430&lt;&gt;"",IF('Loan Table'!$D430+'Loan Table'!$E430&lt;='Loan Table'!$C430,'Loan Table'!$C430-'Loan Table'!$G430,0),"")</f>
        <v/>
      </c>
      <c r="J430" s="329" t="str">
        <f aca="false">IF('Loan Table'!$A430&lt;&gt;"",SUM(INDEX('Loan Table'!$H$13:$H$844,1,1):'Loan Table'!$H430),"")</f>
        <v/>
      </c>
    </row>
    <row r="431" customFormat="false" ht="10.5" hidden="false" customHeight="false" outlineLevel="0" collapsed="false">
      <c r="A431" s="332" t="str">
        <f aca="false">IF(LoanGood,IF(ROW()-ROW('Loan Table'!$A$12)&gt;ScheduledNumberOfPayments,"",ROW()-ROW('Loan Table'!$A$12)),"")</f>
        <v/>
      </c>
      <c r="B431" s="327" t="str">
        <f aca="false">IF('Loan Table'!$A431&lt;&gt;"",EOMONTH(LoanStartDate,ROW('Loan Table'!$A431)-ROW('Loan Table'!$A$12)-2)+DAY(LoanStartDate),"")</f>
        <v/>
      </c>
      <c r="C431" s="329" t="str">
        <f aca="false">IF('Loan Table'!$A431&lt;&gt;"",IF(ROW()-ROW('Loan Table'!$C$12)=1,LoanAmount,INDEX('Loan Table'!$I$13:$I$844,ROW()-ROW('Loan Table'!$C$12)-1)),"")</f>
        <v/>
      </c>
      <c r="D431" s="329" t="str">
        <f aca="false">IF('Loan Table'!$A431&lt;&gt;"",ScheduledPayment,"")</f>
        <v/>
      </c>
      <c r="E431" s="329" t="str">
        <f aca="false">IF('Loan Table'!$A431&lt;&gt;"",IF('Loan Table'!$D431+ExtraPayments&lt;'Loan Table'!$C431,ExtraPayments,IF('Loan Table'!$C431-'Loan Table'!$D431&gt;0,'Loan Table'!$C431-'Loan Table'!$D431,0)),"")</f>
        <v/>
      </c>
      <c r="F431" s="329" t="str">
        <f aca="false">IF('Loan Table'!$A431&lt;&gt;"",IF('Loan Table'!$D431+'Loan Table'!$E431&lt;='Loan Table'!$C431,'Loan Table'!$D431+'Loan Table'!$E431,'Loan Table'!$C431),"")</f>
        <v/>
      </c>
      <c r="G431" s="329" t="str">
        <f aca="false">IF('Loan Table'!$A431&lt;&gt;"",'Loan Table'!$F431-'Loan Table'!$H431,"")</f>
        <v/>
      </c>
      <c r="H431" s="329" t="str">
        <f aca="false">IF('Loan Table'!$A431&lt;&gt;"",'Loan Table'!$C431*(InterestRate/PaymentsPerYear),"")</f>
        <v/>
      </c>
      <c r="I431" s="329" t="str">
        <f aca="false">IF('Loan Table'!$A431&lt;&gt;"",IF('Loan Table'!$D431+'Loan Table'!$E431&lt;='Loan Table'!$C431,'Loan Table'!$C431-'Loan Table'!$G431,0),"")</f>
        <v/>
      </c>
      <c r="J431" s="329" t="str">
        <f aca="false">IF('Loan Table'!$A431&lt;&gt;"",SUM(INDEX('Loan Table'!$H$13:$H$844,1,1):'Loan Table'!$H431),"")</f>
        <v/>
      </c>
    </row>
    <row r="432" customFormat="false" ht="10.5" hidden="false" customHeight="false" outlineLevel="0" collapsed="false">
      <c r="A432" s="332" t="str">
        <f aca="false">IF(LoanGood,IF(ROW()-ROW('Loan Table'!$A$12)&gt;ScheduledNumberOfPayments,"",ROW()-ROW('Loan Table'!$A$12)),"")</f>
        <v/>
      </c>
      <c r="B432" s="327" t="str">
        <f aca="false">IF('Loan Table'!$A432&lt;&gt;"",EOMONTH(LoanStartDate,ROW('Loan Table'!$A432)-ROW('Loan Table'!$A$12)-2)+DAY(LoanStartDate),"")</f>
        <v/>
      </c>
      <c r="C432" s="329" t="str">
        <f aca="false">IF('Loan Table'!$A432&lt;&gt;"",IF(ROW()-ROW('Loan Table'!$C$12)=1,LoanAmount,INDEX('Loan Table'!$I$13:$I$844,ROW()-ROW('Loan Table'!$C$12)-1)),"")</f>
        <v/>
      </c>
      <c r="D432" s="329" t="str">
        <f aca="false">IF('Loan Table'!$A432&lt;&gt;"",ScheduledPayment,"")</f>
        <v/>
      </c>
      <c r="E432" s="329" t="str">
        <f aca="false">IF('Loan Table'!$A432&lt;&gt;"",IF('Loan Table'!$D432+ExtraPayments&lt;'Loan Table'!$C432,ExtraPayments,IF('Loan Table'!$C432-'Loan Table'!$D432&gt;0,'Loan Table'!$C432-'Loan Table'!$D432,0)),"")</f>
        <v/>
      </c>
      <c r="F432" s="329" t="str">
        <f aca="false">IF('Loan Table'!$A432&lt;&gt;"",IF('Loan Table'!$D432+'Loan Table'!$E432&lt;='Loan Table'!$C432,'Loan Table'!$D432+'Loan Table'!$E432,'Loan Table'!$C432),"")</f>
        <v/>
      </c>
      <c r="G432" s="329" t="str">
        <f aca="false">IF('Loan Table'!$A432&lt;&gt;"",'Loan Table'!$F432-'Loan Table'!$H432,"")</f>
        <v/>
      </c>
      <c r="H432" s="329" t="str">
        <f aca="false">IF('Loan Table'!$A432&lt;&gt;"",'Loan Table'!$C432*(InterestRate/PaymentsPerYear),"")</f>
        <v/>
      </c>
      <c r="I432" s="329" t="str">
        <f aca="false">IF('Loan Table'!$A432&lt;&gt;"",IF('Loan Table'!$D432+'Loan Table'!$E432&lt;='Loan Table'!$C432,'Loan Table'!$C432-'Loan Table'!$G432,0),"")</f>
        <v/>
      </c>
      <c r="J432" s="329" t="str">
        <f aca="false">IF('Loan Table'!$A432&lt;&gt;"",SUM(INDEX('Loan Table'!$H$13:$H$844,1,1):'Loan Table'!$H432),"")</f>
        <v/>
      </c>
    </row>
    <row r="433" customFormat="false" ht="10.5" hidden="false" customHeight="false" outlineLevel="0" collapsed="false">
      <c r="A433" s="332" t="str">
        <f aca="false">IF(LoanGood,IF(ROW()-ROW('Loan Table'!$A$12)&gt;ScheduledNumberOfPayments,"",ROW()-ROW('Loan Table'!$A$12)),"")</f>
        <v/>
      </c>
      <c r="B433" s="327" t="str">
        <f aca="false">IF('Loan Table'!$A433&lt;&gt;"",EOMONTH(LoanStartDate,ROW('Loan Table'!$A433)-ROW('Loan Table'!$A$12)-2)+DAY(LoanStartDate),"")</f>
        <v/>
      </c>
      <c r="C433" s="329" t="str">
        <f aca="false">IF('Loan Table'!$A433&lt;&gt;"",IF(ROW()-ROW('Loan Table'!$C$12)=1,LoanAmount,INDEX('Loan Table'!$I$13:$I$844,ROW()-ROW('Loan Table'!$C$12)-1)),"")</f>
        <v/>
      </c>
      <c r="D433" s="329" t="str">
        <f aca="false">IF('Loan Table'!$A433&lt;&gt;"",ScheduledPayment,"")</f>
        <v/>
      </c>
      <c r="E433" s="329" t="str">
        <f aca="false">IF('Loan Table'!$A433&lt;&gt;"",IF('Loan Table'!$D433+ExtraPayments&lt;'Loan Table'!$C433,ExtraPayments,IF('Loan Table'!$C433-'Loan Table'!$D433&gt;0,'Loan Table'!$C433-'Loan Table'!$D433,0)),"")</f>
        <v/>
      </c>
      <c r="F433" s="329" t="str">
        <f aca="false">IF('Loan Table'!$A433&lt;&gt;"",IF('Loan Table'!$D433+'Loan Table'!$E433&lt;='Loan Table'!$C433,'Loan Table'!$D433+'Loan Table'!$E433,'Loan Table'!$C433),"")</f>
        <v/>
      </c>
      <c r="G433" s="329" t="str">
        <f aca="false">IF('Loan Table'!$A433&lt;&gt;"",'Loan Table'!$F433-'Loan Table'!$H433,"")</f>
        <v/>
      </c>
      <c r="H433" s="329" t="str">
        <f aca="false">IF('Loan Table'!$A433&lt;&gt;"",'Loan Table'!$C433*(InterestRate/PaymentsPerYear),"")</f>
        <v/>
      </c>
      <c r="I433" s="329" t="str">
        <f aca="false">IF('Loan Table'!$A433&lt;&gt;"",IF('Loan Table'!$D433+'Loan Table'!$E433&lt;='Loan Table'!$C433,'Loan Table'!$C433-'Loan Table'!$G433,0),"")</f>
        <v/>
      </c>
      <c r="J433" s="329" t="str">
        <f aca="false">IF('Loan Table'!$A433&lt;&gt;"",SUM(INDEX('Loan Table'!$H$13:$H$844,1,1):'Loan Table'!$H433),"")</f>
        <v/>
      </c>
    </row>
    <row r="434" customFormat="false" ht="10.5" hidden="false" customHeight="false" outlineLevel="0" collapsed="false">
      <c r="A434" s="332" t="str">
        <f aca="false">IF(LoanGood,IF(ROW()-ROW('Loan Table'!$A$12)&gt;ScheduledNumberOfPayments,"",ROW()-ROW('Loan Table'!$A$12)),"")</f>
        <v/>
      </c>
      <c r="B434" s="327" t="str">
        <f aca="false">IF('Loan Table'!$A434&lt;&gt;"",EOMONTH(LoanStartDate,ROW('Loan Table'!$A434)-ROW('Loan Table'!$A$12)-2)+DAY(LoanStartDate),"")</f>
        <v/>
      </c>
      <c r="C434" s="329" t="str">
        <f aca="false">IF('Loan Table'!$A434&lt;&gt;"",IF(ROW()-ROW('Loan Table'!$C$12)=1,LoanAmount,INDEX('Loan Table'!$I$13:$I$844,ROW()-ROW('Loan Table'!$C$12)-1)),"")</f>
        <v/>
      </c>
      <c r="D434" s="329" t="str">
        <f aca="false">IF('Loan Table'!$A434&lt;&gt;"",ScheduledPayment,"")</f>
        <v/>
      </c>
      <c r="E434" s="329" t="str">
        <f aca="false">IF('Loan Table'!$A434&lt;&gt;"",IF('Loan Table'!$D434+ExtraPayments&lt;'Loan Table'!$C434,ExtraPayments,IF('Loan Table'!$C434-'Loan Table'!$D434&gt;0,'Loan Table'!$C434-'Loan Table'!$D434,0)),"")</f>
        <v/>
      </c>
      <c r="F434" s="329" t="str">
        <f aca="false">IF('Loan Table'!$A434&lt;&gt;"",IF('Loan Table'!$D434+'Loan Table'!$E434&lt;='Loan Table'!$C434,'Loan Table'!$D434+'Loan Table'!$E434,'Loan Table'!$C434),"")</f>
        <v/>
      </c>
      <c r="G434" s="329" t="str">
        <f aca="false">IF('Loan Table'!$A434&lt;&gt;"",'Loan Table'!$F434-'Loan Table'!$H434,"")</f>
        <v/>
      </c>
      <c r="H434" s="329" t="str">
        <f aca="false">IF('Loan Table'!$A434&lt;&gt;"",'Loan Table'!$C434*(InterestRate/PaymentsPerYear),"")</f>
        <v/>
      </c>
      <c r="I434" s="329" t="str">
        <f aca="false">IF('Loan Table'!$A434&lt;&gt;"",IF('Loan Table'!$D434+'Loan Table'!$E434&lt;='Loan Table'!$C434,'Loan Table'!$C434-'Loan Table'!$G434,0),"")</f>
        <v/>
      </c>
      <c r="J434" s="329" t="str">
        <f aca="false">IF('Loan Table'!$A434&lt;&gt;"",SUM(INDEX('Loan Table'!$H$13:$H$844,1,1):'Loan Table'!$H434),"")</f>
        <v/>
      </c>
    </row>
    <row r="435" customFormat="false" ht="10.5" hidden="false" customHeight="false" outlineLevel="0" collapsed="false">
      <c r="A435" s="332" t="str">
        <f aca="false">IF(LoanGood,IF(ROW()-ROW('Loan Table'!$A$12)&gt;ScheduledNumberOfPayments,"",ROW()-ROW('Loan Table'!$A$12)),"")</f>
        <v/>
      </c>
      <c r="B435" s="327" t="str">
        <f aca="false">IF('Loan Table'!$A435&lt;&gt;"",EOMONTH(LoanStartDate,ROW('Loan Table'!$A435)-ROW('Loan Table'!$A$12)-2)+DAY(LoanStartDate),"")</f>
        <v/>
      </c>
      <c r="C435" s="329" t="str">
        <f aca="false">IF('Loan Table'!$A435&lt;&gt;"",IF(ROW()-ROW('Loan Table'!$C$12)=1,LoanAmount,INDEX('Loan Table'!$I$13:$I$844,ROW()-ROW('Loan Table'!$C$12)-1)),"")</f>
        <v/>
      </c>
      <c r="D435" s="329" t="str">
        <f aca="false">IF('Loan Table'!$A435&lt;&gt;"",ScheduledPayment,"")</f>
        <v/>
      </c>
      <c r="E435" s="329" t="str">
        <f aca="false">IF('Loan Table'!$A435&lt;&gt;"",IF('Loan Table'!$D435+ExtraPayments&lt;'Loan Table'!$C435,ExtraPayments,IF('Loan Table'!$C435-'Loan Table'!$D435&gt;0,'Loan Table'!$C435-'Loan Table'!$D435,0)),"")</f>
        <v/>
      </c>
      <c r="F435" s="329" t="str">
        <f aca="false">IF('Loan Table'!$A435&lt;&gt;"",IF('Loan Table'!$D435+'Loan Table'!$E435&lt;='Loan Table'!$C435,'Loan Table'!$D435+'Loan Table'!$E435,'Loan Table'!$C435),"")</f>
        <v/>
      </c>
      <c r="G435" s="329" t="str">
        <f aca="false">IF('Loan Table'!$A435&lt;&gt;"",'Loan Table'!$F435-'Loan Table'!$H435,"")</f>
        <v/>
      </c>
      <c r="H435" s="329" t="str">
        <f aca="false">IF('Loan Table'!$A435&lt;&gt;"",'Loan Table'!$C435*(InterestRate/PaymentsPerYear),"")</f>
        <v/>
      </c>
      <c r="I435" s="329" t="str">
        <f aca="false">IF('Loan Table'!$A435&lt;&gt;"",IF('Loan Table'!$D435+'Loan Table'!$E435&lt;='Loan Table'!$C435,'Loan Table'!$C435-'Loan Table'!$G435,0),"")</f>
        <v/>
      </c>
      <c r="J435" s="329" t="str">
        <f aca="false">IF('Loan Table'!$A435&lt;&gt;"",SUM(INDEX('Loan Table'!$H$13:$H$844,1,1):'Loan Table'!$H435),"")</f>
        <v/>
      </c>
    </row>
    <row r="436" customFormat="false" ht="10.5" hidden="false" customHeight="false" outlineLevel="0" collapsed="false">
      <c r="A436" s="332" t="str">
        <f aca="false">IF(LoanGood,IF(ROW()-ROW('Loan Table'!$A$12)&gt;ScheduledNumberOfPayments,"",ROW()-ROW('Loan Table'!$A$12)),"")</f>
        <v/>
      </c>
      <c r="B436" s="327" t="str">
        <f aca="false">IF('Loan Table'!$A436&lt;&gt;"",EOMONTH(LoanStartDate,ROW('Loan Table'!$A436)-ROW('Loan Table'!$A$12)-2)+DAY(LoanStartDate),"")</f>
        <v/>
      </c>
      <c r="C436" s="329" t="str">
        <f aca="false">IF('Loan Table'!$A436&lt;&gt;"",IF(ROW()-ROW('Loan Table'!$C$12)=1,LoanAmount,INDEX('Loan Table'!$I$13:$I$844,ROW()-ROW('Loan Table'!$C$12)-1)),"")</f>
        <v/>
      </c>
      <c r="D436" s="329" t="str">
        <f aca="false">IF('Loan Table'!$A436&lt;&gt;"",ScheduledPayment,"")</f>
        <v/>
      </c>
      <c r="E436" s="329" t="str">
        <f aca="false">IF('Loan Table'!$A436&lt;&gt;"",IF('Loan Table'!$D436+ExtraPayments&lt;'Loan Table'!$C436,ExtraPayments,IF('Loan Table'!$C436-'Loan Table'!$D436&gt;0,'Loan Table'!$C436-'Loan Table'!$D436,0)),"")</f>
        <v/>
      </c>
      <c r="F436" s="329" t="str">
        <f aca="false">IF('Loan Table'!$A436&lt;&gt;"",IF('Loan Table'!$D436+'Loan Table'!$E436&lt;='Loan Table'!$C436,'Loan Table'!$D436+'Loan Table'!$E436,'Loan Table'!$C436),"")</f>
        <v/>
      </c>
      <c r="G436" s="329" t="str">
        <f aca="false">IF('Loan Table'!$A436&lt;&gt;"",'Loan Table'!$F436-'Loan Table'!$H436,"")</f>
        <v/>
      </c>
      <c r="H436" s="329" t="str">
        <f aca="false">IF('Loan Table'!$A436&lt;&gt;"",'Loan Table'!$C436*(InterestRate/PaymentsPerYear),"")</f>
        <v/>
      </c>
      <c r="I436" s="329" t="str">
        <f aca="false">IF('Loan Table'!$A436&lt;&gt;"",IF('Loan Table'!$D436+'Loan Table'!$E436&lt;='Loan Table'!$C436,'Loan Table'!$C436-'Loan Table'!$G436,0),"")</f>
        <v/>
      </c>
      <c r="J436" s="329" t="str">
        <f aca="false">IF('Loan Table'!$A436&lt;&gt;"",SUM(INDEX('Loan Table'!$H$13:$H$844,1,1):'Loan Table'!$H436),"")</f>
        <v/>
      </c>
    </row>
    <row r="437" customFormat="false" ht="10.5" hidden="false" customHeight="false" outlineLevel="0" collapsed="false">
      <c r="A437" s="332" t="str">
        <f aca="false">IF(LoanGood,IF(ROW()-ROW('Loan Table'!$A$12)&gt;ScheduledNumberOfPayments,"",ROW()-ROW('Loan Table'!$A$12)),"")</f>
        <v/>
      </c>
      <c r="B437" s="327" t="str">
        <f aca="false">IF('Loan Table'!$A437&lt;&gt;"",EOMONTH(LoanStartDate,ROW('Loan Table'!$A437)-ROW('Loan Table'!$A$12)-2)+DAY(LoanStartDate),"")</f>
        <v/>
      </c>
      <c r="C437" s="329" t="str">
        <f aca="false">IF('Loan Table'!$A437&lt;&gt;"",IF(ROW()-ROW('Loan Table'!$C$12)=1,LoanAmount,INDEX('Loan Table'!$I$13:$I$844,ROW()-ROW('Loan Table'!$C$12)-1)),"")</f>
        <v/>
      </c>
      <c r="D437" s="329" t="str">
        <f aca="false">IF('Loan Table'!$A437&lt;&gt;"",ScheduledPayment,"")</f>
        <v/>
      </c>
      <c r="E437" s="329" t="str">
        <f aca="false">IF('Loan Table'!$A437&lt;&gt;"",IF('Loan Table'!$D437+ExtraPayments&lt;'Loan Table'!$C437,ExtraPayments,IF('Loan Table'!$C437-'Loan Table'!$D437&gt;0,'Loan Table'!$C437-'Loan Table'!$D437,0)),"")</f>
        <v/>
      </c>
      <c r="F437" s="329" t="str">
        <f aca="false">IF('Loan Table'!$A437&lt;&gt;"",IF('Loan Table'!$D437+'Loan Table'!$E437&lt;='Loan Table'!$C437,'Loan Table'!$D437+'Loan Table'!$E437,'Loan Table'!$C437),"")</f>
        <v/>
      </c>
      <c r="G437" s="329" t="str">
        <f aca="false">IF('Loan Table'!$A437&lt;&gt;"",'Loan Table'!$F437-'Loan Table'!$H437,"")</f>
        <v/>
      </c>
      <c r="H437" s="329" t="str">
        <f aca="false">IF('Loan Table'!$A437&lt;&gt;"",'Loan Table'!$C437*(InterestRate/PaymentsPerYear),"")</f>
        <v/>
      </c>
      <c r="I437" s="329" t="str">
        <f aca="false">IF('Loan Table'!$A437&lt;&gt;"",IF('Loan Table'!$D437+'Loan Table'!$E437&lt;='Loan Table'!$C437,'Loan Table'!$C437-'Loan Table'!$G437,0),"")</f>
        <v/>
      </c>
      <c r="J437" s="329" t="str">
        <f aca="false">IF('Loan Table'!$A437&lt;&gt;"",SUM(INDEX('Loan Table'!$H$13:$H$844,1,1):'Loan Table'!$H437),"")</f>
        <v/>
      </c>
    </row>
    <row r="438" customFormat="false" ht="10.5" hidden="false" customHeight="false" outlineLevel="0" collapsed="false">
      <c r="A438" s="332" t="str">
        <f aca="false">IF(LoanGood,IF(ROW()-ROW('Loan Table'!$A$12)&gt;ScheduledNumberOfPayments,"",ROW()-ROW('Loan Table'!$A$12)),"")</f>
        <v/>
      </c>
      <c r="B438" s="327" t="str">
        <f aca="false">IF('Loan Table'!$A438&lt;&gt;"",EOMONTH(LoanStartDate,ROW('Loan Table'!$A438)-ROW('Loan Table'!$A$12)-2)+DAY(LoanStartDate),"")</f>
        <v/>
      </c>
      <c r="C438" s="329" t="str">
        <f aca="false">IF('Loan Table'!$A438&lt;&gt;"",IF(ROW()-ROW('Loan Table'!$C$12)=1,LoanAmount,INDEX('Loan Table'!$I$13:$I$844,ROW()-ROW('Loan Table'!$C$12)-1)),"")</f>
        <v/>
      </c>
      <c r="D438" s="329" t="str">
        <f aca="false">IF('Loan Table'!$A438&lt;&gt;"",ScheduledPayment,"")</f>
        <v/>
      </c>
      <c r="E438" s="329" t="str">
        <f aca="false">IF('Loan Table'!$A438&lt;&gt;"",IF('Loan Table'!$D438+ExtraPayments&lt;'Loan Table'!$C438,ExtraPayments,IF('Loan Table'!$C438-'Loan Table'!$D438&gt;0,'Loan Table'!$C438-'Loan Table'!$D438,0)),"")</f>
        <v/>
      </c>
      <c r="F438" s="329" t="str">
        <f aca="false">IF('Loan Table'!$A438&lt;&gt;"",IF('Loan Table'!$D438+'Loan Table'!$E438&lt;='Loan Table'!$C438,'Loan Table'!$D438+'Loan Table'!$E438,'Loan Table'!$C438),"")</f>
        <v/>
      </c>
      <c r="G438" s="329" t="str">
        <f aca="false">IF('Loan Table'!$A438&lt;&gt;"",'Loan Table'!$F438-'Loan Table'!$H438,"")</f>
        <v/>
      </c>
      <c r="H438" s="329" t="str">
        <f aca="false">IF('Loan Table'!$A438&lt;&gt;"",'Loan Table'!$C438*(InterestRate/PaymentsPerYear),"")</f>
        <v/>
      </c>
      <c r="I438" s="329" t="str">
        <f aca="false">IF('Loan Table'!$A438&lt;&gt;"",IF('Loan Table'!$D438+'Loan Table'!$E438&lt;='Loan Table'!$C438,'Loan Table'!$C438-'Loan Table'!$G438,0),"")</f>
        <v/>
      </c>
      <c r="J438" s="329" t="str">
        <f aca="false">IF('Loan Table'!$A438&lt;&gt;"",SUM(INDEX('Loan Table'!$H$13:$H$844,1,1):'Loan Table'!$H438),"")</f>
        <v/>
      </c>
    </row>
    <row r="439" customFormat="false" ht="10.5" hidden="false" customHeight="false" outlineLevel="0" collapsed="false">
      <c r="A439" s="332" t="str">
        <f aca="false">IF(LoanGood,IF(ROW()-ROW('Loan Table'!$A$12)&gt;ScheduledNumberOfPayments,"",ROW()-ROW('Loan Table'!$A$12)),"")</f>
        <v/>
      </c>
      <c r="B439" s="327" t="str">
        <f aca="false">IF('Loan Table'!$A439&lt;&gt;"",EOMONTH(LoanStartDate,ROW('Loan Table'!$A439)-ROW('Loan Table'!$A$12)-2)+DAY(LoanStartDate),"")</f>
        <v/>
      </c>
      <c r="C439" s="329" t="str">
        <f aca="false">IF('Loan Table'!$A439&lt;&gt;"",IF(ROW()-ROW('Loan Table'!$C$12)=1,LoanAmount,INDEX('Loan Table'!$I$13:$I$844,ROW()-ROW('Loan Table'!$C$12)-1)),"")</f>
        <v/>
      </c>
      <c r="D439" s="329" t="str">
        <f aca="false">IF('Loan Table'!$A439&lt;&gt;"",ScheduledPayment,"")</f>
        <v/>
      </c>
      <c r="E439" s="329" t="str">
        <f aca="false">IF('Loan Table'!$A439&lt;&gt;"",IF('Loan Table'!$D439+ExtraPayments&lt;'Loan Table'!$C439,ExtraPayments,IF('Loan Table'!$C439-'Loan Table'!$D439&gt;0,'Loan Table'!$C439-'Loan Table'!$D439,0)),"")</f>
        <v/>
      </c>
      <c r="F439" s="329" t="str">
        <f aca="false">IF('Loan Table'!$A439&lt;&gt;"",IF('Loan Table'!$D439+'Loan Table'!$E439&lt;='Loan Table'!$C439,'Loan Table'!$D439+'Loan Table'!$E439,'Loan Table'!$C439),"")</f>
        <v/>
      </c>
      <c r="G439" s="329" t="str">
        <f aca="false">IF('Loan Table'!$A439&lt;&gt;"",'Loan Table'!$F439-'Loan Table'!$H439,"")</f>
        <v/>
      </c>
      <c r="H439" s="329" t="str">
        <f aca="false">IF('Loan Table'!$A439&lt;&gt;"",'Loan Table'!$C439*(InterestRate/PaymentsPerYear),"")</f>
        <v/>
      </c>
      <c r="I439" s="329" t="str">
        <f aca="false">IF('Loan Table'!$A439&lt;&gt;"",IF('Loan Table'!$D439+'Loan Table'!$E439&lt;='Loan Table'!$C439,'Loan Table'!$C439-'Loan Table'!$G439,0),"")</f>
        <v/>
      </c>
      <c r="J439" s="329" t="str">
        <f aca="false">IF('Loan Table'!$A439&lt;&gt;"",SUM(INDEX('Loan Table'!$H$13:$H$844,1,1):'Loan Table'!$H439),"")</f>
        <v/>
      </c>
    </row>
    <row r="440" customFormat="false" ht="10.5" hidden="false" customHeight="false" outlineLevel="0" collapsed="false">
      <c r="A440" s="332" t="str">
        <f aca="false">IF(LoanGood,IF(ROW()-ROW('Loan Table'!$A$12)&gt;ScheduledNumberOfPayments,"",ROW()-ROW('Loan Table'!$A$12)),"")</f>
        <v/>
      </c>
      <c r="B440" s="327" t="str">
        <f aca="false">IF('Loan Table'!$A440&lt;&gt;"",EOMONTH(LoanStartDate,ROW('Loan Table'!$A440)-ROW('Loan Table'!$A$12)-2)+DAY(LoanStartDate),"")</f>
        <v/>
      </c>
      <c r="C440" s="329" t="str">
        <f aca="false">IF('Loan Table'!$A440&lt;&gt;"",IF(ROW()-ROW('Loan Table'!$C$12)=1,LoanAmount,INDEX('Loan Table'!$I$13:$I$844,ROW()-ROW('Loan Table'!$C$12)-1)),"")</f>
        <v/>
      </c>
      <c r="D440" s="329" t="str">
        <f aca="false">IF('Loan Table'!$A440&lt;&gt;"",ScheduledPayment,"")</f>
        <v/>
      </c>
      <c r="E440" s="329" t="str">
        <f aca="false">IF('Loan Table'!$A440&lt;&gt;"",IF('Loan Table'!$D440+ExtraPayments&lt;'Loan Table'!$C440,ExtraPayments,IF('Loan Table'!$C440-'Loan Table'!$D440&gt;0,'Loan Table'!$C440-'Loan Table'!$D440,0)),"")</f>
        <v/>
      </c>
      <c r="F440" s="329" t="str">
        <f aca="false">IF('Loan Table'!$A440&lt;&gt;"",IF('Loan Table'!$D440+'Loan Table'!$E440&lt;='Loan Table'!$C440,'Loan Table'!$D440+'Loan Table'!$E440,'Loan Table'!$C440),"")</f>
        <v/>
      </c>
      <c r="G440" s="329" t="str">
        <f aca="false">IF('Loan Table'!$A440&lt;&gt;"",'Loan Table'!$F440-'Loan Table'!$H440,"")</f>
        <v/>
      </c>
      <c r="H440" s="329" t="str">
        <f aca="false">IF('Loan Table'!$A440&lt;&gt;"",'Loan Table'!$C440*(InterestRate/PaymentsPerYear),"")</f>
        <v/>
      </c>
      <c r="I440" s="329" t="str">
        <f aca="false">IF('Loan Table'!$A440&lt;&gt;"",IF('Loan Table'!$D440+'Loan Table'!$E440&lt;='Loan Table'!$C440,'Loan Table'!$C440-'Loan Table'!$G440,0),"")</f>
        <v/>
      </c>
      <c r="J440" s="329" t="str">
        <f aca="false">IF('Loan Table'!$A440&lt;&gt;"",SUM(INDEX('Loan Table'!$H$13:$H$844,1,1):'Loan Table'!$H440),"")</f>
        <v/>
      </c>
    </row>
    <row r="441" customFormat="false" ht="10.5" hidden="false" customHeight="false" outlineLevel="0" collapsed="false">
      <c r="A441" s="332" t="str">
        <f aca="false">IF(LoanGood,IF(ROW()-ROW('Loan Table'!$A$12)&gt;ScheduledNumberOfPayments,"",ROW()-ROW('Loan Table'!$A$12)),"")</f>
        <v/>
      </c>
      <c r="B441" s="327" t="str">
        <f aca="false">IF('Loan Table'!$A441&lt;&gt;"",EOMONTH(LoanStartDate,ROW('Loan Table'!$A441)-ROW('Loan Table'!$A$12)-2)+DAY(LoanStartDate),"")</f>
        <v/>
      </c>
      <c r="C441" s="329" t="str">
        <f aca="false">IF('Loan Table'!$A441&lt;&gt;"",IF(ROW()-ROW('Loan Table'!$C$12)=1,LoanAmount,INDEX('Loan Table'!$I$13:$I$844,ROW()-ROW('Loan Table'!$C$12)-1)),"")</f>
        <v/>
      </c>
      <c r="D441" s="329" t="str">
        <f aca="false">IF('Loan Table'!$A441&lt;&gt;"",ScheduledPayment,"")</f>
        <v/>
      </c>
      <c r="E441" s="329" t="str">
        <f aca="false">IF('Loan Table'!$A441&lt;&gt;"",IF('Loan Table'!$D441+ExtraPayments&lt;'Loan Table'!$C441,ExtraPayments,IF('Loan Table'!$C441-'Loan Table'!$D441&gt;0,'Loan Table'!$C441-'Loan Table'!$D441,0)),"")</f>
        <v/>
      </c>
      <c r="F441" s="329" t="str">
        <f aca="false">IF('Loan Table'!$A441&lt;&gt;"",IF('Loan Table'!$D441+'Loan Table'!$E441&lt;='Loan Table'!$C441,'Loan Table'!$D441+'Loan Table'!$E441,'Loan Table'!$C441),"")</f>
        <v/>
      </c>
      <c r="G441" s="329" t="str">
        <f aca="false">IF('Loan Table'!$A441&lt;&gt;"",'Loan Table'!$F441-'Loan Table'!$H441,"")</f>
        <v/>
      </c>
      <c r="H441" s="329" t="str">
        <f aca="false">IF('Loan Table'!$A441&lt;&gt;"",'Loan Table'!$C441*(InterestRate/PaymentsPerYear),"")</f>
        <v/>
      </c>
      <c r="I441" s="329" t="str">
        <f aca="false">IF('Loan Table'!$A441&lt;&gt;"",IF('Loan Table'!$D441+'Loan Table'!$E441&lt;='Loan Table'!$C441,'Loan Table'!$C441-'Loan Table'!$G441,0),"")</f>
        <v/>
      </c>
      <c r="J441" s="329" t="str">
        <f aca="false">IF('Loan Table'!$A441&lt;&gt;"",SUM(INDEX('Loan Table'!$H$13:$H$844,1,1):'Loan Table'!$H441),"")</f>
        <v/>
      </c>
    </row>
    <row r="442" customFormat="false" ht="10.5" hidden="false" customHeight="false" outlineLevel="0" collapsed="false">
      <c r="A442" s="332" t="str">
        <f aca="false">IF(LoanGood,IF(ROW()-ROW('Loan Table'!$A$12)&gt;ScheduledNumberOfPayments,"",ROW()-ROW('Loan Table'!$A$12)),"")</f>
        <v/>
      </c>
      <c r="B442" s="327" t="str">
        <f aca="false">IF('Loan Table'!$A442&lt;&gt;"",EOMONTH(LoanStartDate,ROW('Loan Table'!$A442)-ROW('Loan Table'!$A$12)-2)+DAY(LoanStartDate),"")</f>
        <v/>
      </c>
      <c r="C442" s="329" t="str">
        <f aca="false">IF('Loan Table'!$A442&lt;&gt;"",IF(ROW()-ROW('Loan Table'!$C$12)=1,LoanAmount,INDEX('Loan Table'!$I$13:$I$844,ROW()-ROW('Loan Table'!$C$12)-1)),"")</f>
        <v/>
      </c>
      <c r="D442" s="329" t="str">
        <f aca="false">IF('Loan Table'!$A442&lt;&gt;"",ScheduledPayment,"")</f>
        <v/>
      </c>
      <c r="E442" s="329" t="str">
        <f aca="false">IF('Loan Table'!$A442&lt;&gt;"",IF('Loan Table'!$D442+ExtraPayments&lt;'Loan Table'!$C442,ExtraPayments,IF('Loan Table'!$C442-'Loan Table'!$D442&gt;0,'Loan Table'!$C442-'Loan Table'!$D442,0)),"")</f>
        <v/>
      </c>
      <c r="F442" s="329" t="str">
        <f aca="false">IF('Loan Table'!$A442&lt;&gt;"",IF('Loan Table'!$D442+'Loan Table'!$E442&lt;='Loan Table'!$C442,'Loan Table'!$D442+'Loan Table'!$E442,'Loan Table'!$C442),"")</f>
        <v/>
      </c>
      <c r="G442" s="329" t="str">
        <f aca="false">IF('Loan Table'!$A442&lt;&gt;"",'Loan Table'!$F442-'Loan Table'!$H442,"")</f>
        <v/>
      </c>
      <c r="H442" s="329" t="str">
        <f aca="false">IF('Loan Table'!$A442&lt;&gt;"",'Loan Table'!$C442*(InterestRate/PaymentsPerYear),"")</f>
        <v/>
      </c>
      <c r="I442" s="329" t="str">
        <f aca="false">IF('Loan Table'!$A442&lt;&gt;"",IF('Loan Table'!$D442+'Loan Table'!$E442&lt;='Loan Table'!$C442,'Loan Table'!$C442-'Loan Table'!$G442,0),"")</f>
        <v/>
      </c>
      <c r="J442" s="329" t="str">
        <f aca="false">IF('Loan Table'!$A442&lt;&gt;"",SUM(INDEX('Loan Table'!$H$13:$H$844,1,1):'Loan Table'!$H442),"")</f>
        <v/>
      </c>
    </row>
    <row r="443" customFormat="false" ht="10.5" hidden="false" customHeight="false" outlineLevel="0" collapsed="false">
      <c r="A443" s="332" t="str">
        <f aca="false">IF(LoanGood,IF(ROW()-ROW('Loan Table'!$A$12)&gt;ScheduledNumberOfPayments,"",ROW()-ROW('Loan Table'!$A$12)),"")</f>
        <v/>
      </c>
      <c r="B443" s="327" t="str">
        <f aca="false">IF('Loan Table'!$A443&lt;&gt;"",EOMONTH(LoanStartDate,ROW('Loan Table'!$A443)-ROW('Loan Table'!$A$12)-2)+DAY(LoanStartDate),"")</f>
        <v/>
      </c>
      <c r="C443" s="329" t="str">
        <f aca="false">IF('Loan Table'!$A443&lt;&gt;"",IF(ROW()-ROW('Loan Table'!$C$12)=1,LoanAmount,INDEX('Loan Table'!$I$13:$I$844,ROW()-ROW('Loan Table'!$C$12)-1)),"")</f>
        <v/>
      </c>
      <c r="D443" s="329" t="str">
        <f aca="false">IF('Loan Table'!$A443&lt;&gt;"",ScheduledPayment,"")</f>
        <v/>
      </c>
      <c r="E443" s="329" t="str">
        <f aca="false">IF('Loan Table'!$A443&lt;&gt;"",IF('Loan Table'!$D443+ExtraPayments&lt;'Loan Table'!$C443,ExtraPayments,IF('Loan Table'!$C443-'Loan Table'!$D443&gt;0,'Loan Table'!$C443-'Loan Table'!$D443,0)),"")</f>
        <v/>
      </c>
      <c r="F443" s="329" t="str">
        <f aca="false">IF('Loan Table'!$A443&lt;&gt;"",IF('Loan Table'!$D443+'Loan Table'!$E443&lt;='Loan Table'!$C443,'Loan Table'!$D443+'Loan Table'!$E443,'Loan Table'!$C443),"")</f>
        <v/>
      </c>
      <c r="G443" s="329" t="str">
        <f aca="false">IF('Loan Table'!$A443&lt;&gt;"",'Loan Table'!$F443-'Loan Table'!$H443,"")</f>
        <v/>
      </c>
      <c r="H443" s="329" t="str">
        <f aca="false">IF('Loan Table'!$A443&lt;&gt;"",'Loan Table'!$C443*(InterestRate/PaymentsPerYear),"")</f>
        <v/>
      </c>
      <c r="I443" s="329" t="str">
        <f aca="false">IF('Loan Table'!$A443&lt;&gt;"",IF('Loan Table'!$D443+'Loan Table'!$E443&lt;='Loan Table'!$C443,'Loan Table'!$C443-'Loan Table'!$G443,0),"")</f>
        <v/>
      </c>
      <c r="J443" s="329" t="str">
        <f aca="false">IF('Loan Table'!$A443&lt;&gt;"",SUM(INDEX('Loan Table'!$H$13:$H$844,1,1):'Loan Table'!$H443),"")</f>
        <v/>
      </c>
    </row>
    <row r="444" customFormat="false" ht="10.5" hidden="false" customHeight="false" outlineLevel="0" collapsed="false">
      <c r="A444" s="332" t="str">
        <f aca="false">IF(LoanGood,IF(ROW()-ROW('Loan Table'!$A$12)&gt;ScheduledNumberOfPayments,"",ROW()-ROW('Loan Table'!$A$12)),"")</f>
        <v/>
      </c>
      <c r="B444" s="327" t="str">
        <f aca="false">IF('Loan Table'!$A444&lt;&gt;"",EOMONTH(LoanStartDate,ROW('Loan Table'!$A444)-ROW('Loan Table'!$A$12)-2)+DAY(LoanStartDate),"")</f>
        <v/>
      </c>
      <c r="C444" s="329" t="str">
        <f aca="false">IF('Loan Table'!$A444&lt;&gt;"",IF(ROW()-ROW('Loan Table'!$C$12)=1,LoanAmount,INDEX('Loan Table'!$I$13:$I$844,ROW()-ROW('Loan Table'!$C$12)-1)),"")</f>
        <v/>
      </c>
      <c r="D444" s="329" t="str">
        <f aca="false">IF('Loan Table'!$A444&lt;&gt;"",ScheduledPayment,"")</f>
        <v/>
      </c>
      <c r="E444" s="329" t="str">
        <f aca="false">IF('Loan Table'!$A444&lt;&gt;"",IF('Loan Table'!$D444+ExtraPayments&lt;'Loan Table'!$C444,ExtraPayments,IF('Loan Table'!$C444-'Loan Table'!$D444&gt;0,'Loan Table'!$C444-'Loan Table'!$D444,0)),"")</f>
        <v/>
      </c>
      <c r="F444" s="329" t="str">
        <f aca="false">IF('Loan Table'!$A444&lt;&gt;"",IF('Loan Table'!$D444+'Loan Table'!$E444&lt;='Loan Table'!$C444,'Loan Table'!$D444+'Loan Table'!$E444,'Loan Table'!$C444),"")</f>
        <v/>
      </c>
      <c r="G444" s="329" t="str">
        <f aca="false">IF('Loan Table'!$A444&lt;&gt;"",'Loan Table'!$F444-'Loan Table'!$H444,"")</f>
        <v/>
      </c>
      <c r="H444" s="329" t="str">
        <f aca="false">IF('Loan Table'!$A444&lt;&gt;"",'Loan Table'!$C444*(InterestRate/PaymentsPerYear),"")</f>
        <v/>
      </c>
      <c r="I444" s="329" t="str">
        <f aca="false">IF('Loan Table'!$A444&lt;&gt;"",IF('Loan Table'!$D444+'Loan Table'!$E444&lt;='Loan Table'!$C444,'Loan Table'!$C444-'Loan Table'!$G444,0),"")</f>
        <v/>
      </c>
      <c r="J444" s="329" t="str">
        <f aca="false">IF('Loan Table'!$A444&lt;&gt;"",SUM(INDEX('Loan Table'!$H$13:$H$844,1,1):'Loan Table'!$H444),"")</f>
        <v/>
      </c>
    </row>
    <row r="445" customFormat="false" ht="10.5" hidden="false" customHeight="false" outlineLevel="0" collapsed="false">
      <c r="A445" s="332" t="str">
        <f aca="false">IF(LoanGood,IF(ROW()-ROW('Loan Table'!$A$12)&gt;ScheduledNumberOfPayments,"",ROW()-ROW('Loan Table'!$A$12)),"")</f>
        <v/>
      </c>
      <c r="B445" s="327" t="str">
        <f aca="false">IF('Loan Table'!$A445&lt;&gt;"",EOMONTH(LoanStartDate,ROW('Loan Table'!$A445)-ROW('Loan Table'!$A$12)-2)+DAY(LoanStartDate),"")</f>
        <v/>
      </c>
      <c r="C445" s="329" t="str">
        <f aca="false">IF('Loan Table'!$A445&lt;&gt;"",IF(ROW()-ROW('Loan Table'!$C$12)=1,LoanAmount,INDEX('Loan Table'!$I$13:$I$844,ROW()-ROW('Loan Table'!$C$12)-1)),"")</f>
        <v/>
      </c>
      <c r="D445" s="329" t="str">
        <f aca="false">IF('Loan Table'!$A445&lt;&gt;"",ScheduledPayment,"")</f>
        <v/>
      </c>
      <c r="E445" s="329" t="str">
        <f aca="false">IF('Loan Table'!$A445&lt;&gt;"",IF('Loan Table'!$D445+ExtraPayments&lt;'Loan Table'!$C445,ExtraPayments,IF('Loan Table'!$C445-'Loan Table'!$D445&gt;0,'Loan Table'!$C445-'Loan Table'!$D445,0)),"")</f>
        <v/>
      </c>
      <c r="F445" s="329" t="str">
        <f aca="false">IF('Loan Table'!$A445&lt;&gt;"",IF('Loan Table'!$D445+'Loan Table'!$E445&lt;='Loan Table'!$C445,'Loan Table'!$D445+'Loan Table'!$E445,'Loan Table'!$C445),"")</f>
        <v/>
      </c>
      <c r="G445" s="329" t="str">
        <f aca="false">IF('Loan Table'!$A445&lt;&gt;"",'Loan Table'!$F445-'Loan Table'!$H445,"")</f>
        <v/>
      </c>
      <c r="H445" s="329" t="str">
        <f aca="false">IF('Loan Table'!$A445&lt;&gt;"",'Loan Table'!$C445*(InterestRate/PaymentsPerYear),"")</f>
        <v/>
      </c>
      <c r="I445" s="329" t="str">
        <f aca="false">IF('Loan Table'!$A445&lt;&gt;"",IF('Loan Table'!$D445+'Loan Table'!$E445&lt;='Loan Table'!$C445,'Loan Table'!$C445-'Loan Table'!$G445,0),"")</f>
        <v/>
      </c>
      <c r="J445" s="329" t="str">
        <f aca="false">IF('Loan Table'!$A445&lt;&gt;"",SUM(INDEX('Loan Table'!$H$13:$H$844,1,1):'Loan Table'!$H445),"")</f>
        <v/>
      </c>
    </row>
    <row r="446" customFormat="false" ht="10.5" hidden="false" customHeight="false" outlineLevel="0" collapsed="false">
      <c r="A446" s="332" t="str">
        <f aca="false">IF(LoanGood,IF(ROW()-ROW('Loan Table'!$A$12)&gt;ScheduledNumberOfPayments,"",ROW()-ROW('Loan Table'!$A$12)),"")</f>
        <v/>
      </c>
      <c r="B446" s="327" t="str">
        <f aca="false">IF('Loan Table'!$A446&lt;&gt;"",EOMONTH(LoanStartDate,ROW('Loan Table'!$A446)-ROW('Loan Table'!$A$12)-2)+DAY(LoanStartDate),"")</f>
        <v/>
      </c>
      <c r="C446" s="329" t="str">
        <f aca="false">IF('Loan Table'!$A446&lt;&gt;"",IF(ROW()-ROW('Loan Table'!$C$12)=1,LoanAmount,INDEX('Loan Table'!$I$13:$I$844,ROW()-ROW('Loan Table'!$C$12)-1)),"")</f>
        <v/>
      </c>
      <c r="D446" s="329" t="str">
        <f aca="false">IF('Loan Table'!$A446&lt;&gt;"",ScheduledPayment,"")</f>
        <v/>
      </c>
      <c r="E446" s="329" t="str">
        <f aca="false">IF('Loan Table'!$A446&lt;&gt;"",IF('Loan Table'!$D446+ExtraPayments&lt;'Loan Table'!$C446,ExtraPayments,IF('Loan Table'!$C446-'Loan Table'!$D446&gt;0,'Loan Table'!$C446-'Loan Table'!$D446,0)),"")</f>
        <v/>
      </c>
      <c r="F446" s="329" t="str">
        <f aca="false">IF('Loan Table'!$A446&lt;&gt;"",IF('Loan Table'!$D446+'Loan Table'!$E446&lt;='Loan Table'!$C446,'Loan Table'!$D446+'Loan Table'!$E446,'Loan Table'!$C446),"")</f>
        <v/>
      </c>
      <c r="G446" s="329" t="str">
        <f aca="false">IF('Loan Table'!$A446&lt;&gt;"",'Loan Table'!$F446-'Loan Table'!$H446,"")</f>
        <v/>
      </c>
      <c r="H446" s="329" t="str">
        <f aca="false">IF('Loan Table'!$A446&lt;&gt;"",'Loan Table'!$C446*(InterestRate/PaymentsPerYear),"")</f>
        <v/>
      </c>
      <c r="I446" s="329" t="str">
        <f aca="false">IF('Loan Table'!$A446&lt;&gt;"",IF('Loan Table'!$D446+'Loan Table'!$E446&lt;='Loan Table'!$C446,'Loan Table'!$C446-'Loan Table'!$G446,0),"")</f>
        <v/>
      </c>
      <c r="J446" s="329" t="str">
        <f aca="false">IF('Loan Table'!$A446&lt;&gt;"",SUM(INDEX('Loan Table'!$H$13:$H$844,1,1):'Loan Table'!$H446),"")</f>
        <v/>
      </c>
    </row>
    <row r="447" customFormat="false" ht="10.5" hidden="false" customHeight="false" outlineLevel="0" collapsed="false">
      <c r="A447" s="332" t="str">
        <f aca="false">IF(LoanGood,IF(ROW()-ROW('Loan Table'!$A$12)&gt;ScheduledNumberOfPayments,"",ROW()-ROW('Loan Table'!$A$12)),"")</f>
        <v/>
      </c>
      <c r="B447" s="327" t="str">
        <f aca="false">IF('Loan Table'!$A447&lt;&gt;"",EOMONTH(LoanStartDate,ROW('Loan Table'!$A447)-ROW('Loan Table'!$A$12)-2)+DAY(LoanStartDate),"")</f>
        <v/>
      </c>
      <c r="C447" s="329" t="str">
        <f aca="false">IF('Loan Table'!$A447&lt;&gt;"",IF(ROW()-ROW('Loan Table'!$C$12)=1,LoanAmount,INDEX('Loan Table'!$I$13:$I$844,ROW()-ROW('Loan Table'!$C$12)-1)),"")</f>
        <v/>
      </c>
      <c r="D447" s="329" t="str">
        <f aca="false">IF('Loan Table'!$A447&lt;&gt;"",ScheduledPayment,"")</f>
        <v/>
      </c>
      <c r="E447" s="329" t="str">
        <f aca="false">IF('Loan Table'!$A447&lt;&gt;"",IF('Loan Table'!$D447+ExtraPayments&lt;'Loan Table'!$C447,ExtraPayments,IF('Loan Table'!$C447-'Loan Table'!$D447&gt;0,'Loan Table'!$C447-'Loan Table'!$D447,0)),"")</f>
        <v/>
      </c>
      <c r="F447" s="329" t="str">
        <f aca="false">IF('Loan Table'!$A447&lt;&gt;"",IF('Loan Table'!$D447+'Loan Table'!$E447&lt;='Loan Table'!$C447,'Loan Table'!$D447+'Loan Table'!$E447,'Loan Table'!$C447),"")</f>
        <v/>
      </c>
      <c r="G447" s="329" t="str">
        <f aca="false">IF('Loan Table'!$A447&lt;&gt;"",'Loan Table'!$F447-'Loan Table'!$H447,"")</f>
        <v/>
      </c>
      <c r="H447" s="329" t="str">
        <f aca="false">IF('Loan Table'!$A447&lt;&gt;"",'Loan Table'!$C447*(InterestRate/PaymentsPerYear),"")</f>
        <v/>
      </c>
      <c r="I447" s="329" t="str">
        <f aca="false">IF('Loan Table'!$A447&lt;&gt;"",IF('Loan Table'!$D447+'Loan Table'!$E447&lt;='Loan Table'!$C447,'Loan Table'!$C447-'Loan Table'!$G447,0),"")</f>
        <v/>
      </c>
      <c r="J447" s="329" t="str">
        <f aca="false">IF('Loan Table'!$A447&lt;&gt;"",SUM(INDEX('Loan Table'!$H$13:$H$844,1,1):'Loan Table'!$H447),"")</f>
        <v/>
      </c>
    </row>
    <row r="448" customFormat="false" ht="10.5" hidden="false" customHeight="false" outlineLevel="0" collapsed="false">
      <c r="A448" s="332" t="str">
        <f aca="false">IF(LoanGood,IF(ROW()-ROW('Loan Table'!$A$12)&gt;ScheduledNumberOfPayments,"",ROW()-ROW('Loan Table'!$A$12)),"")</f>
        <v/>
      </c>
      <c r="B448" s="327" t="str">
        <f aca="false">IF('Loan Table'!$A448&lt;&gt;"",EOMONTH(LoanStartDate,ROW('Loan Table'!$A448)-ROW('Loan Table'!$A$12)-2)+DAY(LoanStartDate),"")</f>
        <v/>
      </c>
      <c r="C448" s="329" t="str">
        <f aca="false">IF('Loan Table'!$A448&lt;&gt;"",IF(ROW()-ROW('Loan Table'!$C$12)=1,LoanAmount,INDEX('Loan Table'!$I$13:$I$844,ROW()-ROW('Loan Table'!$C$12)-1)),"")</f>
        <v/>
      </c>
      <c r="D448" s="329" t="str">
        <f aca="false">IF('Loan Table'!$A448&lt;&gt;"",ScheduledPayment,"")</f>
        <v/>
      </c>
      <c r="E448" s="329" t="str">
        <f aca="false">IF('Loan Table'!$A448&lt;&gt;"",IF('Loan Table'!$D448+ExtraPayments&lt;'Loan Table'!$C448,ExtraPayments,IF('Loan Table'!$C448-'Loan Table'!$D448&gt;0,'Loan Table'!$C448-'Loan Table'!$D448,0)),"")</f>
        <v/>
      </c>
      <c r="F448" s="329" t="str">
        <f aca="false">IF('Loan Table'!$A448&lt;&gt;"",IF('Loan Table'!$D448+'Loan Table'!$E448&lt;='Loan Table'!$C448,'Loan Table'!$D448+'Loan Table'!$E448,'Loan Table'!$C448),"")</f>
        <v/>
      </c>
      <c r="G448" s="329" t="str">
        <f aca="false">IF('Loan Table'!$A448&lt;&gt;"",'Loan Table'!$F448-'Loan Table'!$H448,"")</f>
        <v/>
      </c>
      <c r="H448" s="329" t="str">
        <f aca="false">IF('Loan Table'!$A448&lt;&gt;"",'Loan Table'!$C448*(InterestRate/PaymentsPerYear),"")</f>
        <v/>
      </c>
      <c r="I448" s="329" t="str">
        <f aca="false">IF('Loan Table'!$A448&lt;&gt;"",IF('Loan Table'!$D448+'Loan Table'!$E448&lt;='Loan Table'!$C448,'Loan Table'!$C448-'Loan Table'!$G448,0),"")</f>
        <v/>
      </c>
      <c r="J448" s="329" t="str">
        <f aca="false">IF('Loan Table'!$A448&lt;&gt;"",SUM(INDEX('Loan Table'!$H$13:$H$844,1,1):'Loan Table'!$H448),"")</f>
        <v/>
      </c>
    </row>
    <row r="449" customFormat="false" ht="10.5" hidden="false" customHeight="false" outlineLevel="0" collapsed="false">
      <c r="A449" s="332" t="str">
        <f aca="false">IF(LoanGood,IF(ROW()-ROW('Loan Table'!$A$12)&gt;ScheduledNumberOfPayments,"",ROW()-ROW('Loan Table'!$A$12)),"")</f>
        <v/>
      </c>
      <c r="B449" s="327" t="str">
        <f aca="false">IF('Loan Table'!$A449&lt;&gt;"",EOMONTH(LoanStartDate,ROW('Loan Table'!$A449)-ROW('Loan Table'!$A$12)-2)+DAY(LoanStartDate),"")</f>
        <v/>
      </c>
      <c r="C449" s="329" t="str">
        <f aca="false">IF('Loan Table'!$A449&lt;&gt;"",IF(ROW()-ROW('Loan Table'!$C$12)=1,LoanAmount,INDEX('Loan Table'!$I$13:$I$844,ROW()-ROW('Loan Table'!$C$12)-1)),"")</f>
        <v/>
      </c>
      <c r="D449" s="329" t="str">
        <f aca="false">IF('Loan Table'!$A449&lt;&gt;"",ScheduledPayment,"")</f>
        <v/>
      </c>
      <c r="E449" s="329" t="str">
        <f aca="false">IF('Loan Table'!$A449&lt;&gt;"",IF('Loan Table'!$D449+ExtraPayments&lt;'Loan Table'!$C449,ExtraPayments,IF('Loan Table'!$C449-'Loan Table'!$D449&gt;0,'Loan Table'!$C449-'Loan Table'!$D449,0)),"")</f>
        <v/>
      </c>
      <c r="F449" s="329" t="str">
        <f aca="false">IF('Loan Table'!$A449&lt;&gt;"",IF('Loan Table'!$D449+'Loan Table'!$E449&lt;='Loan Table'!$C449,'Loan Table'!$D449+'Loan Table'!$E449,'Loan Table'!$C449),"")</f>
        <v/>
      </c>
      <c r="G449" s="329" t="str">
        <f aca="false">IF('Loan Table'!$A449&lt;&gt;"",'Loan Table'!$F449-'Loan Table'!$H449,"")</f>
        <v/>
      </c>
      <c r="H449" s="329" t="str">
        <f aca="false">IF('Loan Table'!$A449&lt;&gt;"",'Loan Table'!$C449*(InterestRate/PaymentsPerYear),"")</f>
        <v/>
      </c>
      <c r="I449" s="329" t="str">
        <f aca="false">IF('Loan Table'!$A449&lt;&gt;"",IF('Loan Table'!$D449+'Loan Table'!$E449&lt;='Loan Table'!$C449,'Loan Table'!$C449-'Loan Table'!$G449,0),"")</f>
        <v/>
      </c>
      <c r="J449" s="329" t="str">
        <f aca="false">IF('Loan Table'!$A449&lt;&gt;"",SUM(INDEX('Loan Table'!$H$13:$H$844,1,1):'Loan Table'!$H449),"")</f>
        <v/>
      </c>
    </row>
    <row r="450" customFormat="false" ht="10.5" hidden="false" customHeight="false" outlineLevel="0" collapsed="false">
      <c r="A450" s="332" t="str">
        <f aca="false">IF(LoanGood,IF(ROW()-ROW('Loan Table'!$A$12)&gt;ScheduledNumberOfPayments,"",ROW()-ROW('Loan Table'!$A$12)),"")</f>
        <v/>
      </c>
      <c r="B450" s="327" t="str">
        <f aca="false">IF('Loan Table'!$A450&lt;&gt;"",EOMONTH(LoanStartDate,ROW('Loan Table'!$A450)-ROW('Loan Table'!$A$12)-2)+DAY(LoanStartDate),"")</f>
        <v/>
      </c>
      <c r="C450" s="329" t="str">
        <f aca="false">IF('Loan Table'!$A450&lt;&gt;"",IF(ROW()-ROW('Loan Table'!$C$12)=1,LoanAmount,INDEX('Loan Table'!$I$13:$I$844,ROW()-ROW('Loan Table'!$C$12)-1)),"")</f>
        <v/>
      </c>
      <c r="D450" s="329" t="str">
        <f aca="false">IF('Loan Table'!$A450&lt;&gt;"",ScheduledPayment,"")</f>
        <v/>
      </c>
      <c r="E450" s="329" t="str">
        <f aca="false">IF('Loan Table'!$A450&lt;&gt;"",IF('Loan Table'!$D450+ExtraPayments&lt;'Loan Table'!$C450,ExtraPayments,IF('Loan Table'!$C450-'Loan Table'!$D450&gt;0,'Loan Table'!$C450-'Loan Table'!$D450,0)),"")</f>
        <v/>
      </c>
      <c r="F450" s="329" t="str">
        <f aca="false">IF('Loan Table'!$A450&lt;&gt;"",IF('Loan Table'!$D450+'Loan Table'!$E450&lt;='Loan Table'!$C450,'Loan Table'!$D450+'Loan Table'!$E450,'Loan Table'!$C450),"")</f>
        <v/>
      </c>
      <c r="G450" s="329" t="str">
        <f aca="false">IF('Loan Table'!$A450&lt;&gt;"",'Loan Table'!$F450-'Loan Table'!$H450,"")</f>
        <v/>
      </c>
      <c r="H450" s="329" t="str">
        <f aca="false">IF('Loan Table'!$A450&lt;&gt;"",'Loan Table'!$C450*(InterestRate/PaymentsPerYear),"")</f>
        <v/>
      </c>
      <c r="I450" s="329" t="str">
        <f aca="false">IF('Loan Table'!$A450&lt;&gt;"",IF('Loan Table'!$D450+'Loan Table'!$E450&lt;='Loan Table'!$C450,'Loan Table'!$C450-'Loan Table'!$G450,0),"")</f>
        <v/>
      </c>
      <c r="J450" s="329" t="str">
        <f aca="false">IF('Loan Table'!$A450&lt;&gt;"",SUM(INDEX('Loan Table'!$H$13:$H$844,1,1):'Loan Table'!$H450),"")</f>
        <v/>
      </c>
    </row>
    <row r="451" customFormat="false" ht="10.5" hidden="false" customHeight="false" outlineLevel="0" collapsed="false">
      <c r="A451" s="332" t="str">
        <f aca="false">IF(LoanGood,IF(ROW()-ROW('Loan Table'!$A$12)&gt;ScheduledNumberOfPayments,"",ROW()-ROW('Loan Table'!$A$12)),"")</f>
        <v/>
      </c>
      <c r="B451" s="327" t="str">
        <f aca="false">IF('Loan Table'!$A451&lt;&gt;"",EOMONTH(LoanStartDate,ROW('Loan Table'!$A451)-ROW('Loan Table'!$A$12)-2)+DAY(LoanStartDate),"")</f>
        <v/>
      </c>
      <c r="C451" s="329" t="str">
        <f aca="false">IF('Loan Table'!$A451&lt;&gt;"",IF(ROW()-ROW('Loan Table'!$C$12)=1,LoanAmount,INDEX('Loan Table'!$I$13:$I$844,ROW()-ROW('Loan Table'!$C$12)-1)),"")</f>
        <v/>
      </c>
      <c r="D451" s="329" t="str">
        <f aca="false">IF('Loan Table'!$A451&lt;&gt;"",ScheduledPayment,"")</f>
        <v/>
      </c>
      <c r="E451" s="329" t="str">
        <f aca="false">IF('Loan Table'!$A451&lt;&gt;"",IF('Loan Table'!$D451+ExtraPayments&lt;'Loan Table'!$C451,ExtraPayments,IF('Loan Table'!$C451-'Loan Table'!$D451&gt;0,'Loan Table'!$C451-'Loan Table'!$D451,0)),"")</f>
        <v/>
      </c>
      <c r="F451" s="329" t="str">
        <f aca="false">IF('Loan Table'!$A451&lt;&gt;"",IF('Loan Table'!$D451+'Loan Table'!$E451&lt;='Loan Table'!$C451,'Loan Table'!$D451+'Loan Table'!$E451,'Loan Table'!$C451),"")</f>
        <v/>
      </c>
      <c r="G451" s="329" t="str">
        <f aca="false">IF('Loan Table'!$A451&lt;&gt;"",'Loan Table'!$F451-'Loan Table'!$H451,"")</f>
        <v/>
      </c>
      <c r="H451" s="329" t="str">
        <f aca="false">IF('Loan Table'!$A451&lt;&gt;"",'Loan Table'!$C451*(InterestRate/PaymentsPerYear),"")</f>
        <v/>
      </c>
      <c r="I451" s="329" t="str">
        <f aca="false">IF('Loan Table'!$A451&lt;&gt;"",IF('Loan Table'!$D451+'Loan Table'!$E451&lt;='Loan Table'!$C451,'Loan Table'!$C451-'Loan Table'!$G451,0),"")</f>
        <v/>
      </c>
      <c r="J451" s="329" t="str">
        <f aca="false">IF('Loan Table'!$A451&lt;&gt;"",SUM(INDEX('Loan Table'!$H$13:$H$844,1,1):'Loan Table'!$H451),"")</f>
        <v/>
      </c>
    </row>
    <row r="452" customFormat="false" ht="10.5" hidden="false" customHeight="false" outlineLevel="0" collapsed="false">
      <c r="A452" s="332" t="str">
        <f aca="false">IF(LoanGood,IF(ROW()-ROW('Loan Table'!$A$12)&gt;ScheduledNumberOfPayments,"",ROW()-ROW('Loan Table'!$A$12)),"")</f>
        <v/>
      </c>
      <c r="B452" s="327" t="str">
        <f aca="false">IF('Loan Table'!$A452&lt;&gt;"",EOMONTH(LoanStartDate,ROW('Loan Table'!$A452)-ROW('Loan Table'!$A$12)-2)+DAY(LoanStartDate),"")</f>
        <v/>
      </c>
      <c r="C452" s="329" t="str">
        <f aca="false">IF('Loan Table'!$A452&lt;&gt;"",IF(ROW()-ROW('Loan Table'!$C$12)=1,LoanAmount,INDEX('Loan Table'!$I$13:$I$844,ROW()-ROW('Loan Table'!$C$12)-1)),"")</f>
        <v/>
      </c>
      <c r="D452" s="329" t="str">
        <f aca="false">IF('Loan Table'!$A452&lt;&gt;"",ScheduledPayment,"")</f>
        <v/>
      </c>
      <c r="E452" s="329" t="str">
        <f aca="false">IF('Loan Table'!$A452&lt;&gt;"",IF('Loan Table'!$D452+ExtraPayments&lt;'Loan Table'!$C452,ExtraPayments,IF('Loan Table'!$C452-'Loan Table'!$D452&gt;0,'Loan Table'!$C452-'Loan Table'!$D452,0)),"")</f>
        <v/>
      </c>
      <c r="F452" s="329" t="str">
        <f aca="false">IF('Loan Table'!$A452&lt;&gt;"",IF('Loan Table'!$D452+'Loan Table'!$E452&lt;='Loan Table'!$C452,'Loan Table'!$D452+'Loan Table'!$E452,'Loan Table'!$C452),"")</f>
        <v/>
      </c>
      <c r="G452" s="329" t="str">
        <f aca="false">IF('Loan Table'!$A452&lt;&gt;"",'Loan Table'!$F452-'Loan Table'!$H452,"")</f>
        <v/>
      </c>
      <c r="H452" s="329" t="str">
        <f aca="false">IF('Loan Table'!$A452&lt;&gt;"",'Loan Table'!$C452*(InterestRate/PaymentsPerYear),"")</f>
        <v/>
      </c>
      <c r="I452" s="329" t="str">
        <f aca="false">IF('Loan Table'!$A452&lt;&gt;"",IF('Loan Table'!$D452+'Loan Table'!$E452&lt;='Loan Table'!$C452,'Loan Table'!$C452-'Loan Table'!$G452,0),"")</f>
        <v/>
      </c>
      <c r="J452" s="329" t="str">
        <f aca="false">IF('Loan Table'!$A452&lt;&gt;"",SUM(INDEX('Loan Table'!$H$13:$H$844,1,1):'Loan Table'!$H452),"")</f>
        <v/>
      </c>
    </row>
    <row r="453" customFormat="false" ht="10.5" hidden="false" customHeight="false" outlineLevel="0" collapsed="false">
      <c r="A453" s="332" t="str">
        <f aca="false">IF(LoanGood,IF(ROW()-ROW('Loan Table'!$A$12)&gt;ScheduledNumberOfPayments,"",ROW()-ROW('Loan Table'!$A$12)),"")</f>
        <v/>
      </c>
      <c r="B453" s="327" t="str">
        <f aca="false">IF('Loan Table'!$A453&lt;&gt;"",EOMONTH(LoanStartDate,ROW('Loan Table'!$A453)-ROW('Loan Table'!$A$12)-2)+DAY(LoanStartDate),"")</f>
        <v/>
      </c>
      <c r="C453" s="329" t="str">
        <f aca="false">IF('Loan Table'!$A453&lt;&gt;"",IF(ROW()-ROW('Loan Table'!$C$12)=1,LoanAmount,INDEX('Loan Table'!$I$13:$I$844,ROW()-ROW('Loan Table'!$C$12)-1)),"")</f>
        <v/>
      </c>
      <c r="D453" s="329" t="str">
        <f aca="false">IF('Loan Table'!$A453&lt;&gt;"",ScheduledPayment,"")</f>
        <v/>
      </c>
      <c r="E453" s="329" t="str">
        <f aca="false">IF('Loan Table'!$A453&lt;&gt;"",IF('Loan Table'!$D453+ExtraPayments&lt;'Loan Table'!$C453,ExtraPayments,IF('Loan Table'!$C453-'Loan Table'!$D453&gt;0,'Loan Table'!$C453-'Loan Table'!$D453,0)),"")</f>
        <v/>
      </c>
      <c r="F453" s="329" t="str">
        <f aca="false">IF('Loan Table'!$A453&lt;&gt;"",IF('Loan Table'!$D453+'Loan Table'!$E453&lt;='Loan Table'!$C453,'Loan Table'!$D453+'Loan Table'!$E453,'Loan Table'!$C453),"")</f>
        <v/>
      </c>
      <c r="G453" s="329" t="str">
        <f aca="false">IF('Loan Table'!$A453&lt;&gt;"",'Loan Table'!$F453-'Loan Table'!$H453,"")</f>
        <v/>
      </c>
      <c r="H453" s="329" t="str">
        <f aca="false">IF('Loan Table'!$A453&lt;&gt;"",'Loan Table'!$C453*(InterestRate/PaymentsPerYear),"")</f>
        <v/>
      </c>
      <c r="I453" s="329" t="str">
        <f aca="false">IF('Loan Table'!$A453&lt;&gt;"",IF('Loan Table'!$D453+'Loan Table'!$E453&lt;='Loan Table'!$C453,'Loan Table'!$C453-'Loan Table'!$G453,0),"")</f>
        <v/>
      </c>
      <c r="J453" s="329" t="str">
        <f aca="false">IF('Loan Table'!$A453&lt;&gt;"",SUM(INDEX('Loan Table'!$H$13:$H$844,1,1):'Loan Table'!$H453),"")</f>
        <v/>
      </c>
    </row>
    <row r="454" customFormat="false" ht="10.5" hidden="false" customHeight="false" outlineLevel="0" collapsed="false">
      <c r="A454" s="332" t="str">
        <f aca="false">IF(LoanGood,IF(ROW()-ROW('Loan Table'!$A$12)&gt;ScheduledNumberOfPayments,"",ROW()-ROW('Loan Table'!$A$12)),"")</f>
        <v/>
      </c>
      <c r="B454" s="327" t="str">
        <f aca="false">IF('Loan Table'!$A454&lt;&gt;"",EOMONTH(LoanStartDate,ROW('Loan Table'!$A454)-ROW('Loan Table'!$A$12)-2)+DAY(LoanStartDate),"")</f>
        <v/>
      </c>
      <c r="C454" s="329" t="str">
        <f aca="false">IF('Loan Table'!$A454&lt;&gt;"",IF(ROW()-ROW('Loan Table'!$C$12)=1,LoanAmount,INDEX('Loan Table'!$I$13:$I$844,ROW()-ROW('Loan Table'!$C$12)-1)),"")</f>
        <v/>
      </c>
      <c r="D454" s="329" t="str">
        <f aca="false">IF('Loan Table'!$A454&lt;&gt;"",ScheduledPayment,"")</f>
        <v/>
      </c>
      <c r="E454" s="329" t="str">
        <f aca="false">IF('Loan Table'!$A454&lt;&gt;"",IF('Loan Table'!$D454+ExtraPayments&lt;'Loan Table'!$C454,ExtraPayments,IF('Loan Table'!$C454-'Loan Table'!$D454&gt;0,'Loan Table'!$C454-'Loan Table'!$D454,0)),"")</f>
        <v/>
      </c>
      <c r="F454" s="329" t="str">
        <f aca="false">IF('Loan Table'!$A454&lt;&gt;"",IF('Loan Table'!$D454+'Loan Table'!$E454&lt;='Loan Table'!$C454,'Loan Table'!$D454+'Loan Table'!$E454,'Loan Table'!$C454),"")</f>
        <v/>
      </c>
      <c r="G454" s="329" t="str">
        <f aca="false">IF('Loan Table'!$A454&lt;&gt;"",'Loan Table'!$F454-'Loan Table'!$H454,"")</f>
        <v/>
      </c>
      <c r="H454" s="329" t="str">
        <f aca="false">IF('Loan Table'!$A454&lt;&gt;"",'Loan Table'!$C454*(InterestRate/PaymentsPerYear),"")</f>
        <v/>
      </c>
      <c r="I454" s="329" t="str">
        <f aca="false">IF('Loan Table'!$A454&lt;&gt;"",IF('Loan Table'!$D454+'Loan Table'!$E454&lt;='Loan Table'!$C454,'Loan Table'!$C454-'Loan Table'!$G454,0),"")</f>
        <v/>
      </c>
      <c r="J454" s="329" t="str">
        <f aca="false">IF('Loan Table'!$A454&lt;&gt;"",SUM(INDEX('Loan Table'!$H$13:$H$844,1,1):'Loan Table'!$H454),"")</f>
        <v/>
      </c>
    </row>
    <row r="455" customFormat="false" ht="10.5" hidden="false" customHeight="false" outlineLevel="0" collapsed="false">
      <c r="A455" s="332" t="str">
        <f aca="false">IF(LoanGood,IF(ROW()-ROW('Loan Table'!$A$12)&gt;ScheduledNumberOfPayments,"",ROW()-ROW('Loan Table'!$A$12)),"")</f>
        <v/>
      </c>
      <c r="B455" s="327" t="str">
        <f aca="false">IF('Loan Table'!$A455&lt;&gt;"",EOMONTH(LoanStartDate,ROW('Loan Table'!$A455)-ROW('Loan Table'!$A$12)-2)+DAY(LoanStartDate),"")</f>
        <v/>
      </c>
      <c r="C455" s="329" t="str">
        <f aca="false">IF('Loan Table'!$A455&lt;&gt;"",IF(ROW()-ROW('Loan Table'!$C$12)=1,LoanAmount,INDEX('Loan Table'!$I$13:$I$844,ROW()-ROW('Loan Table'!$C$12)-1)),"")</f>
        <v/>
      </c>
      <c r="D455" s="329" t="str">
        <f aca="false">IF('Loan Table'!$A455&lt;&gt;"",ScheduledPayment,"")</f>
        <v/>
      </c>
      <c r="E455" s="329" t="str">
        <f aca="false">IF('Loan Table'!$A455&lt;&gt;"",IF('Loan Table'!$D455+ExtraPayments&lt;'Loan Table'!$C455,ExtraPayments,IF('Loan Table'!$C455-'Loan Table'!$D455&gt;0,'Loan Table'!$C455-'Loan Table'!$D455,0)),"")</f>
        <v/>
      </c>
      <c r="F455" s="329" t="str">
        <f aca="false">IF('Loan Table'!$A455&lt;&gt;"",IF('Loan Table'!$D455+'Loan Table'!$E455&lt;='Loan Table'!$C455,'Loan Table'!$D455+'Loan Table'!$E455,'Loan Table'!$C455),"")</f>
        <v/>
      </c>
      <c r="G455" s="329" t="str">
        <f aca="false">IF('Loan Table'!$A455&lt;&gt;"",'Loan Table'!$F455-'Loan Table'!$H455,"")</f>
        <v/>
      </c>
      <c r="H455" s="329" t="str">
        <f aca="false">IF('Loan Table'!$A455&lt;&gt;"",'Loan Table'!$C455*(InterestRate/PaymentsPerYear),"")</f>
        <v/>
      </c>
      <c r="I455" s="329" t="str">
        <f aca="false">IF('Loan Table'!$A455&lt;&gt;"",IF('Loan Table'!$D455+'Loan Table'!$E455&lt;='Loan Table'!$C455,'Loan Table'!$C455-'Loan Table'!$G455,0),"")</f>
        <v/>
      </c>
      <c r="J455" s="329" t="str">
        <f aca="false">IF('Loan Table'!$A455&lt;&gt;"",SUM(INDEX('Loan Table'!$H$13:$H$844,1,1):'Loan Table'!$H455),"")</f>
        <v/>
      </c>
    </row>
    <row r="456" customFormat="false" ht="10.5" hidden="false" customHeight="false" outlineLevel="0" collapsed="false">
      <c r="A456" s="332" t="str">
        <f aca="false">IF(LoanGood,IF(ROW()-ROW('Loan Table'!$A$12)&gt;ScheduledNumberOfPayments,"",ROW()-ROW('Loan Table'!$A$12)),"")</f>
        <v/>
      </c>
      <c r="B456" s="327" t="str">
        <f aca="false">IF('Loan Table'!$A456&lt;&gt;"",EOMONTH(LoanStartDate,ROW('Loan Table'!$A456)-ROW('Loan Table'!$A$12)-2)+DAY(LoanStartDate),"")</f>
        <v/>
      </c>
      <c r="C456" s="329" t="str">
        <f aca="false">IF('Loan Table'!$A456&lt;&gt;"",IF(ROW()-ROW('Loan Table'!$C$12)=1,LoanAmount,INDEX('Loan Table'!$I$13:$I$844,ROW()-ROW('Loan Table'!$C$12)-1)),"")</f>
        <v/>
      </c>
      <c r="D456" s="329" t="str">
        <f aca="false">IF('Loan Table'!$A456&lt;&gt;"",ScheduledPayment,"")</f>
        <v/>
      </c>
      <c r="E456" s="329" t="str">
        <f aca="false">IF('Loan Table'!$A456&lt;&gt;"",IF('Loan Table'!$D456+ExtraPayments&lt;'Loan Table'!$C456,ExtraPayments,IF('Loan Table'!$C456-'Loan Table'!$D456&gt;0,'Loan Table'!$C456-'Loan Table'!$D456,0)),"")</f>
        <v/>
      </c>
      <c r="F456" s="329" t="str">
        <f aca="false">IF('Loan Table'!$A456&lt;&gt;"",IF('Loan Table'!$D456+'Loan Table'!$E456&lt;='Loan Table'!$C456,'Loan Table'!$D456+'Loan Table'!$E456,'Loan Table'!$C456),"")</f>
        <v/>
      </c>
      <c r="G456" s="329" t="str">
        <f aca="false">IF('Loan Table'!$A456&lt;&gt;"",'Loan Table'!$F456-'Loan Table'!$H456,"")</f>
        <v/>
      </c>
      <c r="H456" s="329" t="str">
        <f aca="false">IF('Loan Table'!$A456&lt;&gt;"",'Loan Table'!$C456*(InterestRate/PaymentsPerYear),"")</f>
        <v/>
      </c>
      <c r="I456" s="329" t="str">
        <f aca="false">IF('Loan Table'!$A456&lt;&gt;"",IF('Loan Table'!$D456+'Loan Table'!$E456&lt;='Loan Table'!$C456,'Loan Table'!$C456-'Loan Table'!$G456,0),"")</f>
        <v/>
      </c>
      <c r="J456" s="329" t="str">
        <f aca="false">IF('Loan Table'!$A456&lt;&gt;"",SUM(INDEX('Loan Table'!$H$13:$H$844,1,1):'Loan Table'!$H456),"")</f>
        <v/>
      </c>
    </row>
    <row r="457" customFormat="false" ht="10.5" hidden="false" customHeight="false" outlineLevel="0" collapsed="false">
      <c r="A457" s="332" t="str">
        <f aca="false">IF(LoanGood,IF(ROW()-ROW('Loan Table'!$A$12)&gt;ScheduledNumberOfPayments,"",ROW()-ROW('Loan Table'!$A$12)),"")</f>
        <v/>
      </c>
      <c r="B457" s="327" t="str">
        <f aca="false">IF('Loan Table'!$A457&lt;&gt;"",EOMONTH(LoanStartDate,ROW('Loan Table'!$A457)-ROW('Loan Table'!$A$12)-2)+DAY(LoanStartDate),"")</f>
        <v/>
      </c>
      <c r="C457" s="329" t="str">
        <f aca="false">IF('Loan Table'!$A457&lt;&gt;"",IF(ROW()-ROW('Loan Table'!$C$12)=1,LoanAmount,INDEX('Loan Table'!$I$13:$I$844,ROW()-ROW('Loan Table'!$C$12)-1)),"")</f>
        <v/>
      </c>
      <c r="D457" s="329" t="str">
        <f aca="false">IF('Loan Table'!$A457&lt;&gt;"",ScheduledPayment,"")</f>
        <v/>
      </c>
      <c r="E457" s="329" t="str">
        <f aca="false">IF('Loan Table'!$A457&lt;&gt;"",IF('Loan Table'!$D457+ExtraPayments&lt;'Loan Table'!$C457,ExtraPayments,IF('Loan Table'!$C457-'Loan Table'!$D457&gt;0,'Loan Table'!$C457-'Loan Table'!$D457,0)),"")</f>
        <v/>
      </c>
      <c r="F457" s="329" t="str">
        <f aca="false">IF('Loan Table'!$A457&lt;&gt;"",IF('Loan Table'!$D457+'Loan Table'!$E457&lt;='Loan Table'!$C457,'Loan Table'!$D457+'Loan Table'!$E457,'Loan Table'!$C457),"")</f>
        <v/>
      </c>
      <c r="G457" s="329" t="str">
        <f aca="false">IF('Loan Table'!$A457&lt;&gt;"",'Loan Table'!$F457-'Loan Table'!$H457,"")</f>
        <v/>
      </c>
      <c r="H457" s="329" t="str">
        <f aca="false">IF('Loan Table'!$A457&lt;&gt;"",'Loan Table'!$C457*(InterestRate/PaymentsPerYear),"")</f>
        <v/>
      </c>
      <c r="I457" s="329" t="str">
        <f aca="false">IF('Loan Table'!$A457&lt;&gt;"",IF('Loan Table'!$D457+'Loan Table'!$E457&lt;='Loan Table'!$C457,'Loan Table'!$C457-'Loan Table'!$G457,0),"")</f>
        <v/>
      </c>
      <c r="J457" s="329" t="str">
        <f aca="false">IF('Loan Table'!$A457&lt;&gt;"",SUM(INDEX('Loan Table'!$H$13:$H$844,1,1):'Loan Table'!$H457),"")</f>
        <v/>
      </c>
    </row>
    <row r="458" customFormat="false" ht="10.5" hidden="false" customHeight="false" outlineLevel="0" collapsed="false">
      <c r="A458" s="332" t="str">
        <f aca="false">IF(LoanGood,IF(ROW()-ROW('Loan Table'!$A$12)&gt;ScheduledNumberOfPayments,"",ROW()-ROW('Loan Table'!$A$12)),"")</f>
        <v/>
      </c>
      <c r="B458" s="327" t="str">
        <f aca="false">IF('Loan Table'!$A458&lt;&gt;"",EOMONTH(LoanStartDate,ROW('Loan Table'!$A458)-ROW('Loan Table'!$A$12)-2)+DAY(LoanStartDate),"")</f>
        <v/>
      </c>
      <c r="C458" s="329" t="str">
        <f aca="false">IF('Loan Table'!$A458&lt;&gt;"",IF(ROW()-ROW('Loan Table'!$C$12)=1,LoanAmount,INDEX('Loan Table'!$I$13:$I$844,ROW()-ROW('Loan Table'!$C$12)-1)),"")</f>
        <v/>
      </c>
      <c r="D458" s="329" t="str">
        <f aca="false">IF('Loan Table'!$A458&lt;&gt;"",ScheduledPayment,"")</f>
        <v/>
      </c>
      <c r="E458" s="329" t="str">
        <f aca="false">IF('Loan Table'!$A458&lt;&gt;"",IF('Loan Table'!$D458+ExtraPayments&lt;'Loan Table'!$C458,ExtraPayments,IF('Loan Table'!$C458-'Loan Table'!$D458&gt;0,'Loan Table'!$C458-'Loan Table'!$D458,0)),"")</f>
        <v/>
      </c>
      <c r="F458" s="329" t="str">
        <f aca="false">IF('Loan Table'!$A458&lt;&gt;"",IF('Loan Table'!$D458+'Loan Table'!$E458&lt;='Loan Table'!$C458,'Loan Table'!$D458+'Loan Table'!$E458,'Loan Table'!$C458),"")</f>
        <v/>
      </c>
      <c r="G458" s="329" t="str">
        <f aca="false">IF('Loan Table'!$A458&lt;&gt;"",'Loan Table'!$F458-'Loan Table'!$H458,"")</f>
        <v/>
      </c>
      <c r="H458" s="329" t="str">
        <f aca="false">IF('Loan Table'!$A458&lt;&gt;"",'Loan Table'!$C458*(InterestRate/PaymentsPerYear),"")</f>
        <v/>
      </c>
      <c r="I458" s="329" t="str">
        <f aca="false">IF('Loan Table'!$A458&lt;&gt;"",IF('Loan Table'!$D458+'Loan Table'!$E458&lt;='Loan Table'!$C458,'Loan Table'!$C458-'Loan Table'!$G458,0),"")</f>
        <v/>
      </c>
      <c r="J458" s="329" t="str">
        <f aca="false">IF('Loan Table'!$A458&lt;&gt;"",SUM(INDEX('Loan Table'!$H$13:$H$844,1,1):'Loan Table'!$H458),"")</f>
        <v/>
      </c>
    </row>
    <row r="459" customFormat="false" ht="10.5" hidden="false" customHeight="false" outlineLevel="0" collapsed="false">
      <c r="A459" s="332" t="str">
        <f aca="false">IF(LoanGood,IF(ROW()-ROW('Loan Table'!$A$12)&gt;ScheduledNumberOfPayments,"",ROW()-ROW('Loan Table'!$A$12)),"")</f>
        <v/>
      </c>
      <c r="B459" s="327" t="str">
        <f aca="false">IF('Loan Table'!$A459&lt;&gt;"",EOMONTH(LoanStartDate,ROW('Loan Table'!$A459)-ROW('Loan Table'!$A$12)-2)+DAY(LoanStartDate),"")</f>
        <v/>
      </c>
      <c r="C459" s="329" t="str">
        <f aca="false">IF('Loan Table'!$A459&lt;&gt;"",IF(ROW()-ROW('Loan Table'!$C$12)=1,LoanAmount,INDEX('Loan Table'!$I$13:$I$844,ROW()-ROW('Loan Table'!$C$12)-1)),"")</f>
        <v/>
      </c>
      <c r="D459" s="329" t="str">
        <f aca="false">IF('Loan Table'!$A459&lt;&gt;"",ScheduledPayment,"")</f>
        <v/>
      </c>
      <c r="E459" s="329" t="str">
        <f aca="false">IF('Loan Table'!$A459&lt;&gt;"",IF('Loan Table'!$D459+ExtraPayments&lt;'Loan Table'!$C459,ExtraPayments,IF('Loan Table'!$C459-'Loan Table'!$D459&gt;0,'Loan Table'!$C459-'Loan Table'!$D459,0)),"")</f>
        <v/>
      </c>
      <c r="F459" s="329" t="str">
        <f aca="false">IF('Loan Table'!$A459&lt;&gt;"",IF('Loan Table'!$D459+'Loan Table'!$E459&lt;='Loan Table'!$C459,'Loan Table'!$D459+'Loan Table'!$E459,'Loan Table'!$C459),"")</f>
        <v/>
      </c>
      <c r="G459" s="329" t="str">
        <f aca="false">IF('Loan Table'!$A459&lt;&gt;"",'Loan Table'!$F459-'Loan Table'!$H459,"")</f>
        <v/>
      </c>
      <c r="H459" s="329" t="str">
        <f aca="false">IF('Loan Table'!$A459&lt;&gt;"",'Loan Table'!$C459*(InterestRate/PaymentsPerYear),"")</f>
        <v/>
      </c>
      <c r="I459" s="329" t="str">
        <f aca="false">IF('Loan Table'!$A459&lt;&gt;"",IF('Loan Table'!$D459+'Loan Table'!$E459&lt;='Loan Table'!$C459,'Loan Table'!$C459-'Loan Table'!$G459,0),"")</f>
        <v/>
      </c>
      <c r="J459" s="329" t="str">
        <f aca="false">IF('Loan Table'!$A459&lt;&gt;"",SUM(INDEX('Loan Table'!$H$13:$H$844,1,1):'Loan Table'!$H459),"")</f>
        <v/>
      </c>
    </row>
    <row r="460" customFormat="false" ht="10.5" hidden="false" customHeight="false" outlineLevel="0" collapsed="false">
      <c r="A460" s="332" t="str">
        <f aca="false">IF(LoanGood,IF(ROW()-ROW('Loan Table'!$A$12)&gt;ScheduledNumberOfPayments,"",ROW()-ROW('Loan Table'!$A$12)),"")</f>
        <v/>
      </c>
      <c r="B460" s="327" t="str">
        <f aca="false">IF('Loan Table'!$A460&lt;&gt;"",EOMONTH(LoanStartDate,ROW('Loan Table'!$A460)-ROW('Loan Table'!$A$12)-2)+DAY(LoanStartDate),"")</f>
        <v/>
      </c>
      <c r="C460" s="329" t="str">
        <f aca="false">IF('Loan Table'!$A460&lt;&gt;"",IF(ROW()-ROW('Loan Table'!$C$12)=1,LoanAmount,INDEX('Loan Table'!$I$13:$I$844,ROW()-ROW('Loan Table'!$C$12)-1)),"")</f>
        <v/>
      </c>
      <c r="D460" s="329" t="str">
        <f aca="false">IF('Loan Table'!$A460&lt;&gt;"",ScheduledPayment,"")</f>
        <v/>
      </c>
      <c r="E460" s="329" t="str">
        <f aca="false">IF('Loan Table'!$A460&lt;&gt;"",IF('Loan Table'!$D460+ExtraPayments&lt;'Loan Table'!$C460,ExtraPayments,IF('Loan Table'!$C460-'Loan Table'!$D460&gt;0,'Loan Table'!$C460-'Loan Table'!$D460,0)),"")</f>
        <v/>
      </c>
      <c r="F460" s="329" t="str">
        <f aca="false">IF('Loan Table'!$A460&lt;&gt;"",IF('Loan Table'!$D460+'Loan Table'!$E460&lt;='Loan Table'!$C460,'Loan Table'!$D460+'Loan Table'!$E460,'Loan Table'!$C460),"")</f>
        <v/>
      </c>
      <c r="G460" s="329" t="str">
        <f aca="false">IF('Loan Table'!$A460&lt;&gt;"",'Loan Table'!$F460-'Loan Table'!$H460,"")</f>
        <v/>
      </c>
      <c r="H460" s="329" t="str">
        <f aca="false">IF('Loan Table'!$A460&lt;&gt;"",'Loan Table'!$C460*(InterestRate/PaymentsPerYear),"")</f>
        <v/>
      </c>
      <c r="I460" s="329" t="str">
        <f aca="false">IF('Loan Table'!$A460&lt;&gt;"",IF('Loan Table'!$D460+'Loan Table'!$E460&lt;='Loan Table'!$C460,'Loan Table'!$C460-'Loan Table'!$G460,0),"")</f>
        <v/>
      </c>
      <c r="J460" s="329" t="str">
        <f aca="false">IF('Loan Table'!$A460&lt;&gt;"",SUM(INDEX('Loan Table'!$H$13:$H$844,1,1):'Loan Table'!$H460),"")</f>
        <v/>
      </c>
    </row>
    <row r="461" customFormat="false" ht="10.5" hidden="false" customHeight="false" outlineLevel="0" collapsed="false">
      <c r="A461" s="332" t="str">
        <f aca="false">IF(LoanGood,IF(ROW()-ROW('Loan Table'!$A$12)&gt;ScheduledNumberOfPayments,"",ROW()-ROW('Loan Table'!$A$12)),"")</f>
        <v/>
      </c>
      <c r="B461" s="327" t="str">
        <f aca="false">IF('Loan Table'!$A461&lt;&gt;"",EOMONTH(LoanStartDate,ROW('Loan Table'!$A461)-ROW('Loan Table'!$A$12)-2)+DAY(LoanStartDate),"")</f>
        <v/>
      </c>
      <c r="C461" s="329" t="str">
        <f aca="false">IF('Loan Table'!$A461&lt;&gt;"",IF(ROW()-ROW('Loan Table'!$C$12)=1,LoanAmount,INDEX('Loan Table'!$I$13:$I$844,ROW()-ROW('Loan Table'!$C$12)-1)),"")</f>
        <v/>
      </c>
      <c r="D461" s="329" t="str">
        <f aca="false">IF('Loan Table'!$A461&lt;&gt;"",ScheduledPayment,"")</f>
        <v/>
      </c>
      <c r="E461" s="329" t="str">
        <f aca="false">IF('Loan Table'!$A461&lt;&gt;"",IF('Loan Table'!$D461+ExtraPayments&lt;'Loan Table'!$C461,ExtraPayments,IF('Loan Table'!$C461-'Loan Table'!$D461&gt;0,'Loan Table'!$C461-'Loan Table'!$D461,0)),"")</f>
        <v/>
      </c>
      <c r="F461" s="329" t="str">
        <f aca="false">IF('Loan Table'!$A461&lt;&gt;"",IF('Loan Table'!$D461+'Loan Table'!$E461&lt;='Loan Table'!$C461,'Loan Table'!$D461+'Loan Table'!$E461,'Loan Table'!$C461),"")</f>
        <v/>
      </c>
      <c r="G461" s="329" t="str">
        <f aca="false">IF('Loan Table'!$A461&lt;&gt;"",'Loan Table'!$F461-'Loan Table'!$H461,"")</f>
        <v/>
      </c>
      <c r="H461" s="329" t="str">
        <f aca="false">IF('Loan Table'!$A461&lt;&gt;"",'Loan Table'!$C461*(InterestRate/PaymentsPerYear),"")</f>
        <v/>
      </c>
      <c r="I461" s="329" t="str">
        <f aca="false">IF('Loan Table'!$A461&lt;&gt;"",IF('Loan Table'!$D461+'Loan Table'!$E461&lt;='Loan Table'!$C461,'Loan Table'!$C461-'Loan Table'!$G461,0),"")</f>
        <v/>
      </c>
      <c r="J461" s="329" t="str">
        <f aca="false">IF('Loan Table'!$A461&lt;&gt;"",SUM(INDEX('Loan Table'!$H$13:$H$844,1,1):'Loan Table'!$H461),"")</f>
        <v/>
      </c>
    </row>
    <row r="462" customFormat="false" ht="10.5" hidden="false" customHeight="false" outlineLevel="0" collapsed="false">
      <c r="A462" s="332" t="str">
        <f aca="false">IF(LoanGood,IF(ROW()-ROW('Loan Table'!$A$12)&gt;ScheduledNumberOfPayments,"",ROW()-ROW('Loan Table'!$A$12)),"")</f>
        <v/>
      </c>
      <c r="B462" s="327" t="str">
        <f aca="false">IF('Loan Table'!$A462&lt;&gt;"",EOMONTH(LoanStartDate,ROW('Loan Table'!$A462)-ROW('Loan Table'!$A$12)-2)+DAY(LoanStartDate),"")</f>
        <v/>
      </c>
      <c r="C462" s="329" t="str">
        <f aca="false">IF('Loan Table'!$A462&lt;&gt;"",IF(ROW()-ROW('Loan Table'!$C$12)=1,LoanAmount,INDEX('Loan Table'!$I$13:$I$844,ROW()-ROW('Loan Table'!$C$12)-1)),"")</f>
        <v/>
      </c>
      <c r="D462" s="329" t="str">
        <f aca="false">IF('Loan Table'!$A462&lt;&gt;"",ScheduledPayment,"")</f>
        <v/>
      </c>
      <c r="E462" s="329" t="str">
        <f aca="false">IF('Loan Table'!$A462&lt;&gt;"",IF('Loan Table'!$D462+ExtraPayments&lt;'Loan Table'!$C462,ExtraPayments,IF('Loan Table'!$C462-'Loan Table'!$D462&gt;0,'Loan Table'!$C462-'Loan Table'!$D462,0)),"")</f>
        <v/>
      </c>
      <c r="F462" s="329" t="str">
        <f aca="false">IF('Loan Table'!$A462&lt;&gt;"",IF('Loan Table'!$D462+'Loan Table'!$E462&lt;='Loan Table'!$C462,'Loan Table'!$D462+'Loan Table'!$E462,'Loan Table'!$C462),"")</f>
        <v/>
      </c>
      <c r="G462" s="329" t="str">
        <f aca="false">IF('Loan Table'!$A462&lt;&gt;"",'Loan Table'!$F462-'Loan Table'!$H462,"")</f>
        <v/>
      </c>
      <c r="H462" s="329" t="str">
        <f aca="false">IF('Loan Table'!$A462&lt;&gt;"",'Loan Table'!$C462*(InterestRate/PaymentsPerYear),"")</f>
        <v/>
      </c>
      <c r="I462" s="329" t="str">
        <f aca="false">IF('Loan Table'!$A462&lt;&gt;"",IF('Loan Table'!$D462+'Loan Table'!$E462&lt;='Loan Table'!$C462,'Loan Table'!$C462-'Loan Table'!$G462,0),"")</f>
        <v/>
      </c>
      <c r="J462" s="329" t="str">
        <f aca="false">IF('Loan Table'!$A462&lt;&gt;"",SUM(INDEX('Loan Table'!$H$13:$H$844,1,1):'Loan Table'!$H462),"")</f>
        <v/>
      </c>
    </row>
    <row r="463" customFormat="false" ht="10.5" hidden="false" customHeight="false" outlineLevel="0" collapsed="false">
      <c r="A463" s="332" t="str">
        <f aca="false">IF(LoanGood,IF(ROW()-ROW('Loan Table'!$A$12)&gt;ScheduledNumberOfPayments,"",ROW()-ROW('Loan Table'!$A$12)),"")</f>
        <v/>
      </c>
      <c r="B463" s="327" t="str">
        <f aca="false">IF('Loan Table'!$A463&lt;&gt;"",EOMONTH(LoanStartDate,ROW('Loan Table'!$A463)-ROW('Loan Table'!$A$12)-2)+DAY(LoanStartDate),"")</f>
        <v/>
      </c>
      <c r="C463" s="329" t="str">
        <f aca="false">IF('Loan Table'!$A463&lt;&gt;"",IF(ROW()-ROW('Loan Table'!$C$12)=1,LoanAmount,INDEX('Loan Table'!$I$13:$I$844,ROW()-ROW('Loan Table'!$C$12)-1)),"")</f>
        <v/>
      </c>
      <c r="D463" s="329" t="str">
        <f aca="false">IF('Loan Table'!$A463&lt;&gt;"",ScheduledPayment,"")</f>
        <v/>
      </c>
      <c r="E463" s="329" t="str">
        <f aca="false">IF('Loan Table'!$A463&lt;&gt;"",IF('Loan Table'!$D463+ExtraPayments&lt;'Loan Table'!$C463,ExtraPayments,IF('Loan Table'!$C463-'Loan Table'!$D463&gt;0,'Loan Table'!$C463-'Loan Table'!$D463,0)),"")</f>
        <v/>
      </c>
      <c r="F463" s="329" t="str">
        <f aca="false">IF('Loan Table'!$A463&lt;&gt;"",IF('Loan Table'!$D463+'Loan Table'!$E463&lt;='Loan Table'!$C463,'Loan Table'!$D463+'Loan Table'!$E463,'Loan Table'!$C463),"")</f>
        <v/>
      </c>
      <c r="G463" s="329" t="str">
        <f aca="false">IF('Loan Table'!$A463&lt;&gt;"",'Loan Table'!$F463-'Loan Table'!$H463,"")</f>
        <v/>
      </c>
      <c r="H463" s="329" t="str">
        <f aca="false">IF('Loan Table'!$A463&lt;&gt;"",'Loan Table'!$C463*(InterestRate/PaymentsPerYear),"")</f>
        <v/>
      </c>
      <c r="I463" s="329" t="str">
        <f aca="false">IF('Loan Table'!$A463&lt;&gt;"",IF('Loan Table'!$D463+'Loan Table'!$E463&lt;='Loan Table'!$C463,'Loan Table'!$C463-'Loan Table'!$G463,0),"")</f>
        <v/>
      </c>
      <c r="J463" s="329" t="str">
        <f aca="false">IF('Loan Table'!$A463&lt;&gt;"",SUM(INDEX('Loan Table'!$H$13:$H$844,1,1):'Loan Table'!$H463),"")</f>
        <v/>
      </c>
    </row>
    <row r="464" customFormat="false" ht="10.5" hidden="false" customHeight="false" outlineLevel="0" collapsed="false">
      <c r="A464" s="332" t="str">
        <f aca="false">IF(LoanGood,IF(ROW()-ROW('Loan Table'!$A$12)&gt;ScheduledNumberOfPayments,"",ROW()-ROW('Loan Table'!$A$12)),"")</f>
        <v/>
      </c>
      <c r="B464" s="327" t="str">
        <f aca="false">IF('Loan Table'!$A464&lt;&gt;"",EOMONTH(LoanStartDate,ROW('Loan Table'!$A464)-ROW('Loan Table'!$A$12)-2)+DAY(LoanStartDate),"")</f>
        <v/>
      </c>
      <c r="C464" s="329" t="str">
        <f aca="false">IF('Loan Table'!$A464&lt;&gt;"",IF(ROW()-ROW('Loan Table'!$C$12)=1,LoanAmount,INDEX('Loan Table'!$I$13:$I$844,ROW()-ROW('Loan Table'!$C$12)-1)),"")</f>
        <v/>
      </c>
      <c r="D464" s="329" t="str">
        <f aca="false">IF('Loan Table'!$A464&lt;&gt;"",ScheduledPayment,"")</f>
        <v/>
      </c>
      <c r="E464" s="329" t="str">
        <f aca="false">IF('Loan Table'!$A464&lt;&gt;"",IF('Loan Table'!$D464+ExtraPayments&lt;'Loan Table'!$C464,ExtraPayments,IF('Loan Table'!$C464-'Loan Table'!$D464&gt;0,'Loan Table'!$C464-'Loan Table'!$D464,0)),"")</f>
        <v/>
      </c>
      <c r="F464" s="329" t="str">
        <f aca="false">IF('Loan Table'!$A464&lt;&gt;"",IF('Loan Table'!$D464+'Loan Table'!$E464&lt;='Loan Table'!$C464,'Loan Table'!$D464+'Loan Table'!$E464,'Loan Table'!$C464),"")</f>
        <v/>
      </c>
      <c r="G464" s="329" t="str">
        <f aca="false">IF('Loan Table'!$A464&lt;&gt;"",'Loan Table'!$F464-'Loan Table'!$H464,"")</f>
        <v/>
      </c>
      <c r="H464" s="329" t="str">
        <f aca="false">IF('Loan Table'!$A464&lt;&gt;"",'Loan Table'!$C464*(InterestRate/PaymentsPerYear),"")</f>
        <v/>
      </c>
      <c r="I464" s="329" t="str">
        <f aca="false">IF('Loan Table'!$A464&lt;&gt;"",IF('Loan Table'!$D464+'Loan Table'!$E464&lt;='Loan Table'!$C464,'Loan Table'!$C464-'Loan Table'!$G464,0),"")</f>
        <v/>
      </c>
      <c r="J464" s="329" t="str">
        <f aca="false">IF('Loan Table'!$A464&lt;&gt;"",SUM(INDEX('Loan Table'!$H$13:$H$844,1,1):'Loan Table'!$H464),"")</f>
        <v/>
      </c>
    </row>
    <row r="465" customFormat="false" ht="10.5" hidden="false" customHeight="false" outlineLevel="0" collapsed="false">
      <c r="A465" s="332" t="str">
        <f aca="false">IF(LoanGood,IF(ROW()-ROW('Loan Table'!$A$12)&gt;ScheduledNumberOfPayments,"",ROW()-ROW('Loan Table'!$A$12)),"")</f>
        <v/>
      </c>
      <c r="B465" s="327" t="str">
        <f aca="false">IF('Loan Table'!$A465&lt;&gt;"",EOMONTH(LoanStartDate,ROW('Loan Table'!$A465)-ROW('Loan Table'!$A$12)-2)+DAY(LoanStartDate),"")</f>
        <v/>
      </c>
      <c r="C465" s="329" t="str">
        <f aca="false">IF('Loan Table'!$A465&lt;&gt;"",IF(ROW()-ROW('Loan Table'!$C$12)=1,LoanAmount,INDEX('Loan Table'!$I$13:$I$844,ROW()-ROW('Loan Table'!$C$12)-1)),"")</f>
        <v/>
      </c>
      <c r="D465" s="329" t="str">
        <f aca="false">IF('Loan Table'!$A465&lt;&gt;"",ScheduledPayment,"")</f>
        <v/>
      </c>
      <c r="E465" s="329" t="str">
        <f aca="false">IF('Loan Table'!$A465&lt;&gt;"",IF('Loan Table'!$D465+ExtraPayments&lt;'Loan Table'!$C465,ExtraPayments,IF('Loan Table'!$C465-'Loan Table'!$D465&gt;0,'Loan Table'!$C465-'Loan Table'!$D465,0)),"")</f>
        <v/>
      </c>
      <c r="F465" s="329" t="str">
        <f aca="false">IF('Loan Table'!$A465&lt;&gt;"",IF('Loan Table'!$D465+'Loan Table'!$E465&lt;='Loan Table'!$C465,'Loan Table'!$D465+'Loan Table'!$E465,'Loan Table'!$C465),"")</f>
        <v/>
      </c>
      <c r="G465" s="329" t="str">
        <f aca="false">IF('Loan Table'!$A465&lt;&gt;"",'Loan Table'!$F465-'Loan Table'!$H465,"")</f>
        <v/>
      </c>
      <c r="H465" s="329" t="str">
        <f aca="false">IF('Loan Table'!$A465&lt;&gt;"",'Loan Table'!$C465*(InterestRate/PaymentsPerYear),"")</f>
        <v/>
      </c>
      <c r="I465" s="329" t="str">
        <f aca="false">IF('Loan Table'!$A465&lt;&gt;"",IF('Loan Table'!$D465+'Loan Table'!$E465&lt;='Loan Table'!$C465,'Loan Table'!$C465-'Loan Table'!$G465,0),"")</f>
        <v/>
      </c>
      <c r="J465" s="329" t="str">
        <f aca="false">IF('Loan Table'!$A465&lt;&gt;"",SUM(INDEX('Loan Table'!$H$13:$H$844,1,1):'Loan Table'!$H465),"")</f>
        <v/>
      </c>
    </row>
    <row r="466" customFormat="false" ht="10.5" hidden="false" customHeight="false" outlineLevel="0" collapsed="false">
      <c r="A466" s="332" t="str">
        <f aca="false">IF(LoanGood,IF(ROW()-ROW('Loan Table'!$A$12)&gt;ScheduledNumberOfPayments,"",ROW()-ROW('Loan Table'!$A$12)),"")</f>
        <v/>
      </c>
      <c r="B466" s="327" t="str">
        <f aca="false">IF('Loan Table'!$A466&lt;&gt;"",EOMONTH(LoanStartDate,ROW('Loan Table'!$A466)-ROW('Loan Table'!$A$12)-2)+DAY(LoanStartDate),"")</f>
        <v/>
      </c>
      <c r="C466" s="329" t="str">
        <f aca="false">IF('Loan Table'!$A466&lt;&gt;"",IF(ROW()-ROW('Loan Table'!$C$12)=1,LoanAmount,INDEX('Loan Table'!$I$13:$I$844,ROW()-ROW('Loan Table'!$C$12)-1)),"")</f>
        <v/>
      </c>
      <c r="D466" s="329" t="str">
        <f aca="false">IF('Loan Table'!$A466&lt;&gt;"",ScheduledPayment,"")</f>
        <v/>
      </c>
      <c r="E466" s="329" t="str">
        <f aca="false">IF('Loan Table'!$A466&lt;&gt;"",IF('Loan Table'!$D466+ExtraPayments&lt;'Loan Table'!$C466,ExtraPayments,IF('Loan Table'!$C466-'Loan Table'!$D466&gt;0,'Loan Table'!$C466-'Loan Table'!$D466,0)),"")</f>
        <v/>
      </c>
      <c r="F466" s="329" t="str">
        <f aca="false">IF('Loan Table'!$A466&lt;&gt;"",IF('Loan Table'!$D466+'Loan Table'!$E466&lt;='Loan Table'!$C466,'Loan Table'!$D466+'Loan Table'!$E466,'Loan Table'!$C466),"")</f>
        <v/>
      </c>
      <c r="G466" s="329" t="str">
        <f aca="false">IF('Loan Table'!$A466&lt;&gt;"",'Loan Table'!$F466-'Loan Table'!$H466,"")</f>
        <v/>
      </c>
      <c r="H466" s="329" t="str">
        <f aca="false">IF('Loan Table'!$A466&lt;&gt;"",'Loan Table'!$C466*(InterestRate/PaymentsPerYear),"")</f>
        <v/>
      </c>
      <c r="I466" s="329" t="str">
        <f aca="false">IF('Loan Table'!$A466&lt;&gt;"",IF('Loan Table'!$D466+'Loan Table'!$E466&lt;='Loan Table'!$C466,'Loan Table'!$C466-'Loan Table'!$G466,0),"")</f>
        <v/>
      </c>
      <c r="J466" s="329" t="str">
        <f aca="false">IF('Loan Table'!$A466&lt;&gt;"",SUM(INDEX('Loan Table'!$H$13:$H$844,1,1):'Loan Table'!$H466),"")</f>
        <v/>
      </c>
    </row>
    <row r="467" customFormat="false" ht="10.5" hidden="false" customHeight="false" outlineLevel="0" collapsed="false">
      <c r="A467" s="332" t="str">
        <f aca="false">IF(LoanGood,IF(ROW()-ROW('Loan Table'!$A$12)&gt;ScheduledNumberOfPayments,"",ROW()-ROW('Loan Table'!$A$12)),"")</f>
        <v/>
      </c>
      <c r="B467" s="327" t="str">
        <f aca="false">IF('Loan Table'!$A467&lt;&gt;"",EOMONTH(LoanStartDate,ROW('Loan Table'!$A467)-ROW('Loan Table'!$A$12)-2)+DAY(LoanStartDate),"")</f>
        <v/>
      </c>
      <c r="C467" s="329" t="str">
        <f aca="false">IF('Loan Table'!$A467&lt;&gt;"",IF(ROW()-ROW('Loan Table'!$C$12)=1,LoanAmount,INDEX('Loan Table'!$I$13:$I$844,ROW()-ROW('Loan Table'!$C$12)-1)),"")</f>
        <v/>
      </c>
      <c r="D467" s="329" t="str">
        <f aca="false">IF('Loan Table'!$A467&lt;&gt;"",ScheduledPayment,"")</f>
        <v/>
      </c>
      <c r="E467" s="329" t="str">
        <f aca="false">IF('Loan Table'!$A467&lt;&gt;"",IF('Loan Table'!$D467+ExtraPayments&lt;'Loan Table'!$C467,ExtraPayments,IF('Loan Table'!$C467-'Loan Table'!$D467&gt;0,'Loan Table'!$C467-'Loan Table'!$D467,0)),"")</f>
        <v/>
      </c>
      <c r="F467" s="329" t="str">
        <f aca="false">IF('Loan Table'!$A467&lt;&gt;"",IF('Loan Table'!$D467+'Loan Table'!$E467&lt;='Loan Table'!$C467,'Loan Table'!$D467+'Loan Table'!$E467,'Loan Table'!$C467),"")</f>
        <v/>
      </c>
      <c r="G467" s="329" t="str">
        <f aca="false">IF('Loan Table'!$A467&lt;&gt;"",'Loan Table'!$F467-'Loan Table'!$H467,"")</f>
        <v/>
      </c>
      <c r="H467" s="329" t="str">
        <f aca="false">IF('Loan Table'!$A467&lt;&gt;"",'Loan Table'!$C467*(InterestRate/PaymentsPerYear),"")</f>
        <v/>
      </c>
      <c r="I467" s="329" t="str">
        <f aca="false">IF('Loan Table'!$A467&lt;&gt;"",IF('Loan Table'!$D467+'Loan Table'!$E467&lt;='Loan Table'!$C467,'Loan Table'!$C467-'Loan Table'!$G467,0),"")</f>
        <v/>
      </c>
      <c r="J467" s="329" t="str">
        <f aca="false">IF('Loan Table'!$A467&lt;&gt;"",SUM(INDEX('Loan Table'!$H$13:$H$844,1,1):'Loan Table'!$H467),"")</f>
        <v/>
      </c>
    </row>
    <row r="468" customFormat="false" ht="10.5" hidden="false" customHeight="false" outlineLevel="0" collapsed="false">
      <c r="A468" s="332" t="str">
        <f aca="false">IF(LoanGood,IF(ROW()-ROW('Loan Table'!$A$12)&gt;ScheduledNumberOfPayments,"",ROW()-ROW('Loan Table'!$A$12)),"")</f>
        <v/>
      </c>
      <c r="B468" s="327" t="str">
        <f aca="false">IF('Loan Table'!$A468&lt;&gt;"",EOMONTH(LoanStartDate,ROW('Loan Table'!$A468)-ROW('Loan Table'!$A$12)-2)+DAY(LoanStartDate),"")</f>
        <v/>
      </c>
      <c r="C468" s="329" t="str">
        <f aca="false">IF('Loan Table'!$A468&lt;&gt;"",IF(ROW()-ROW('Loan Table'!$C$12)=1,LoanAmount,INDEX('Loan Table'!$I$13:$I$844,ROW()-ROW('Loan Table'!$C$12)-1)),"")</f>
        <v/>
      </c>
      <c r="D468" s="329" t="str">
        <f aca="false">IF('Loan Table'!$A468&lt;&gt;"",ScheduledPayment,"")</f>
        <v/>
      </c>
      <c r="E468" s="329" t="str">
        <f aca="false">IF('Loan Table'!$A468&lt;&gt;"",IF('Loan Table'!$D468+ExtraPayments&lt;'Loan Table'!$C468,ExtraPayments,IF('Loan Table'!$C468-'Loan Table'!$D468&gt;0,'Loan Table'!$C468-'Loan Table'!$D468,0)),"")</f>
        <v/>
      </c>
      <c r="F468" s="329" t="str">
        <f aca="false">IF('Loan Table'!$A468&lt;&gt;"",IF('Loan Table'!$D468+'Loan Table'!$E468&lt;='Loan Table'!$C468,'Loan Table'!$D468+'Loan Table'!$E468,'Loan Table'!$C468),"")</f>
        <v/>
      </c>
      <c r="G468" s="329" t="str">
        <f aca="false">IF('Loan Table'!$A468&lt;&gt;"",'Loan Table'!$F468-'Loan Table'!$H468,"")</f>
        <v/>
      </c>
      <c r="H468" s="329" t="str">
        <f aca="false">IF('Loan Table'!$A468&lt;&gt;"",'Loan Table'!$C468*(InterestRate/PaymentsPerYear),"")</f>
        <v/>
      </c>
      <c r="I468" s="329" t="str">
        <f aca="false">IF('Loan Table'!$A468&lt;&gt;"",IF('Loan Table'!$D468+'Loan Table'!$E468&lt;='Loan Table'!$C468,'Loan Table'!$C468-'Loan Table'!$G468,0),"")</f>
        <v/>
      </c>
      <c r="J468" s="329" t="str">
        <f aca="false">IF('Loan Table'!$A468&lt;&gt;"",SUM(INDEX('Loan Table'!$H$13:$H$844,1,1):'Loan Table'!$H468),"")</f>
        <v/>
      </c>
    </row>
    <row r="469" customFormat="false" ht="10.5" hidden="false" customHeight="false" outlineLevel="0" collapsed="false">
      <c r="A469" s="332" t="str">
        <f aca="false">IF(LoanGood,IF(ROW()-ROW('Loan Table'!$A$12)&gt;ScheduledNumberOfPayments,"",ROW()-ROW('Loan Table'!$A$12)),"")</f>
        <v/>
      </c>
      <c r="B469" s="327" t="str">
        <f aca="false">IF('Loan Table'!$A469&lt;&gt;"",EOMONTH(LoanStartDate,ROW('Loan Table'!$A469)-ROW('Loan Table'!$A$12)-2)+DAY(LoanStartDate),"")</f>
        <v/>
      </c>
      <c r="C469" s="329" t="str">
        <f aca="false">IF('Loan Table'!$A469&lt;&gt;"",IF(ROW()-ROW('Loan Table'!$C$12)=1,LoanAmount,INDEX('Loan Table'!$I$13:$I$844,ROW()-ROW('Loan Table'!$C$12)-1)),"")</f>
        <v/>
      </c>
      <c r="D469" s="329" t="str">
        <f aca="false">IF('Loan Table'!$A469&lt;&gt;"",ScheduledPayment,"")</f>
        <v/>
      </c>
      <c r="E469" s="329" t="str">
        <f aca="false">IF('Loan Table'!$A469&lt;&gt;"",IF('Loan Table'!$D469+ExtraPayments&lt;'Loan Table'!$C469,ExtraPayments,IF('Loan Table'!$C469-'Loan Table'!$D469&gt;0,'Loan Table'!$C469-'Loan Table'!$D469,0)),"")</f>
        <v/>
      </c>
      <c r="F469" s="329" t="str">
        <f aca="false">IF('Loan Table'!$A469&lt;&gt;"",IF('Loan Table'!$D469+'Loan Table'!$E469&lt;='Loan Table'!$C469,'Loan Table'!$D469+'Loan Table'!$E469,'Loan Table'!$C469),"")</f>
        <v/>
      </c>
      <c r="G469" s="329" t="str">
        <f aca="false">IF('Loan Table'!$A469&lt;&gt;"",'Loan Table'!$F469-'Loan Table'!$H469,"")</f>
        <v/>
      </c>
      <c r="H469" s="329" t="str">
        <f aca="false">IF('Loan Table'!$A469&lt;&gt;"",'Loan Table'!$C469*(InterestRate/PaymentsPerYear),"")</f>
        <v/>
      </c>
      <c r="I469" s="329" t="str">
        <f aca="false">IF('Loan Table'!$A469&lt;&gt;"",IF('Loan Table'!$D469+'Loan Table'!$E469&lt;='Loan Table'!$C469,'Loan Table'!$C469-'Loan Table'!$G469,0),"")</f>
        <v/>
      </c>
      <c r="J469" s="329" t="str">
        <f aca="false">IF('Loan Table'!$A469&lt;&gt;"",SUM(INDEX('Loan Table'!$H$13:$H$844,1,1):'Loan Table'!$H469),"")</f>
        <v/>
      </c>
    </row>
    <row r="470" customFormat="false" ht="10.5" hidden="false" customHeight="false" outlineLevel="0" collapsed="false">
      <c r="A470" s="332" t="str">
        <f aca="false">IF(LoanGood,IF(ROW()-ROW('Loan Table'!$A$12)&gt;ScheduledNumberOfPayments,"",ROW()-ROW('Loan Table'!$A$12)),"")</f>
        <v/>
      </c>
      <c r="B470" s="327" t="str">
        <f aca="false">IF('Loan Table'!$A470&lt;&gt;"",EOMONTH(LoanStartDate,ROW('Loan Table'!$A470)-ROW('Loan Table'!$A$12)-2)+DAY(LoanStartDate),"")</f>
        <v/>
      </c>
      <c r="C470" s="329" t="str">
        <f aca="false">IF('Loan Table'!$A470&lt;&gt;"",IF(ROW()-ROW('Loan Table'!$C$12)=1,LoanAmount,INDEX('Loan Table'!$I$13:$I$844,ROW()-ROW('Loan Table'!$C$12)-1)),"")</f>
        <v/>
      </c>
      <c r="D470" s="329" t="str">
        <f aca="false">IF('Loan Table'!$A470&lt;&gt;"",ScheduledPayment,"")</f>
        <v/>
      </c>
      <c r="E470" s="329" t="str">
        <f aca="false">IF('Loan Table'!$A470&lt;&gt;"",IF('Loan Table'!$D470+ExtraPayments&lt;'Loan Table'!$C470,ExtraPayments,IF('Loan Table'!$C470-'Loan Table'!$D470&gt;0,'Loan Table'!$C470-'Loan Table'!$D470,0)),"")</f>
        <v/>
      </c>
      <c r="F470" s="329" t="str">
        <f aca="false">IF('Loan Table'!$A470&lt;&gt;"",IF('Loan Table'!$D470+'Loan Table'!$E470&lt;='Loan Table'!$C470,'Loan Table'!$D470+'Loan Table'!$E470,'Loan Table'!$C470),"")</f>
        <v/>
      </c>
      <c r="G470" s="329" t="str">
        <f aca="false">IF('Loan Table'!$A470&lt;&gt;"",'Loan Table'!$F470-'Loan Table'!$H470,"")</f>
        <v/>
      </c>
      <c r="H470" s="329" t="str">
        <f aca="false">IF('Loan Table'!$A470&lt;&gt;"",'Loan Table'!$C470*(InterestRate/PaymentsPerYear),"")</f>
        <v/>
      </c>
      <c r="I470" s="329" t="str">
        <f aca="false">IF('Loan Table'!$A470&lt;&gt;"",IF('Loan Table'!$D470+'Loan Table'!$E470&lt;='Loan Table'!$C470,'Loan Table'!$C470-'Loan Table'!$G470,0),"")</f>
        <v/>
      </c>
      <c r="J470" s="329" t="str">
        <f aca="false">IF('Loan Table'!$A470&lt;&gt;"",SUM(INDEX('Loan Table'!$H$13:$H$844,1,1):'Loan Table'!$H470),"")</f>
        <v/>
      </c>
    </row>
    <row r="471" customFormat="false" ht="10.5" hidden="false" customHeight="false" outlineLevel="0" collapsed="false">
      <c r="A471" s="332" t="str">
        <f aca="false">IF(LoanGood,IF(ROW()-ROW('Loan Table'!$A$12)&gt;ScheduledNumberOfPayments,"",ROW()-ROW('Loan Table'!$A$12)),"")</f>
        <v/>
      </c>
      <c r="B471" s="327" t="str">
        <f aca="false">IF('Loan Table'!$A471&lt;&gt;"",EOMONTH(LoanStartDate,ROW('Loan Table'!$A471)-ROW('Loan Table'!$A$12)-2)+DAY(LoanStartDate),"")</f>
        <v/>
      </c>
      <c r="C471" s="329" t="str">
        <f aca="false">IF('Loan Table'!$A471&lt;&gt;"",IF(ROW()-ROW('Loan Table'!$C$12)=1,LoanAmount,INDEX('Loan Table'!$I$13:$I$844,ROW()-ROW('Loan Table'!$C$12)-1)),"")</f>
        <v/>
      </c>
      <c r="D471" s="329" t="str">
        <f aca="false">IF('Loan Table'!$A471&lt;&gt;"",ScheduledPayment,"")</f>
        <v/>
      </c>
      <c r="E471" s="329" t="str">
        <f aca="false">IF('Loan Table'!$A471&lt;&gt;"",IF('Loan Table'!$D471+ExtraPayments&lt;'Loan Table'!$C471,ExtraPayments,IF('Loan Table'!$C471-'Loan Table'!$D471&gt;0,'Loan Table'!$C471-'Loan Table'!$D471,0)),"")</f>
        <v/>
      </c>
      <c r="F471" s="329" t="str">
        <f aca="false">IF('Loan Table'!$A471&lt;&gt;"",IF('Loan Table'!$D471+'Loan Table'!$E471&lt;='Loan Table'!$C471,'Loan Table'!$D471+'Loan Table'!$E471,'Loan Table'!$C471),"")</f>
        <v/>
      </c>
      <c r="G471" s="329" t="str">
        <f aca="false">IF('Loan Table'!$A471&lt;&gt;"",'Loan Table'!$F471-'Loan Table'!$H471,"")</f>
        <v/>
      </c>
      <c r="H471" s="329" t="str">
        <f aca="false">IF('Loan Table'!$A471&lt;&gt;"",'Loan Table'!$C471*(InterestRate/PaymentsPerYear),"")</f>
        <v/>
      </c>
      <c r="I471" s="329" t="str">
        <f aca="false">IF('Loan Table'!$A471&lt;&gt;"",IF('Loan Table'!$D471+'Loan Table'!$E471&lt;='Loan Table'!$C471,'Loan Table'!$C471-'Loan Table'!$G471,0),"")</f>
        <v/>
      </c>
      <c r="J471" s="329" t="str">
        <f aca="false">IF('Loan Table'!$A471&lt;&gt;"",SUM(INDEX('Loan Table'!$H$13:$H$844,1,1):'Loan Table'!$H471),"")</f>
        <v/>
      </c>
    </row>
    <row r="472" customFormat="false" ht="10.5" hidden="false" customHeight="false" outlineLevel="0" collapsed="false">
      <c r="A472" s="332" t="str">
        <f aca="false">IF(LoanGood,IF(ROW()-ROW('Loan Table'!$A$12)&gt;ScheduledNumberOfPayments,"",ROW()-ROW('Loan Table'!$A$12)),"")</f>
        <v/>
      </c>
      <c r="B472" s="327" t="str">
        <f aca="false">IF('Loan Table'!$A472&lt;&gt;"",EOMONTH(LoanStartDate,ROW('Loan Table'!$A472)-ROW('Loan Table'!$A$12)-2)+DAY(LoanStartDate),"")</f>
        <v/>
      </c>
      <c r="C472" s="329" t="str">
        <f aca="false">IF('Loan Table'!$A472&lt;&gt;"",IF(ROW()-ROW('Loan Table'!$C$12)=1,LoanAmount,INDEX('Loan Table'!$I$13:$I$844,ROW()-ROW('Loan Table'!$C$12)-1)),"")</f>
        <v/>
      </c>
      <c r="D472" s="329" t="str">
        <f aca="false">IF('Loan Table'!$A472&lt;&gt;"",ScheduledPayment,"")</f>
        <v/>
      </c>
      <c r="E472" s="329" t="str">
        <f aca="false">IF('Loan Table'!$A472&lt;&gt;"",IF('Loan Table'!$D472+ExtraPayments&lt;'Loan Table'!$C472,ExtraPayments,IF('Loan Table'!$C472-'Loan Table'!$D472&gt;0,'Loan Table'!$C472-'Loan Table'!$D472,0)),"")</f>
        <v/>
      </c>
      <c r="F472" s="329" t="str">
        <f aca="false">IF('Loan Table'!$A472&lt;&gt;"",IF('Loan Table'!$D472+'Loan Table'!$E472&lt;='Loan Table'!$C472,'Loan Table'!$D472+'Loan Table'!$E472,'Loan Table'!$C472),"")</f>
        <v/>
      </c>
      <c r="G472" s="329" t="str">
        <f aca="false">IF('Loan Table'!$A472&lt;&gt;"",'Loan Table'!$F472-'Loan Table'!$H472,"")</f>
        <v/>
      </c>
      <c r="H472" s="329" t="str">
        <f aca="false">IF('Loan Table'!$A472&lt;&gt;"",'Loan Table'!$C472*(InterestRate/PaymentsPerYear),"")</f>
        <v/>
      </c>
      <c r="I472" s="329" t="str">
        <f aca="false">IF('Loan Table'!$A472&lt;&gt;"",IF('Loan Table'!$D472+'Loan Table'!$E472&lt;='Loan Table'!$C472,'Loan Table'!$C472-'Loan Table'!$G472,0),"")</f>
        <v/>
      </c>
      <c r="J472" s="329" t="str">
        <f aca="false">IF('Loan Table'!$A472&lt;&gt;"",SUM(INDEX('Loan Table'!$H$13:$H$844,1,1):'Loan Table'!$H472),"")</f>
        <v/>
      </c>
    </row>
    <row r="473" customFormat="false" ht="10.5" hidden="false" customHeight="false" outlineLevel="0" collapsed="false">
      <c r="A473" s="332" t="str">
        <f aca="false">IF(LoanGood,IF(ROW()-ROW('Loan Table'!$A$12)&gt;ScheduledNumberOfPayments,"",ROW()-ROW('Loan Table'!$A$12)),"")</f>
        <v/>
      </c>
      <c r="B473" s="327" t="str">
        <f aca="false">IF('Loan Table'!$A473&lt;&gt;"",EOMONTH(LoanStartDate,ROW('Loan Table'!$A473)-ROW('Loan Table'!$A$12)-2)+DAY(LoanStartDate),"")</f>
        <v/>
      </c>
      <c r="C473" s="329" t="str">
        <f aca="false">IF('Loan Table'!$A473&lt;&gt;"",IF(ROW()-ROW('Loan Table'!$C$12)=1,LoanAmount,INDEX('Loan Table'!$I$13:$I$844,ROW()-ROW('Loan Table'!$C$12)-1)),"")</f>
        <v/>
      </c>
      <c r="D473" s="329" t="str">
        <f aca="false">IF('Loan Table'!$A473&lt;&gt;"",ScheduledPayment,"")</f>
        <v/>
      </c>
      <c r="E473" s="329" t="str">
        <f aca="false">IF('Loan Table'!$A473&lt;&gt;"",IF('Loan Table'!$D473+ExtraPayments&lt;'Loan Table'!$C473,ExtraPayments,IF('Loan Table'!$C473-'Loan Table'!$D473&gt;0,'Loan Table'!$C473-'Loan Table'!$D473,0)),"")</f>
        <v/>
      </c>
      <c r="F473" s="329" t="str">
        <f aca="false">IF('Loan Table'!$A473&lt;&gt;"",IF('Loan Table'!$D473+'Loan Table'!$E473&lt;='Loan Table'!$C473,'Loan Table'!$D473+'Loan Table'!$E473,'Loan Table'!$C473),"")</f>
        <v/>
      </c>
      <c r="G473" s="329" t="str">
        <f aca="false">IF('Loan Table'!$A473&lt;&gt;"",'Loan Table'!$F473-'Loan Table'!$H473,"")</f>
        <v/>
      </c>
      <c r="H473" s="329" t="str">
        <f aca="false">IF('Loan Table'!$A473&lt;&gt;"",'Loan Table'!$C473*(InterestRate/PaymentsPerYear),"")</f>
        <v/>
      </c>
      <c r="I473" s="329" t="str">
        <f aca="false">IF('Loan Table'!$A473&lt;&gt;"",IF('Loan Table'!$D473+'Loan Table'!$E473&lt;='Loan Table'!$C473,'Loan Table'!$C473-'Loan Table'!$G473,0),"")</f>
        <v/>
      </c>
      <c r="J473" s="329" t="str">
        <f aca="false">IF('Loan Table'!$A473&lt;&gt;"",SUM(INDEX('Loan Table'!$H$13:$H$844,1,1):'Loan Table'!$H473),"")</f>
        <v/>
      </c>
    </row>
    <row r="474" customFormat="false" ht="10.5" hidden="false" customHeight="false" outlineLevel="0" collapsed="false">
      <c r="A474" s="332" t="str">
        <f aca="false">IF(LoanGood,IF(ROW()-ROW('Loan Table'!$A$12)&gt;ScheduledNumberOfPayments,"",ROW()-ROW('Loan Table'!$A$12)),"")</f>
        <v/>
      </c>
      <c r="B474" s="327" t="str">
        <f aca="false">IF('Loan Table'!$A474&lt;&gt;"",EOMONTH(LoanStartDate,ROW('Loan Table'!$A474)-ROW('Loan Table'!$A$12)-2)+DAY(LoanStartDate),"")</f>
        <v/>
      </c>
      <c r="C474" s="329" t="str">
        <f aca="false">IF('Loan Table'!$A474&lt;&gt;"",IF(ROW()-ROW('Loan Table'!$C$12)=1,LoanAmount,INDEX('Loan Table'!$I$13:$I$844,ROW()-ROW('Loan Table'!$C$12)-1)),"")</f>
        <v/>
      </c>
      <c r="D474" s="329" t="str">
        <f aca="false">IF('Loan Table'!$A474&lt;&gt;"",ScheduledPayment,"")</f>
        <v/>
      </c>
      <c r="E474" s="329" t="str">
        <f aca="false">IF('Loan Table'!$A474&lt;&gt;"",IF('Loan Table'!$D474+ExtraPayments&lt;'Loan Table'!$C474,ExtraPayments,IF('Loan Table'!$C474-'Loan Table'!$D474&gt;0,'Loan Table'!$C474-'Loan Table'!$D474,0)),"")</f>
        <v/>
      </c>
      <c r="F474" s="329" t="str">
        <f aca="false">IF('Loan Table'!$A474&lt;&gt;"",IF('Loan Table'!$D474+'Loan Table'!$E474&lt;='Loan Table'!$C474,'Loan Table'!$D474+'Loan Table'!$E474,'Loan Table'!$C474),"")</f>
        <v/>
      </c>
      <c r="G474" s="329" t="str">
        <f aca="false">IF('Loan Table'!$A474&lt;&gt;"",'Loan Table'!$F474-'Loan Table'!$H474,"")</f>
        <v/>
      </c>
      <c r="H474" s="329" t="str">
        <f aca="false">IF('Loan Table'!$A474&lt;&gt;"",'Loan Table'!$C474*(InterestRate/PaymentsPerYear),"")</f>
        <v/>
      </c>
      <c r="I474" s="329" t="str">
        <f aca="false">IF('Loan Table'!$A474&lt;&gt;"",IF('Loan Table'!$D474+'Loan Table'!$E474&lt;='Loan Table'!$C474,'Loan Table'!$C474-'Loan Table'!$G474,0),"")</f>
        <v/>
      </c>
      <c r="J474" s="329" t="str">
        <f aca="false">IF('Loan Table'!$A474&lt;&gt;"",SUM(INDEX('Loan Table'!$H$13:$H$844,1,1):'Loan Table'!$H474),"")</f>
        <v/>
      </c>
    </row>
    <row r="475" customFormat="false" ht="10.5" hidden="false" customHeight="false" outlineLevel="0" collapsed="false">
      <c r="A475" s="332" t="str">
        <f aca="false">IF(LoanGood,IF(ROW()-ROW('Loan Table'!$A$12)&gt;ScheduledNumberOfPayments,"",ROW()-ROW('Loan Table'!$A$12)),"")</f>
        <v/>
      </c>
      <c r="B475" s="327" t="str">
        <f aca="false">IF('Loan Table'!$A475&lt;&gt;"",EOMONTH(LoanStartDate,ROW('Loan Table'!$A475)-ROW('Loan Table'!$A$12)-2)+DAY(LoanStartDate),"")</f>
        <v/>
      </c>
      <c r="C475" s="329" t="str">
        <f aca="false">IF('Loan Table'!$A475&lt;&gt;"",IF(ROW()-ROW('Loan Table'!$C$12)=1,LoanAmount,INDEX('Loan Table'!$I$13:$I$844,ROW()-ROW('Loan Table'!$C$12)-1)),"")</f>
        <v/>
      </c>
      <c r="D475" s="329" t="str">
        <f aca="false">IF('Loan Table'!$A475&lt;&gt;"",ScheduledPayment,"")</f>
        <v/>
      </c>
      <c r="E475" s="329" t="str">
        <f aca="false">IF('Loan Table'!$A475&lt;&gt;"",IF('Loan Table'!$D475+ExtraPayments&lt;'Loan Table'!$C475,ExtraPayments,IF('Loan Table'!$C475-'Loan Table'!$D475&gt;0,'Loan Table'!$C475-'Loan Table'!$D475,0)),"")</f>
        <v/>
      </c>
      <c r="F475" s="329" t="str">
        <f aca="false">IF('Loan Table'!$A475&lt;&gt;"",IF('Loan Table'!$D475+'Loan Table'!$E475&lt;='Loan Table'!$C475,'Loan Table'!$D475+'Loan Table'!$E475,'Loan Table'!$C475),"")</f>
        <v/>
      </c>
      <c r="G475" s="329" t="str">
        <f aca="false">IF('Loan Table'!$A475&lt;&gt;"",'Loan Table'!$F475-'Loan Table'!$H475,"")</f>
        <v/>
      </c>
      <c r="H475" s="329" t="str">
        <f aca="false">IF('Loan Table'!$A475&lt;&gt;"",'Loan Table'!$C475*(InterestRate/PaymentsPerYear),"")</f>
        <v/>
      </c>
      <c r="I475" s="329" t="str">
        <f aca="false">IF('Loan Table'!$A475&lt;&gt;"",IF('Loan Table'!$D475+'Loan Table'!$E475&lt;='Loan Table'!$C475,'Loan Table'!$C475-'Loan Table'!$G475,0),"")</f>
        <v/>
      </c>
      <c r="J475" s="329" t="str">
        <f aca="false">IF('Loan Table'!$A475&lt;&gt;"",SUM(INDEX('Loan Table'!$H$13:$H$844,1,1):'Loan Table'!$H475),"")</f>
        <v/>
      </c>
    </row>
    <row r="476" customFormat="false" ht="10.5" hidden="false" customHeight="false" outlineLevel="0" collapsed="false">
      <c r="A476" s="332" t="str">
        <f aca="false">IF(LoanGood,IF(ROW()-ROW('Loan Table'!$A$12)&gt;ScheduledNumberOfPayments,"",ROW()-ROW('Loan Table'!$A$12)),"")</f>
        <v/>
      </c>
      <c r="B476" s="327" t="str">
        <f aca="false">IF('Loan Table'!$A476&lt;&gt;"",EOMONTH(LoanStartDate,ROW('Loan Table'!$A476)-ROW('Loan Table'!$A$12)-2)+DAY(LoanStartDate),"")</f>
        <v/>
      </c>
      <c r="C476" s="329" t="str">
        <f aca="false">IF('Loan Table'!$A476&lt;&gt;"",IF(ROW()-ROW('Loan Table'!$C$12)=1,LoanAmount,INDEX('Loan Table'!$I$13:$I$844,ROW()-ROW('Loan Table'!$C$12)-1)),"")</f>
        <v/>
      </c>
      <c r="D476" s="329" t="str">
        <f aca="false">IF('Loan Table'!$A476&lt;&gt;"",ScheduledPayment,"")</f>
        <v/>
      </c>
      <c r="E476" s="329" t="str">
        <f aca="false">IF('Loan Table'!$A476&lt;&gt;"",IF('Loan Table'!$D476+ExtraPayments&lt;'Loan Table'!$C476,ExtraPayments,IF('Loan Table'!$C476-'Loan Table'!$D476&gt;0,'Loan Table'!$C476-'Loan Table'!$D476,0)),"")</f>
        <v/>
      </c>
      <c r="F476" s="329" t="str">
        <f aca="false">IF('Loan Table'!$A476&lt;&gt;"",IF('Loan Table'!$D476+'Loan Table'!$E476&lt;='Loan Table'!$C476,'Loan Table'!$D476+'Loan Table'!$E476,'Loan Table'!$C476),"")</f>
        <v/>
      </c>
      <c r="G476" s="329" t="str">
        <f aca="false">IF('Loan Table'!$A476&lt;&gt;"",'Loan Table'!$F476-'Loan Table'!$H476,"")</f>
        <v/>
      </c>
      <c r="H476" s="329" t="str">
        <f aca="false">IF('Loan Table'!$A476&lt;&gt;"",'Loan Table'!$C476*(InterestRate/PaymentsPerYear),"")</f>
        <v/>
      </c>
      <c r="I476" s="329" t="str">
        <f aca="false">IF('Loan Table'!$A476&lt;&gt;"",IF('Loan Table'!$D476+'Loan Table'!$E476&lt;='Loan Table'!$C476,'Loan Table'!$C476-'Loan Table'!$G476,0),"")</f>
        <v/>
      </c>
      <c r="J476" s="329" t="str">
        <f aca="false">IF('Loan Table'!$A476&lt;&gt;"",SUM(INDEX('Loan Table'!$H$13:$H$844,1,1):'Loan Table'!$H476),"")</f>
        <v/>
      </c>
    </row>
    <row r="477" customFormat="false" ht="10.5" hidden="false" customHeight="false" outlineLevel="0" collapsed="false">
      <c r="A477" s="332" t="str">
        <f aca="false">IF(LoanGood,IF(ROW()-ROW('Loan Table'!$A$12)&gt;ScheduledNumberOfPayments,"",ROW()-ROW('Loan Table'!$A$12)),"")</f>
        <v/>
      </c>
      <c r="B477" s="327" t="str">
        <f aca="false">IF('Loan Table'!$A477&lt;&gt;"",EOMONTH(LoanStartDate,ROW('Loan Table'!$A477)-ROW('Loan Table'!$A$12)-2)+DAY(LoanStartDate),"")</f>
        <v/>
      </c>
      <c r="C477" s="329" t="str">
        <f aca="false">IF('Loan Table'!$A477&lt;&gt;"",IF(ROW()-ROW('Loan Table'!$C$12)=1,LoanAmount,INDEX('Loan Table'!$I$13:$I$844,ROW()-ROW('Loan Table'!$C$12)-1)),"")</f>
        <v/>
      </c>
      <c r="D477" s="329" t="str">
        <f aca="false">IF('Loan Table'!$A477&lt;&gt;"",ScheduledPayment,"")</f>
        <v/>
      </c>
      <c r="E477" s="329" t="str">
        <f aca="false">IF('Loan Table'!$A477&lt;&gt;"",IF('Loan Table'!$D477+ExtraPayments&lt;'Loan Table'!$C477,ExtraPayments,IF('Loan Table'!$C477-'Loan Table'!$D477&gt;0,'Loan Table'!$C477-'Loan Table'!$D477,0)),"")</f>
        <v/>
      </c>
      <c r="F477" s="329" t="str">
        <f aca="false">IF('Loan Table'!$A477&lt;&gt;"",IF('Loan Table'!$D477+'Loan Table'!$E477&lt;='Loan Table'!$C477,'Loan Table'!$D477+'Loan Table'!$E477,'Loan Table'!$C477),"")</f>
        <v/>
      </c>
      <c r="G477" s="329" t="str">
        <f aca="false">IF('Loan Table'!$A477&lt;&gt;"",'Loan Table'!$F477-'Loan Table'!$H477,"")</f>
        <v/>
      </c>
      <c r="H477" s="329" t="str">
        <f aca="false">IF('Loan Table'!$A477&lt;&gt;"",'Loan Table'!$C477*(InterestRate/PaymentsPerYear),"")</f>
        <v/>
      </c>
      <c r="I477" s="329" t="str">
        <f aca="false">IF('Loan Table'!$A477&lt;&gt;"",IF('Loan Table'!$D477+'Loan Table'!$E477&lt;='Loan Table'!$C477,'Loan Table'!$C477-'Loan Table'!$G477,0),"")</f>
        <v/>
      </c>
      <c r="J477" s="329" t="str">
        <f aca="false">IF('Loan Table'!$A477&lt;&gt;"",SUM(INDEX('Loan Table'!$H$13:$H$844,1,1):'Loan Table'!$H477),"")</f>
        <v/>
      </c>
    </row>
    <row r="478" customFormat="false" ht="10.5" hidden="false" customHeight="false" outlineLevel="0" collapsed="false">
      <c r="A478" s="332" t="str">
        <f aca="false">IF(LoanGood,IF(ROW()-ROW('Loan Table'!$A$12)&gt;ScheduledNumberOfPayments,"",ROW()-ROW('Loan Table'!$A$12)),"")</f>
        <v/>
      </c>
      <c r="B478" s="327" t="str">
        <f aca="false">IF('Loan Table'!$A478&lt;&gt;"",EOMONTH(LoanStartDate,ROW('Loan Table'!$A478)-ROW('Loan Table'!$A$12)-2)+DAY(LoanStartDate),"")</f>
        <v/>
      </c>
      <c r="C478" s="329" t="str">
        <f aca="false">IF('Loan Table'!$A478&lt;&gt;"",IF(ROW()-ROW('Loan Table'!$C$12)=1,LoanAmount,INDEX('Loan Table'!$I$13:$I$844,ROW()-ROW('Loan Table'!$C$12)-1)),"")</f>
        <v/>
      </c>
      <c r="D478" s="329" t="str">
        <f aca="false">IF('Loan Table'!$A478&lt;&gt;"",ScheduledPayment,"")</f>
        <v/>
      </c>
      <c r="E478" s="329" t="str">
        <f aca="false">IF('Loan Table'!$A478&lt;&gt;"",IF('Loan Table'!$D478+ExtraPayments&lt;'Loan Table'!$C478,ExtraPayments,IF('Loan Table'!$C478-'Loan Table'!$D478&gt;0,'Loan Table'!$C478-'Loan Table'!$D478,0)),"")</f>
        <v/>
      </c>
      <c r="F478" s="329" t="str">
        <f aca="false">IF('Loan Table'!$A478&lt;&gt;"",IF('Loan Table'!$D478+'Loan Table'!$E478&lt;='Loan Table'!$C478,'Loan Table'!$D478+'Loan Table'!$E478,'Loan Table'!$C478),"")</f>
        <v/>
      </c>
      <c r="G478" s="329" t="str">
        <f aca="false">IF('Loan Table'!$A478&lt;&gt;"",'Loan Table'!$F478-'Loan Table'!$H478,"")</f>
        <v/>
      </c>
      <c r="H478" s="329" t="str">
        <f aca="false">IF('Loan Table'!$A478&lt;&gt;"",'Loan Table'!$C478*(InterestRate/PaymentsPerYear),"")</f>
        <v/>
      </c>
      <c r="I478" s="329" t="str">
        <f aca="false">IF('Loan Table'!$A478&lt;&gt;"",IF('Loan Table'!$D478+'Loan Table'!$E478&lt;='Loan Table'!$C478,'Loan Table'!$C478-'Loan Table'!$G478,0),"")</f>
        <v/>
      </c>
      <c r="J478" s="329" t="str">
        <f aca="false">IF('Loan Table'!$A478&lt;&gt;"",SUM(INDEX('Loan Table'!$H$13:$H$844,1,1):'Loan Table'!$H478),"")</f>
        <v/>
      </c>
    </row>
    <row r="479" customFormat="false" ht="10.5" hidden="false" customHeight="false" outlineLevel="0" collapsed="false">
      <c r="A479" s="332" t="str">
        <f aca="false">IF(LoanGood,IF(ROW()-ROW('Loan Table'!$A$12)&gt;ScheduledNumberOfPayments,"",ROW()-ROW('Loan Table'!$A$12)),"")</f>
        <v/>
      </c>
      <c r="B479" s="327" t="str">
        <f aca="false">IF('Loan Table'!$A479&lt;&gt;"",EOMONTH(LoanStartDate,ROW('Loan Table'!$A479)-ROW('Loan Table'!$A$12)-2)+DAY(LoanStartDate),"")</f>
        <v/>
      </c>
      <c r="C479" s="329" t="str">
        <f aca="false">IF('Loan Table'!$A479&lt;&gt;"",IF(ROW()-ROW('Loan Table'!$C$12)=1,LoanAmount,INDEX('Loan Table'!$I$13:$I$844,ROW()-ROW('Loan Table'!$C$12)-1)),"")</f>
        <v/>
      </c>
      <c r="D479" s="329" t="str">
        <f aca="false">IF('Loan Table'!$A479&lt;&gt;"",ScheduledPayment,"")</f>
        <v/>
      </c>
      <c r="E479" s="329" t="str">
        <f aca="false">IF('Loan Table'!$A479&lt;&gt;"",IF('Loan Table'!$D479+ExtraPayments&lt;'Loan Table'!$C479,ExtraPayments,IF('Loan Table'!$C479-'Loan Table'!$D479&gt;0,'Loan Table'!$C479-'Loan Table'!$D479,0)),"")</f>
        <v/>
      </c>
      <c r="F479" s="329" t="str">
        <f aca="false">IF('Loan Table'!$A479&lt;&gt;"",IF('Loan Table'!$D479+'Loan Table'!$E479&lt;='Loan Table'!$C479,'Loan Table'!$D479+'Loan Table'!$E479,'Loan Table'!$C479),"")</f>
        <v/>
      </c>
      <c r="G479" s="329" t="str">
        <f aca="false">IF('Loan Table'!$A479&lt;&gt;"",'Loan Table'!$F479-'Loan Table'!$H479,"")</f>
        <v/>
      </c>
      <c r="H479" s="329" t="str">
        <f aca="false">IF('Loan Table'!$A479&lt;&gt;"",'Loan Table'!$C479*(InterestRate/PaymentsPerYear),"")</f>
        <v/>
      </c>
      <c r="I479" s="329" t="str">
        <f aca="false">IF('Loan Table'!$A479&lt;&gt;"",IF('Loan Table'!$D479+'Loan Table'!$E479&lt;='Loan Table'!$C479,'Loan Table'!$C479-'Loan Table'!$G479,0),"")</f>
        <v/>
      </c>
      <c r="J479" s="329" t="str">
        <f aca="false">IF('Loan Table'!$A479&lt;&gt;"",SUM(INDEX('Loan Table'!$H$13:$H$844,1,1):'Loan Table'!$H479),"")</f>
        <v/>
      </c>
    </row>
    <row r="480" customFormat="false" ht="10.5" hidden="false" customHeight="false" outlineLevel="0" collapsed="false">
      <c r="A480" s="332" t="str">
        <f aca="false">IF(LoanGood,IF(ROW()-ROW('Loan Table'!$A$12)&gt;ScheduledNumberOfPayments,"",ROW()-ROW('Loan Table'!$A$12)),"")</f>
        <v/>
      </c>
      <c r="B480" s="327" t="str">
        <f aca="false">IF('Loan Table'!$A480&lt;&gt;"",EOMONTH(LoanStartDate,ROW('Loan Table'!$A480)-ROW('Loan Table'!$A$12)-2)+DAY(LoanStartDate),"")</f>
        <v/>
      </c>
      <c r="C480" s="329" t="str">
        <f aca="false">IF('Loan Table'!$A480&lt;&gt;"",IF(ROW()-ROW('Loan Table'!$C$12)=1,LoanAmount,INDEX('Loan Table'!$I$13:$I$844,ROW()-ROW('Loan Table'!$C$12)-1)),"")</f>
        <v/>
      </c>
      <c r="D480" s="329" t="str">
        <f aca="false">IF('Loan Table'!$A480&lt;&gt;"",ScheduledPayment,"")</f>
        <v/>
      </c>
      <c r="E480" s="329" t="str">
        <f aca="false">IF('Loan Table'!$A480&lt;&gt;"",IF('Loan Table'!$D480+ExtraPayments&lt;'Loan Table'!$C480,ExtraPayments,IF('Loan Table'!$C480-'Loan Table'!$D480&gt;0,'Loan Table'!$C480-'Loan Table'!$D480,0)),"")</f>
        <v/>
      </c>
      <c r="F480" s="329" t="str">
        <f aca="false">IF('Loan Table'!$A480&lt;&gt;"",IF('Loan Table'!$D480+'Loan Table'!$E480&lt;='Loan Table'!$C480,'Loan Table'!$D480+'Loan Table'!$E480,'Loan Table'!$C480),"")</f>
        <v/>
      </c>
      <c r="G480" s="329" t="str">
        <f aca="false">IF('Loan Table'!$A480&lt;&gt;"",'Loan Table'!$F480-'Loan Table'!$H480,"")</f>
        <v/>
      </c>
      <c r="H480" s="329" t="str">
        <f aca="false">IF('Loan Table'!$A480&lt;&gt;"",'Loan Table'!$C480*(InterestRate/PaymentsPerYear),"")</f>
        <v/>
      </c>
      <c r="I480" s="329" t="str">
        <f aca="false">IF('Loan Table'!$A480&lt;&gt;"",IF('Loan Table'!$D480+'Loan Table'!$E480&lt;='Loan Table'!$C480,'Loan Table'!$C480-'Loan Table'!$G480,0),"")</f>
        <v/>
      </c>
      <c r="J480" s="329" t="str">
        <f aca="false">IF('Loan Table'!$A480&lt;&gt;"",SUM(INDEX('Loan Table'!$H$13:$H$844,1,1):'Loan Table'!$H480),"")</f>
        <v/>
      </c>
    </row>
    <row r="481" customFormat="false" ht="10.5" hidden="false" customHeight="false" outlineLevel="0" collapsed="false">
      <c r="A481" s="332" t="str">
        <f aca="false">IF(LoanGood,IF(ROW()-ROW('Loan Table'!$A$12)&gt;ScheduledNumberOfPayments,"",ROW()-ROW('Loan Table'!$A$12)),"")</f>
        <v/>
      </c>
      <c r="B481" s="327" t="str">
        <f aca="false">IF('Loan Table'!$A481&lt;&gt;"",EOMONTH(LoanStartDate,ROW('Loan Table'!$A481)-ROW('Loan Table'!$A$12)-2)+DAY(LoanStartDate),"")</f>
        <v/>
      </c>
      <c r="C481" s="329" t="str">
        <f aca="false">IF('Loan Table'!$A481&lt;&gt;"",IF(ROW()-ROW('Loan Table'!$C$12)=1,LoanAmount,INDEX('Loan Table'!$I$13:$I$844,ROW()-ROW('Loan Table'!$C$12)-1)),"")</f>
        <v/>
      </c>
      <c r="D481" s="329" t="str">
        <f aca="false">IF('Loan Table'!$A481&lt;&gt;"",ScheduledPayment,"")</f>
        <v/>
      </c>
      <c r="E481" s="329" t="str">
        <f aca="false">IF('Loan Table'!$A481&lt;&gt;"",IF('Loan Table'!$D481+ExtraPayments&lt;'Loan Table'!$C481,ExtraPayments,IF('Loan Table'!$C481-'Loan Table'!$D481&gt;0,'Loan Table'!$C481-'Loan Table'!$D481,0)),"")</f>
        <v/>
      </c>
      <c r="F481" s="329" t="str">
        <f aca="false">IF('Loan Table'!$A481&lt;&gt;"",IF('Loan Table'!$D481+'Loan Table'!$E481&lt;='Loan Table'!$C481,'Loan Table'!$D481+'Loan Table'!$E481,'Loan Table'!$C481),"")</f>
        <v/>
      </c>
      <c r="G481" s="329" t="str">
        <f aca="false">IF('Loan Table'!$A481&lt;&gt;"",'Loan Table'!$F481-'Loan Table'!$H481,"")</f>
        <v/>
      </c>
      <c r="H481" s="329" t="str">
        <f aca="false">IF('Loan Table'!$A481&lt;&gt;"",'Loan Table'!$C481*(InterestRate/PaymentsPerYear),"")</f>
        <v/>
      </c>
      <c r="I481" s="329" t="str">
        <f aca="false">IF('Loan Table'!$A481&lt;&gt;"",IF('Loan Table'!$D481+'Loan Table'!$E481&lt;='Loan Table'!$C481,'Loan Table'!$C481-'Loan Table'!$G481,0),"")</f>
        <v/>
      </c>
      <c r="J481" s="329" t="str">
        <f aca="false">IF('Loan Table'!$A481&lt;&gt;"",SUM(INDEX('Loan Table'!$H$13:$H$844,1,1):'Loan Table'!$H481),"")</f>
        <v/>
      </c>
    </row>
    <row r="482" customFormat="false" ht="10.5" hidden="false" customHeight="false" outlineLevel="0" collapsed="false">
      <c r="A482" s="332" t="str">
        <f aca="false">IF(LoanGood,IF(ROW()-ROW('Loan Table'!$A$12)&gt;ScheduledNumberOfPayments,"",ROW()-ROW('Loan Table'!$A$12)),"")</f>
        <v/>
      </c>
      <c r="B482" s="327" t="str">
        <f aca="false">IF('Loan Table'!$A482&lt;&gt;"",EOMONTH(LoanStartDate,ROW('Loan Table'!$A482)-ROW('Loan Table'!$A$12)-2)+DAY(LoanStartDate),"")</f>
        <v/>
      </c>
      <c r="C482" s="329" t="str">
        <f aca="false">IF('Loan Table'!$A482&lt;&gt;"",IF(ROW()-ROW('Loan Table'!$C$12)=1,LoanAmount,INDEX('Loan Table'!$I$13:$I$844,ROW()-ROW('Loan Table'!$C$12)-1)),"")</f>
        <v/>
      </c>
      <c r="D482" s="329" t="str">
        <f aca="false">IF('Loan Table'!$A482&lt;&gt;"",ScheduledPayment,"")</f>
        <v/>
      </c>
      <c r="E482" s="329" t="str">
        <f aca="false">IF('Loan Table'!$A482&lt;&gt;"",IF('Loan Table'!$D482+ExtraPayments&lt;'Loan Table'!$C482,ExtraPayments,IF('Loan Table'!$C482-'Loan Table'!$D482&gt;0,'Loan Table'!$C482-'Loan Table'!$D482,0)),"")</f>
        <v/>
      </c>
      <c r="F482" s="329" t="str">
        <f aca="false">IF('Loan Table'!$A482&lt;&gt;"",IF('Loan Table'!$D482+'Loan Table'!$E482&lt;='Loan Table'!$C482,'Loan Table'!$D482+'Loan Table'!$E482,'Loan Table'!$C482),"")</f>
        <v/>
      </c>
      <c r="G482" s="329" t="str">
        <f aca="false">IF('Loan Table'!$A482&lt;&gt;"",'Loan Table'!$F482-'Loan Table'!$H482,"")</f>
        <v/>
      </c>
      <c r="H482" s="329" t="str">
        <f aca="false">IF('Loan Table'!$A482&lt;&gt;"",'Loan Table'!$C482*(InterestRate/PaymentsPerYear),"")</f>
        <v/>
      </c>
      <c r="I482" s="329" t="str">
        <f aca="false">IF('Loan Table'!$A482&lt;&gt;"",IF('Loan Table'!$D482+'Loan Table'!$E482&lt;='Loan Table'!$C482,'Loan Table'!$C482-'Loan Table'!$G482,0),"")</f>
        <v/>
      </c>
      <c r="J482" s="329" t="str">
        <f aca="false">IF('Loan Table'!$A482&lt;&gt;"",SUM(INDEX('Loan Table'!$H$13:$H$844,1,1):'Loan Table'!$H482),"")</f>
        <v/>
      </c>
    </row>
    <row r="483" customFormat="false" ht="10.5" hidden="false" customHeight="false" outlineLevel="0" collapsed="false">
      <c r="A483" s="332" t="str">
        <f aca="false">IF(LoanGood,IF(ROW()-ROW('Loan Table'!$A$12)&gt;ScheduledNumberOfPayments,"",ROW()-ROW('Loan Table'!$A$12)),"")</f>
        <v/>
      </c>
      <c r="B483" s="327" t="str">
        <f aca="false">IF('Loan Table'!$A483&lt;&gt;"",EOMONTH(LoanStartDate,ROW('Loan Table'!$A483)-ROW('Loan Table'!$A$12)-2)+DAY(LoanStartDate),"")</f>
        <v/>
      </c>
      <c r="C483" s="329" t="str">
        <f aca="false">IF('Loan Table'!$A483&lt;&gt;"",IF(ROW()-ROW('Loan Table'!$C$12)=1,LoanAmount,INDEX('Loan Table'!$I$13:$I$844,ROW()-ROW('Loan Table'!$C$12)-1)),"")</f>
        <v/>
      </c>
      <c r="D483" s="329" t="str">
        <f aca="false">IF('Loan Table'!$A483&lt;&gt;"",ScheduledPayment,"")</f>
        <v/>
      </c>
      <c r="E483" s="329" t="str">
        <f aca="false">IF('Loan Table'!$A483&lt;&gt;"",IF('Loan Table'!$D483+ExtraPayments&lt;'Loan Table'!$C483,ExtraPayments,IF('Loan Table'!$C483-'Loan Table'!$D483&gt;0,'Loan Table'!$C483-'Loan Table'!$D483,0)),"")</f>
        <v/>
      </c>
      <c r="F483" s="329" t="str">
        <f aca="false">IF('Loan Table'!$A483&lt;&gt;"",IF('Loan Table'!$D483+'Loan Table'!$E483&lt;='Loan Table'!$C483,'Loan Table'!$D483+'Loan Table'!$E483,'Loan Table'!$C483),"")</f>
        <v/>
      </c>
      <c r="G483" s="329" t="str">
        <f aca="false">IF('Loan Table'!$A483&lt;&gt;"",'Loan Table'!$F483-'Loan Table'!$H483,"")</f>
        <v/>
      </c>
      <c r="H483" s="329" t="str">
        <f aca="false">IF('Loan Table'!$A483&lt;&gt;"",'Loan Table'!$C483*(InterestRate/PaymentsPerYear),"")</f>
        <v/>
      </c>
      <c r="I483" s="329" t="str">
        <f aca="false">IF('Loan Table'!$A483&lt;&gt;"",IF('Loan Table'!$D483+'Loan Table'!$E483&lt;='Loan Table'!$C483,'Loan Table'!$C483-'Loan Table'!$G483,0),"")</f>
        <v/>
      </c>
      <c r="J483" s="329" t="str">
        <f aca="false">IF('Loan Table'!$A483&lt;&gt;"",SUM(INDEX('Loan Table'!$H$13:$H$844,1,1):'Loan Table'!$H483),"")</f>
        <v/>
      </c>
    </row>
    <row r="484" customFormat="false" ht="10.5" hidden="false" customHeight="false" outlineLevel="0" collapsed="false">
      <c r="A484" s="332" t="str">
        <f aca="false">IF(LoanGood,IF(ROW()-ROW('Loan Table'!$A$12)&gt;ScheduledNumberOfPayments,"",ROW()-ROW('Loan Table'!$A$12)),"")</f>
        <v/>
      </c>
      <c r="B484" s="327" t="str">
        <f aca="false">IF('Loan Table'!$A484&lt;&gt;"",EOMONTH(LoanStartDate,ROW('Loan Table'!$A484)-ROW('Loan Table'!$A$12)-2)+DAY(LoanStartDate),"")</f>
        <v/>
      </c>
      <c r="C484" s="329" t="str">
        <f aca="false">IF('Loan Table'!$A484&lt;&gt;"",IF(ROW()-ROW('Loan Table'!$C$12)=1,LoanAmount,INDEX('Loan Table'!$I$13:$I$844,ROW()-ROW('Loan Table'!$C$12)-1)),"")</f>
        <v/>
      </c>
      <c r="D484" s="329" t="str">
        <f aca="false">IF('Loan Table'!$A484&lt;&gt;"",ScheduledPayment,"")</f>
        <v/>
      </c>
      <c r="E484" s="329" t="str">
        <f aca="false">IF('Loan Table'!$A484&lt;&gt;"",IF('Loan Table'!$D484+ExtraPayments&lt;'Loan Table'!$C484,ExtraPayments,IF('Loan Table'!$C484-'Loan Table'!$D484&gt;0,'Loan Table'!$C484-'Loan Table'!$D484,0)),"")</f>
        <v/>
      </c>
      <c r="F484" s="329" t="str">
        <f aca="false">IF('Loan Table'!$A484&lt;&gt;"",IF('Loan Table'!$D484+'Loan Table'!$E484&lt;='Loan Table'!$C484,'Loan Table'!$D484+'Loan Table'!$E484,'Loan Table'!$C484),"")</f>
        <v/>
      </c>
      <c r="G484" s="329" t="str">
        <f aca="false">IF('Loan Table'!$A484&lt;&gt;"",'Loan Table'!$F484-'Loan Table'!$H484,"")</f>
        <v/>
      </c>
      <c r="H484" s="329" t="str">
        <f aca="false">IF('Loan Table'!$A484&lt;&gt;"",'Loan Table'!$C484*(InterestRate/PaymentsPerYear),"")</f>
        <v/>
      </c>
      <c r="I484" s="329" t="str">
        <f aca="false">IF('Loan Table'!$A484&lt;&gt;"",IF('Loan Table'!$D484+'Loan Table'!$E484&lt;='Loan Table'!$C484,'Loan Table'!$C484-'Loan Table'!$G484,0),"")</f>
        <v/>
      </c>
      <c r="J484" s="329" t="str">
        <f aca="false">IF('Loan Table'!$A484&lt;&gt;"",SUM(INDEX('Loan Table'!$H$13:$H$844,1,1):'Loan Table'!$H484),"")</f>
        <v/>
      </c>
    </row>
    <row r="485" customFormat="false" ht="10.5" hidden="false" customHeight="false" outlineLevel="0" collapsed="false">
      <c r="A485" s="332" t="str">
        <f aca="false">IF(LoanGood,IF(ROW()-ROW('Loan Table'!$A$12)&gt;ScheduledNumberOfPayments,"",ROW()-ROW('Loan Table'!$A$12)),"")</f>
        <v/>
      </c>
      <c r="B485" s="327" t="str">
        <f aca="false">IF('Loan Table'!$A485&lt;&gt;"",EOMONTH(LoanStartDate,ROW('Loan Table'!$A485)-ROW('Loan Table'!$A$12)-2)+DAY(LoanStartDate),"")</f>
        <v/>
      </c>
      <c r="C485" s="329" t="str">
        <f aca="false">IF('Loan Table'!$A485&lt;&gt;"",IF(ROW()-ROW('Loan Table'!$C$12)=1,LoanAmount,INDEX('Loan Table'!$I$13:$I$844,ROW()-ROW('Loan Table'!$C$12)-1)),"")</f>
        <v/>
      </c>
      <c r="D485" s="329" t="str">
        <f aca="false">IF('Loan Table'!$A485&lt;&gt;"",ScheduledPayment,"")</f>
        <v/>
      </c>
      <c r="E485" s="329" t="str">
        <f aca="false">IF('Loan Table'!$A485&lt;&gt;"",IF('Loan Table'!$D485+ExtraPayments&lt;'Loan Table'!$C485,ExtraPayments,IF('Loan Table'!$C485-'Loan Table'!$D485&gt;0,'Loan Table'!$C485-'Loan Table'!$D485,0)),"")</f>
        <v/>
      </c>
      <c r="F485" s="329" t="str">
        <f aca="false">IF('Loan Table'!$A485&lt;&gt;"",IF('Loan Table'!$D485+'Loan Table'!$E485&lt;='Loan Table'!$C485,'Loan Table'!$D485+'Loan Table'!$E485,'Loan Table'!$C485),"")</f>
        <v/>
      </c>
      <c r="G485" s="329" t="str">
        <f aca="false">IF('Loan Table'!$A485&lt;&gt;"",'Loan Table'!$F485-'Loan Table'!$H485,"")</f>
        <v/>
      </c>
      <c r="H485" s="329" t="str">
        <f aca="false">IF('Loan Table'!$A485&lt;&gt;"",'Loan Table'!$C485*(InterestRate/PaymentsPerYear),"")</f>
        <v/>
      </c>
      <c r="I485" s="329" t="str">
        <f aca="false">IF('Loan Table'!$A485&lt;&gt;"",IF('Loan Table'!$D485+'Loan Table'!$E485&lt;='Loan Table'!$C485,'Loan Table'!$C485-'Loan Table'!$G485,0),"")</f>
        <v/>
      </c>
      <c r="J485" s="329" t="str">
        <f aca="false">IF('Loan Table'!$A485&lt;&gt;"",SUM(INDEX('Loan Table'!$H$13:$H$844,1,1):'Loan Table'!$H485),"")</f>
        <v/>
      </c>
    </row>
    <row r="486" customFormat="false" ht="10.5" hidden="false" customHeight="false" outlineLevel="0" collapsed="false">
      <c r="A486" s="332" t="str">
        <f aca="false">IF(LoanGood,IF(ROW()-ROW('Loan Table'!$A$12)&gt;ScheduledNumberOfPayments,"",ROW()-ROW('Loan Table'!$A$12)),"")</f>
        <v/>
      </c>
      <c r="B486" s="327" t="str">
        <f aca="false">IF('Loan Table'!$A486&lt;&gt;"",EOMONTH(LoanStartDate,ROW('Loan Table'!$A486)-ROW('Loan Table'!$A$12)-2)+DAY(LoanStartDate),"")</f>
        <v/>
      </c>
      <c r="C486" s="329" t="str">
        <f aca="false">IF('Loan Table'!$A486&lt;&gt;"",IF(ROW()-ROW('Loan Table'!$C$12)=1,LoanAmount,INDEX('Loan Table'!$I$13:$I$844,ROW()-ROW('Loan Table'!$C$12)-1)),"")</f>
        <v/>
      </c>
      <c r="D486" s="329" t="str">
        <f aca="false">IF('Loan Table'!$A486&lt;&gt;"",ScheduledPayment,"")</f>
        <v/>
      </c>
      <c r="E486" s="329" t="str">
        <f aca="false">IF('Loan Table'!$A486&lt;&gt;"",IF('Loan Table'!$D486+ExtraPayments&lt;'Loan Table'!$C486,ExtraPayments,IF('Loan Table'!$C486-'Loan Table'!$D486&gt;0,'Loan Table'!$C486-'Loan Table'!$D486,0)),"")</f>
        <v/>
      </c>
      <c r="F486" s="329" t="str">
        <f aca="false">IF('Loan Table'!$A486&lt;&gt;"",IF('Loan Table'!$D486+'Loan Table'!$E486&lt;='Loan Table'!$C486,'Loan Table'!$D486+'Loan Table'!$E486,'Loan Table'!$C486),"")</f>
        <v/>
      </c>
      <c r="G486" s="329" t="str">
        <f aca="false">IF('Loan Table'!$A486&lt;&gt;"",'Loan Table'!$F486-'Loan Table'!$H486,"")</f>
        <v/>
      </c>
      <c r="H486" s="329" t="str">
        <f aca="false">IF('Loan Table'!$A486&lt;&gt;"",'Loan Table'!$C486*(InterestRate/PaymentsPerYear),"")</f>
        <v/>
      </c>
      <c r="I486" s="329" t="str">
        <f aca="false">IF('Loan Table'!$A486&lt;&gt;"",IF('Loan Table'!$D486+'Loan Table'!$E486&lt;='Loan Table'!$C486,'Loan Table'!$C486-'Loan Table'!$G486,0),"")</f>
        <v/>
      </c>
      <c r="J486" s="329" t="str">
        <f aca="false">IF('Loan Table'!$A486&lt;&gt;"",SUM(INDEX('Loan Table'!$H$13:$H$844,1,1):'Loan Table'!$H486),"")</f>
        <v/>
      </c>
    </row>
    <row r="487" customFormat="false" ht="10.5" hidden="false" customHeight="false" outlineLevel="0" collapsed="false">
      <c r="A487" s="332" t="str">
        <f aca="false">IF(LoanGood,IF(ROW()-ROW('Loan Table'!$A$12)&gt;ScheduledNumberOfPayments,"",ROW()-ROW('Loan Table'!$A$12)),"")</f>
        <v/>
      </c>
      <c r="B487" s="327" t="str">
        <f aca="false">IF('Loan Table'!$A487&lt;&gt;"",EOMONTH(LoanStartDate,ROW('Loan Table'!$A487)-ROW('Loan Table'!$A$12)-2)+DAY(LoanStartDate),"")</f>
        <v/>
      </c>
      <c r="C487" s="329" t="str">
        <f aca="false">IF('Loan Table'!$A487&lt;&gt;"",IF(ROW()-ROW('Loan Table'!$C$12)=1,LoanAmount,INDEX('Loan Table'!$I$13:$I$844,ROW()-ROW('Loan Table'!$C$12)-1)),"")</f>
        <v/>
      </c>
      <c r="D487" s="329" t="str">
        <f aca="false">IF('Loan Table'!$A487&lt;&gt;"",ScheduledPayment,"")</f>
        <v/>
      </c>
      <c r="E487" s="329" t="str">
        <f aca="false">IF('Loan Table'!$A487&lt;&gt;"",IF('Loan Table'!$D487+ExtraPayments&lt;'Loan Table'!$C487,ExtraPayments,IF('Loan Table'!$C487-'Loan Table'!$D487&gt;0,'Loan Table'!$C487-'Loan Table'!$D487,0)),"")</f>
        <v/>
      </c>
      <c r="F487" s="329" t="str">
        <f aca="false">IF('Loan Table'!$A487&lt;&gt;"",IF('Loan Table'!$D487+'Loan Table'!$E487&lt;='Loan Table'!$C487,'Loan Table'!$D487+'Loan Table'!$E487,'Loan Table'!$C487),"")</f>
        <v/>
      </c>
      <c r="G487" s="329" t="str">
        <f aca="false">IF('Loan Table'!$A487&lt;&gt;"",'Loan Table'!$F487-'Loan Table'!$H487,"")</f>
        <v/>
      </c>
      <c r="H487" s="329" t="str">
        <f aca="false">IF('Loan Table'!$A487&lt;&gt;"",'Loan Table'!$C487*(InterestRate/PaymentsPerYear),"")</f>
        <v/>
      </c>
      <c r="I487" s="329" t="str">
        <f aca="false">IF('Loan Table'!$A487&lt;&gt;"",IF('Loan Table'!$D487+'Loan Table'!$E487&lt;='Loan Table'!$C487,'Loan Table'!$C487-'Loan Table'!$G487,0),"")</f>
        <v/>
      </c>
      <c r="J487" s="329" t="str">
        <f aca="false">IF('Loan Table'!$A487&lt;&gt;"",SUM(INDEX('Loan Table'!$H$13:$H$844,1,1):'Loan Table'!$H487),"")</f>
        <v/>
      </c>
    </row>
    <row r="488" customFormat="false" ht="10.5" hidden="false" customHeight="false" outlineLevel="0" collapsed="false">
      <c r="A488" s="332" t="str">
        <f aca="false">IF(LoanGood,IF(ROW()-ROW('Loan Table'!$A$12)&gt;ScheduledNumberOfPayments,"",ROW()-ROW('Loan Table'!$A$12)),"")</f>
        <v/>
      </c>
      <c r="B488" s="327" t="str">
        <f aca="false">IF('Loan Table'!$A488&lt;&gt;"",EOMONTH(LoanStartDate,ROW('Loan Table'!$A488)-ROW('Loan Table'!$A$12)-2)+DAY(LoanStartDate),"")</f>
        <v/>
      </c>
      <c r="C488" s="329" t="str">
        <f aca="false">IF('Loan Table'!$A488&lt;&gt;"",IF(ROW()-ROW('Loan Table'!$C$12)=1,LoanAmount,INDEX('Loan Table'!$I$13:$I$844,ROW()-ROW('Loan Table'!$C$12)-1)),"")</f>
        <v/>
      </c>
      <c r="D488" s="329" t="str">
        <f aca="false">IF('Loan Table'!$A488&lt;&gt;"",ScheduledPayment,"")</f>
        <v/>
      </c>
      <c r="E488" s="329" t="str">
        <f aca="false">IF('Loan Table'!$A488&lt;&gt;"",IF('Loan Table'!$D488+ExtraPayments&lt;'Loan Table'!$C488,ExtraPayments,IF('Loan Table'!$C488-'Loan Table'!$D488&gt;0,'Loan Table'!$C488-'Loan Table'!$D488,0)),"")</f>
        <v/>
      </c>
      <c r="F488" s="329" t="str">
        <f aca="false">IF('Loan Table'!$A488&lt;&gt;"",IF('Loan Table'!$D488+'Loan Table'!$E488&lt;='Loan Table'!$C488,'Loan Table'!$D488+'Loan Table'!$E488,'Loan Table'!$C488),"")</f>
        <v/>
      </c>
      <c r="G488" s="329" t="str">
        <f aca="false">IF('Loan Table'!$A488&lt;&gt;"",'Loan Table'!$F488-'Loan Table'!$H488,"")</f>
        <v/>
      </c>
      <c r="H488" s="329" t="str">
        <f aca="false">IF('Loan Table'!$A488&lt;&gt;"",'Loan Table'!$C488*(InterestRate/PaymentsPerYear),"")</f>
        <v/>
      </c>
      <c r="I488" s="329" t="str">
        <f aca="false">IF('Loan Table'!$A488&lt;&gt;"",IF('Loan Table'!$D488+'Loan Table'!$E488&lt;='Loan Table'!$C488,'Loan Table'!$C488-'Loan Table'!$G488,0),"")</f>
        <v/>
      </c>
      <c r="J488" s="329" t="str">
        <f aca="false">IF('Loan Table'!$A488&lt;&gt;"",SUM(INDEX('Loan Table'!$H$13:$H$844,1,1):'Loan Table'!$H488),"")</f>
        <v/>
      </c>
    </row>
    <row r="489" customFormat="false" ht="10.5" hidden="false" customHeight="false" outlineLevel="0" collapsed="false">
      <c r="A489" s="332" t="str">
        <f aca="false">IF(LoanGood,IF(ROW()-ROW('Loan Table'!$A$12)&gt;ScheduledNumberOfPayments,"",ROW()-ROW('Loan Table'!$A$12)),"")</f>
        <v/>
      </c>
      <c r="B489" s="327" t="str">
        <f aca="false">IF('Loan Table'!$A489&lt;&gt;"",EOMONTH(LoanStartDate,ROW('Loan Table'!$A489)-ROW('Loan Table'!$A$12)-2)+DAY(LoanStartDate),"")</f>
        <v/>
      </c>
      <c r="C489" s="329" t="str">
        <f aca="false">IF('Loan Table'!$A489&lt;&gt;"",IF(ROW()-ROW('Loan Table'!$C$12)=1,LoanAmount,INDEX('Loan Table'!$I$13:$I$844,ROW()-ROW('Loan Table'!$C$12)-1)),"")</f>
        <v/>
      </c>
      <c r="D489" s="329" t="str">
        <f aca="false">IF('Loan Table'!$A489&lt;&gt;"",ScheduledPayment,"")</f>
        <v/>
      </c>
      <c r="E489" s="329" t="str">
        <f aca="false">IF('Loan Table'!$A489&lt;&gt;"",IF('Loan Table'!$D489+ExtraPayments&lt;'Loan Table'!$C489,ExtraPayments,IF('Loan Table'!$C489-'Loan Table'!$D489&gt;0,'Loan Table'!$C489-'Loan Table'!$D489,0)),"")</f>
        <v/>
      </c>
      <c r="F489" s="329" t="str">
        <f aca="false">IF('Loan Table'!$A489&lt;&gt;"",IF('Loan Table'!$D489+'Loan Table'!$E489&lt;='Loan Table'!$C489,'Loan Table'!$D489+'Loan Table'!$E489,'Loan Table'!$C489),"")</f>
        <v/>
      </c>
      <c r="G489" s="329" t="str">
        <f aca="false">IF('Loan Table'!$A489&lt;&gt;"",'Loan Table'!$F489-'Loan Table'!$H489,"")</f>
        <v/>
      </c>
      <c r="H489" s="329" t="str">
        <f aca="false">IF('Loan Table'!$A489&lt;&gt;"",'Loan Table'!$C489*(InterestRate/PaymentsPerYear),"")</f>
        <v/>
      </c>
      <c r="I489" s="329" t="str">
        <f aca="false">IF('Loan Table'!$A489&lt;&gt;"",IF('Loan Table'!$D489+'Loan Table'!$E489&lt;='Loan Table'!$C489,'Loan Table'!$C489-'Loan Table'!$G489,0),"")</f>
        <v/>
      </c>
      <c r="J489" s="329" t="str">
        <f aca="false">IF('Loan Table'!$A489&lt;&gt;"",SUM(INDEX('Loan Table'!$H$13:$H$844,1,1):'Loan Table'!$H489),"")</f>
        <v/>
      </c>
    </row>
    <row r="490" customFormat="false" ht="10.5" hidden="false" customHeight="false" outlineLevel="0" collapsed="false">
      <c r="A490" s="332" t="str">
        <f aca="false">IF(LoanGood,IF(ROW()-ROW('Loan Table'!$A$12)&gt;ScheduledNumberOfPayments,"",ROW()-ROW('Loan Table'!$A$12)),"")</f>
        <v/>
      </c>
      <c r="B490" s="327" t="str">
        <f aca="false">IF('Loan Table'!$A490&lt;&gt;"",EOMONTH(LoanStartDate,ROW('Loan Table'!$A490)-ROW('Loan Table'!$A$12)-2)+DAY(LoanStartDate),"")</f>
        <v/>
      </c>
      <c r="C490" s="329" t="str">
        <f aca="false">IF('Loan Table'!$A490&lt;&gt;"",IF(ROW()-ROW('Loan Table'!$C$12)=1,LoanAmount,INDEX('Loan Table'!$I$13:$I$844,ROW()-ROW('Loan Table'!$C$12)-1)),"")</f>
        <v/>
      </c>
      <c r="D490" s="329" t="str">
        <f aca="false">IF('Loan Table'!$A490&lt;&gt;"",ScheduledPayment,"")</f>
        <v/>
      </c>
      <c r="E490" s="329" t="str">
        <f aca="false">IF('Loan Table'!$A490&lt;&gt;"",IF('Loan Table'!$D490+ExtraPayments&lt;'Loan Table'!$C490,ExtraPayments,IF('Loan Table'!$C490-'Loan Table'!$D490&gt;0,'Loan Table'!$C490-'Loan Table'!$D490,0)),"")</f>
        <v/>
      </c>
      <c r="F490" s="329" t="str">
        <f aca="false">IF('Loan Table'!$A490&lt;&gt;"",IF('Loan Table'!$D490+'Loan Table'!$E490&lt;='Loan Table'!$C490,'Loan Table'!$D490+'Loan Table'!$E490,'Loan Table'!$C490),"")</f>
        <v/>
      </c>
      <c r="G490" s="329" t="str">
        <f aca="false">IF('Loan Table'!$A490&lt;&gt;"",'Loan Table'!$F490-'Loan Table'!$H490,"")</f>
        <v/>
      </c>
      <c r="H490" s="329" t="str">
        <f aca="false">IF('Loan Table'!$A490&lt;&gt;"",'Loan Table'!$C490*(InterestRate/PaymentsPerYear),"")</f>
        <v/>
      </c>
      <c r="I490" s="329" t="str">
        <f aca="false">IF('Loan Table'!$A490&lt;&gt;"",IF('Loan Table'!$D490+'Loan Table'!$E490&lt;='Loan Table'!$C490,'Loan Table'!$C490-'Loan Table'!$G490,0),"")</f>
        <v/>
      </c>
      <c r="J490" s="329" t="str">
        <f aca="false">IF('Loan Table'!$A490&lt;&gt;"",SUM(INDEX('Loan Table'!$H$13:$H$844,1,1):'Loan Table'!$H490),"")</f>
        <v/>
      </c>
    </row>
    <row r="491" customFormat="false" ht="10.5" hidden="false" customHeight="false" outlineLevel="0" collapsed="false">
      <c r="A491" s="332" t="str">
        <f aca="false">IF(LoanGood,IF(ROW()-ROW('Loan Table'!$A$12)&gt;ScheduledNumberOfPayments,"",ROW()-ROW('Loan Table'!$A$12)),"")</f>
        <v/>
      </c>
      <c r="B491" s="327" t="str">
        <f aca="false">IF('Loan Table'!$A491&lt;&gt;"",EOMONTH(LoanStartDate,ROW('Loan Table'!$A491)-ROW('Loan Table'!$A$12)-2)+DAY(LoanStartDate),"")</f>
        <v/>
      </c>
      <c r="C491" s="329" t="str">
        <f aca="false">IF('Loan Table'!$A491&lt;&gt;"",IF(ROW()-ROW('Loan Table'!$C$12)=1,LoanAmount,INDEX('Loan Table'!$I$13:$I$844,ROW()-ROW('Loan Table'!$C$12)-1)),"")</f>
        <v/>
      </c>
      <c r="D491" s="329" t="str">
        <f aca="false">IF('Loan Table'!$A491&lt;&gt;"",ScheduledPayment,"")</f>
        <v/>
      </c>
      <c r="E491" s="329" t="str">
        <f aca="false">IF('Loan Table'!$A491&lt;&gt;"",IF('Loan Table'!$D491+ExtraPayments&lt;'Loan Table'!$C491,ExtraPayments,IF('Loan Table'!$C491-'Loan Table'!$D491&gt;0,'Loan Table'!$C491-'Loan Table'!$D491,0)),"")</f>
        <v/>
      </c>
      <c r="F491" s="329" t="str">
        <f aca="false">IF('Loan Table'!$A491&lt;&gt;"",IF('Loan Table'!$D491+'Loan Table'!$E491&lt;='Loan Table'!$C491,'Loan Table'!$D491+'Loan Table'!$E491,'Loan Table'!$C491),"")</f>
        <v/>
      </c>
      <c r="G491" s="329" t="str">
        <f aca="false">IF('Loan Table'!$A491&lt;&gt;"",'Loan Table'!$F491-'Loan Table'!$H491,"")</f>
        <v/>
      </c>
      <c r="H491" s="329" t="str">
        <f aca="false">IF('Loan Table'!$A491&lt;&gt;"",'Loan Table'!$C491*(InterestRate/PaymentsPerYear),"")</f>
        <v/>
      </c>
      <c r="I491" s="329" t="str">
        <f aca="false">IF('Loan Table'!$A491&lt;&gt;"",IF('Loan Table'!$D491+'Loan Table'!$E491&lt;='Loan Table'!$C491,'Loan Table'!$C491-'Loan Table'!$G491,0),"")</f>
        <v/>
      </c>
      <c r="J491" s="329" t="str">
        <f aca="false">IF('Loan Table'!$A491&lt;&gt;"",SUM(INDEX('Loan Table'!$H$13:$H$844,1,1):'Loan Table'!$H491),"")</f>
        <v/>
      </c>
    </row>
    <row r="492" customFormat="false" ht="10.5" hidden="false" customHeight="false" outlineLevel="0" collapsed="false">
      <c r="A492" s="332" t="str">
        <f aca="false">IF(LoanGood,IF(ROW()-ROW('Loan Table'!$A$12)&gt;ScheduledNumberOfPayments,"",ROW()-ROW('Loan Table'!$A$12)),"")</f>
        <v/>
      </c>
      <c r="B492" s="327" t="str">
        <f aca="false">IF('Loan Table'!$A492&lt;&gt;"",EOMONTH(LoanStartDate,ROW('Loan Table'!$A492)-ROW('Loan Table'!$A$12)-2)+DAY(LoanStartDate),"")</f>
        <v/>
      </c>
      <c r="C492" s="329" t="str">
        <f aca="false">IF('Loan Table'!$A492&lt;&gt;"",IF(ROW()-ROW('Loan Table'!$C$12)=1,LoanAmount,INDEX('Loan Table'!$I$13:$I$844,ROW()-ROW('Loan Table'!$C$12)-1)),"")</f>
        <v/>
      </c>
      <c r="D492" s="329" t="str">
        <f aca="false">IF('Loan Table'!$A492&lt;&gt;"",ScheduledPayment,"")</f>
        <v/>
      </c>
      <c r="E492" s="329" t="str">
        <f aca="false">IF('Loan Table'!$A492&lt;&gt;"",IF('Loan Table'!$D492+ExtraPayments&lt;'Loan Table'!$C492,ExtraPayments,IF('Loan Table'!$C492-'Loan Table'!$D492&gt;0,'Loan Table'!$C492-'Loan Table'!$D492,0)),"")</f>
        <v/>
      </c>
      <c r="F492" s="329" t="str">
        <f aca="false">IF('Loan Table'!$A492&lt;&gt;"",IF('Loan Table'!$D492+'Loan Table'!$E492&lt;='Loan Table'!$C492,'Loan Table'!$D492+'Loan Table'!$E492,'Loan Table'!$C492),"")</f>
        <v/>
      </c>
      <c r="G492" s="329" t="str">
        <f aca="false">IF('Loan Table'!$A492&lt;&gt;"",'Loan Table'!$F492-'Loan Table'!$H492,"")</f>
        <v/>
      </c>
      <c r="H492" s="329" t="str">
        <f aca="false">IF('Loan Table'!$A492&lt;&gt;"",'Loan Table'!$C492*(InterestRate/PaymentsPerYear),"")</f>
        <v/>
      </c>
      <c r="I492" s="329" t="str">
        <f aca="false">IF('Loan Table'!$A492&lt;&gt;"",IF('Loan Table'!$D492+'Loan Table'!$E492&lt;='Loan Table'!$C492,'Loan Table'!$C492-'Loan Table'!$G492,0),"")</f>
        <v/>
      </c>
      <c r="J492" s="329" t="str">
        <f aca="false">IF('Loan Table'!$A492&lt;&gt;"",SUM(INDEX('Loan Table'!$H$13:$H$844,1,1):'Loan Table'!$H492),"")</f>
        <v/>
      </c>
    </row>
    <row r="493" customFormat="false" ht="10.5" hidden="false" customHeight="false" outlineLevel="0" collapsed="false">
      <c r="A493" s="332" t="str">
        <f aca="false">IF(LoanGood,IF(ROW()-ROW('Loan Table'!$A$12)&gt;ScheduledNumberOfPayments,"",ROW()-ROW('Loan Table'!$A$12)),"")</f>
        <v/>
      </c>
      <c r="B493" s="327" t="str">
        <f aca="false">IF('Loan Table'!$A493&lt;&gt;"",EOMONTH(LoanStartDate,ROW('Loan Table'!$A493)-ROW('Loan Table'!$A$12)-2)+DAY(LoanStartDate),"")</f>
        <v/>
      </c>
      <c r="C493" s="329" t="str">
        <f aca="false">IF('Loan Table'!$A493&lt;&gt;"",IF(ROW()-ROW('Loan Table'!$C$12)=1,LoanAmount,INDEX('Loan Table'!$I$13:$I$844,ROW()-ROW('Loan Table'!$C$12)-1)),"")</f>
        <v/>
      </c>
      <c r="D493" s="329" t="str">
        <f aca="false">IF('Loan Table'!$A493&lt;&gt;"",ScheduledPayment,"")</f>
        <v/>
      </c>
      <c r="E493" s="329" t="str">
        <f aca="false">IF('Loan Table'!$A493&lt;&gt;"",IF('Loan Table'!$D493+ExtraPayments&lt;'Loan Table'!$C493,ExtraPayments,IF('Loan Table'!$C493-'Loan Table'!$D493&gt;0,'Loan Table'!$C493-'Loan Table'!$D493,0)),"")</f>
        <v/>
      </c>
      <c r="F493" s="329" t="str">
        <f aca="false">IF('Loan Table'!$A493&lt;&gt;"",IF('Loan Table'!$D493+'Loan Table'!$E493&lt;='Loan Table'!$C493,'Loan Table'!$D493+'Loan Table'!$E493,'Loan Table'!$C493),"")</f>
        <v/>
      </c>
      <c r="G493" s="329" t="str">
        <f aca="false">IF('Loan Table'!$A493&lt;&gt;"",'Loan Table'!$F493-'Loan Table'!$H493,"")</f>
        <v/>
      </c>
      <c r="H493" s="329" t="str">
        <f aca="false">IF('Loan Table'!$A493&lt;&gt;"",'Loan Table'!$C493*(InterestRate/PaymentsPerYear),"")</f>
        <v/>
      </c>
      <c r="I493" s="329" t="str">
        <f aca="false">IF('Loan Table'!$A493&lt;&gt;"",IF('Loan Table'!$D493+'Loan Table'!$E493&lt;='Loan Table'!$C493,'Loan Table'!$C493-'Loan Table'!$G493,0),"")</f>
        <v/>
      </c>
      <c r="J493" s="329" t="str">
        <f aca="false">IF('Loan Table'!$A493&lt;&gt;"",SUM(INDEX('Loan Table'!$H$13:$H$844,1,1):'Loan Table'!$H493),"")</f>
        <v/>
      </c>
    </row>
    <row r="494" customFormat="false" ht="10.5" hidden="false" customHeight="false" outlineLevel="0" collapsed="false">
      <c r="A494" s="332" t="str">
        <f aca="false">IF(LoanGood,IF(ROW()-ROW('Loan Table'!$A$12)&gt;ScheduledNumberOfPayments,"",ROW()-ROW('Loan Table'!$A$12)),"")</f>
        <v/>
      </c>
      <c r="B494" s="327" t="str">
        <f aca="false">IF('Loan Table'!$A494&lt;&gt;"",EOMONTH(LoanStartDate,ROW('Loan Table'!$A494)-ROW('Loan Table'!$A$12)-2)+DAY(LoanStartDate),"")</f>
        <v/>
      </c>
      <c r="C494" s="329" t="str">
        <f aca="false">IF('Loan Table'!$A494&lt;&gt;"",IF(ROW()-ROW('Loan Table'!$C$12)=1,LoanAmount,INDEX('Loan Table'!$I$13:$I$844,ROW()-ROW('Loan Table'!$C$12)-1)),"")</f>
        <v/>
      </c>
      <c r="D494" s="329" t="str">
        <f aca="false">IF('Loan Table'!$A494&lt;&gt;"",ScheduledPayment,"")</f>
        <v/>
      </c>
      <c r="E494" s="329" t="str">
        <f aca="false">IF('Loan Table'!$A494&lt;&gt;"",IF('Loan Table'!$D494+ExtraPayments&lt;'Loan Table'!$C494,ExtraPayments,IF('Loan Table'!$C494-'Loan Table'!$D494&gt;0,'Loan Table'!$C494-'Loan Table'!$D494,0)),"")</f>
        <v/>
      </c>
      <c r="F494" s="329" t="str">
        <f aca="false">IF('Loan Table'!$A494&lt;&gt;"",IF('Loan Table'!$D494+'Loan Table'!$E494&lt;='Loan Table'!$C494,'Loan Table'!$D494+'Loan Table'!$E494,'Loan Table'!$C494),"")</f>
        <v/>
      </c>
      <c r="G494" s="329" t="str">
        <f aca="false">IF('Loan Table'!$A494&lt;&gt;"",'Loan Table'!$F494-'Loan Table'!$H494,"")</f>
        <v/>
      </c>
      <c r="H494" s="329" t="str">
        <f aca="false">IF('Loan Table'!$A494&lt;&gt;"",'Loan Table'!$C494*(InterestRate/PaymentsPerYear),"")</f>
        <v/>
      </c>
      <c r="I494" s="329" t="str">
        <f aca="false">IF('Loan Table'!$A494&lt;&gt;"",IF('Loan Table'!$D494+'Loan Table'!$E494&lt;='Loan Table'!$C494,'Loan Table'!$C494-'Loan Table'!$G494,0),"")</f>
        <v/>
      </c>
      <c r="J494" s="329" t="str">
        <f aca="false">IF('Loan Table'!$A494&lt;&gt;"",SUM(INDEX('Loan Table'!$H$13:$H$844,1,1):'Loan Table'!$H494),"")</f>
        <v/>
      </c>
    </row>
    <row r="495" customFormat="false" ht="10.5" hidden="false" customHeight="false" outlineLevel="0" collapsed="false">
      <c r="A495" s="332" t="str">
        <f aca="false">IF(LoanGood,IF(ROW()-ROW('Loan Table'!$A$12)&gt;ScheduledNumberOfPayments,"",ROW()-ROW('Loan Table'!$A$12)),"")</f>
        <v/>
      </c>
      <c r="B495" s="327" t="str">
        <f aca="false">IF('Loan Table'!$A495&lt;&gt;"",EOMONTH(LoanStartDate,ROW('Loan Table'!$A495)-ROW('Loan Table'!$A$12)-2)+DAY(LoanStartDate),"")</f>
        <v/>
      </c>
      <c r="C495" s="329" t="str">
        <f aca="false">IF('Loan Table'!$A495&lt;&gt;"",IF(ROW()-ROW('Loan Table'!$C$12)=1,LoanAmount,INDEX('Loan Table'!$I$13:$I$844,ROW()-ROW('Loan Table'!$C$12)-1)),"")</f>
        <v/>
      </c>
      <c r="D495" s="329" t="str">
        <f aca="false">IF('Loan Table'!$A495&lt;&gt;"",ScheduledPayment,"")</f>
        <v/>
      </c>
      <c r="E495" s="329" t="str">
        <f aca="false">IF('Loan Table'!$A495&lt;&gt;"",IF('Loan Table'!$D495+ExtraPayments&lt;'Loan Table'!$C495,ExtraPayments,IF('Loan Table'!$C495-'Loan Table'!$D495&gt;0,'Loan Table'!$C495-'Loan Table'!$D495,0)),"")</f>
        <v/>
      </c>
      <c r="F495" s="329" t="str">
        <f aca="false">IF('Loan Table'!$A495&lt;&gt;"",IF('Loan Table'!$D495+'Loan Table'!$E495&lt;='Loan Table'!$C495,'Loan Table'!$D495+'Loan Table'!$E495,'Loan Table'!$C495),"")</f>
        <v/>
      </c>
      <c r="G495" s="329" t="str">
        <f aca="false">IF('Loan Table'!$A495&lt;&gt;"",'Loan Table'!$F495-'Loan Table'!$H495,"")</f>
        <v/>
      </c>
      <c r="H495" s="329" t="str">
        <f aca="false">IF('Loan Table'!$A495&lt;&gt;"",'Loan Table'!$C495*(InterestRate/PaymentsPerYear),"")</f>
        <v/>
      </c>
      <c r="I495" s="329" t="str">
        <f aca="false">IF('Loan Table'!$A495&lt;&gt;"",IF('Loan Table'!$D495+'Loan Table'!$E495&lt;='Loan Table'!$C495,'Loan Table'!$C495-'Loan Table'!$G495,0),"")</f>
        <v/>
      </c>
      <c r="J495" s="329" t="str">
        <f aca="false">IF('Loan Table'!$A495&lt;&gt;"",SUM(INDEX('Loan Table'!$H$13:$H$844,1,1):'Loan Table'!$H495),"")</f>
        <v/>
      </c>
    </row>
    <row r="496" customFormat="false" ht="10.5" hidden="false" customHeight="false" outlineLevel="0" collapsed="false">
      <c r="A496" s="332" t="str">
        <f aca="false">IF(LoanGood,IF(ROW()-ROW('Loan Table'!$A$12)&gt;ScheduledNumberOfPayments,"",ROW()-ROW('Loan Table'!$A$12)),"")</f>
        <v/>
      </c>
      <c r="B496" s="327" t="str">
        <f aca="false">IF('Loan Table'!$A496&lt;&gt;"",EOMONTH(LoanStartDate,ROW('Loan Table'!$A496)-ROW('Loan Table'!$A$12)-2)+DAY(LoanStartDate),"")</f>
        <v/>
      </c>
      <c r="C496" s="329" t="str">
        <f aca="false">IF('Loan Table'!$A496&lt;&gt;"",IF(ROW()-ROW('Loan Table'!$C$12)=1,LoanAmount,INDEX('Loan Table'!$I$13:$I$844,ROW()-ROW('Loan Table'!$C$12)-1)),"")</f>
        <v/>
      </c>
      <c r="D496" s="329" t="str">
        <f aca="false">IF('Loan Table'!$A496&lt;&gt;"",ScheduledPayment,"")</f>
        <v/>
      </c>
      <c r="E496" s="329" t="str">
        <f aca="false">IF('Loan Table'!$A496&lt;&gt;"",IF('Loan Table'!$D496+ExtraPayments&lt;'Loan Table'!$C496,ExtraPayments,IF('Loan Table'!$C496-'Loan Table'!$D496&gt;0,'Loan Table'!$C496-'Loan Table'!$D496,0)),"")</f>
        <v/>
      </c>
      <c r="F496" s="329" t="str">
        <f aca="false">IF('Loan Table'!$A496&lt;&gt;"",IF('Loan Table'!$D496+'Loan Table'!$E496&lt;='Loan Table'!$C496,'Loan Table'!$D496+'Loan Table'!$E496,'Loan Table'!$C496),"")</f>
        <v/>
      </c>
      <c r="G496" s="329" t="str">
        <f aca="false">IF('Loan Table'!$A496&lt;&gt;"",'Loan Table'!$F496-'Loan Table'!$H496,"")</f>
        <v/>
      </c>
      <c r="H496" s="329" t="str">
        <f aca="false">IF('Loan Table'!$A496&lt;&gt;"",'Loan Table'!$C496*(InterestRate/PaymentsPerYear),"")</f>
        <v/>
      </c>
      <c r="I496" s="329" t="str">
        <f aca="false">IF('Loan Table'!$A496&lt;&gt;"",IF('Loan Table'!$D496+'Loan Table'!$E496&lt;='Loan Table'!$C496,'Loan Table'!$C496-'Loan Table'!$G496,0),"")</f>
        <v/>
      </c>
      <c r="J496" s="329" t="str">
        <f aca="false">IF('Loan Table'!$A496&lt;&gt;"",SUM(INDEX('Loan Table'!$H$13:$H$844,1,1):'Loan Table'!$H496),"")</f>
        <v/>
      </c>
    </row>
    <row r="497" customFormat="false" ht="10.5" hidden="false" customHeight="false" outlineLevel="0" collapsed="false">
      <c r="A497" s="332" t="str">
        <f aca="false">IF(LoanGood,IF(ROW()-ROW('Loan Table'!$A$12)&gt;ScheduledNumberOfPayments,"",ROW()-ROW('Loan Table'!$A$12)),"")</f>
        <v/>
      </c>
      <c r="B497" s="327" t="str">
        <f aca="false">IF('Loan Table'!$A497&lt;&gt;"",EOMONTH(LoanStartDate,ROW('Loan Table'!$A497)-ROW('Loan Table'!$A$12)-2)+DAY(LoanStartDate),"")</f>
        <v/>
      </c>
      <c r="C497" s="329" t="str">
        <f aca="false">IF('Loan Table'!$A497&lt;&gt;"",IF(ROW()-ROW('Loan Table'!$C$12)=1,LoanAmount,INDEX('Loan Table'!$I$13:$I$844,ROW()-ROW('Loan Table'!$C$12)-1)),"")</f>
        <v/>
      </c>
      <c r="D497" s="329" t="str">
        <f aca="false">IF('Loan Table'!$A497&lt;&gt;"",ScheduledPayment,"")</f>
        <v/>
      </c>
      <c r="E497" s="329" t="str">
        <f aca="false">IF('Loan Table'!$A497&lt;&gt;"",IF('Loan Table'!$D497+ExtraPayments&lt;'Loan Table'!$C497,ExtraPayments,IF('Loan Table'!$C497-'Loan Table'!$D497&gt;0,'Loan Table'!$C497-'Loan Table'!$D497,0)),"")</f>
        <v/>
      </c>
      <c r="F497" s="329" t="str">
        <f aca="false">IF('Loan Table'!$A497&lt;&gt;"",IF('Loan Table'!$D497+'Loan Table'!$E497&lt;='Loan Table'!$C497,'Loan Table'!$D497+'Loan Table'!$E497,'Loan Table'!$C497),"")</f>
        <v/>
      </c>
      <c r="G497" s="329" t="str">
        <f aca="false">IF('Loan Table'!$A497&lt;&gt;"",'Loan Table'!$F497-'Loan Table'!$H497,"")</f>
        <v/>
      </c>
      <c r="H497" s="329" t="str">
        <f aca="false">IF('Loan Table'!$A497&lt;&gt;"",'Loan Table'!$C497*(InterestRate/PaymentsPerYear),"")</f>
        <v/>
      </c>
      <c r="I497" s="329" t="str">
        <f aca="false">IF('Loan Table'!$A497&lt;&gt;"",IF('Loan Table'!$D497+'Loan Table'!$E497&lt;='Loan Table'!$C497,'Loan Table'!$C497-'Loan Table'!$G497,0),"")</f>
        <v/>
      </c>
      <c r="J497" s="329" t="str">
        <f aca="false">IF('Loan Table'!$A497&lt;&gt;"",SUM(INDEX('Loan Table'!$H$13:$H$844,1,1):'Loan Table'!$H497),"")</f>
        <v/>
      </c>
    </row>
    <row r="498" customFormat="false" ht="10.5" hidden="false" customHeight="false" outlineLevel="0" collapsed="false">
      <c r="A498" s="332" t="str">
        <f aca="false">IF(LoanGood,IF(ROW()-ROW('Loan Table'!$A$12)&gt;ScheduledNumberOfPayments,"",ROW()-ROW('Loan Table'!$A$12)),"")</f>
        <v/>
      </c>
      <c r="B498" s="327" t="str">
        <f aca="false">IF('Loan Table'!$A498&lt;&gt;"",EOMONTH(LoanStartDate,ROW('Loan Table'!$A498)-ROW('Loan Table'!$A$12)-2)+DAY(LoanStartDate),"")</f>
        <v/>
      </c>
      <c r="C498" s="329" t="str">
        <f aca="false">IF('Loan Table'!$A498&lt;&gt;"",IF(ROW()-ROW('Loan Table'!$C$12)=1,LoanAmount,INDEX('Loan Table'!$I$13:$I$844,ROW()-ROW('Loan Table'!$C$12)-1)),"")</f>
        <v/>
      </c>
      <c r="D498" s="329" t="str">
        <f aca="false">IF('Loan Table'!$A498&lt;&gt;"",ScheduledPayment,"")</f>
        <v/>
      </c>
      <c r="E498" s="329" t="str">
        <f aca="false">IF('Loan Table'!$A498&lt;&gt;"",IF('Loan Table'!$D498+ExtraPayments&lt;'Loan Table'!$C498,ExtraPayments,IF('Loan Table'!$C498-'Loan Table'!$D498&gt;0,'Loan Table'!$C498-'Loan Table'!$D498,0)),"")</f>
        <v/>
      </c>
      <c r="F498" s="329" t="str">
        <f aca="false">IF('Loan Table'!$A498&lt;&gt;"",IF('Loan Table'!$D498+'Loan Table'!$E498&lt;='Loan Table'!$C498,'Loan Table'!$D498+'Loan Table'!$E498,'Loan Table'!$C498),"")</f>
        <v/>
      </c>
      <c r="G498" s="329" t="str">
        <f aca="false">IF('Loan Table'!$A498&lt;&gt;"",'Loan Table'!$F498-'Loan Table'!$H498,"")</f>
        <v/>
      </c>
      <c r="H498" s="329" t="str">
        <f aca="false">IF('Loan Table'!$A498&lt;&gt;"",'Loan Table'!$C498*(InterestRate/PaymentsPerYear),"")</f>
        <v/>
      </c>
      <c r="I498" s="329" t="str">
        <f aca="false">IF('Loan Table'!$A498&lt;&gt;"",IF('Loan Table'!$D498+'Loan Table'!$E498&lt;='Loan Table'!$C498,'Loan Table'!$C498-'Loan Table'!$G498,0),"")</f>
        <v/>
      </c>
      <c r="J498" s="329" t="str">
        <f aca="false">IF('Loan Table'!$A498&lt;&gt;"",SUM(INDEX('Loan Table'!$H$13:$H$844,1,1):'Loan Table'!$H498),"")</f>
        <v/>
      </c>
    </row>
    <row r="499" customFormat="false" ht="10.5" hidden="false" customHeight="false" outlineLevel="0" collapsed="false">
      <c r="A499" s="332" t="str">
        <f aca="false">IF(LoanGood,IF(ROW()-ROW('Loan Table'!$A$12)&gt;ScheduledNumberOfPayments,"",ROW()-ROW('Loan Table'!$A$12)),"")</f>
        <v/>
      </c>
      <c r="B499" s="327" t="str">
        <f aca="false">IF('Loan Table'!$A499&lt;&gt;"",EOMONTH(LoanStartDate,ROW('Loan Table'!$A499)-ROW('Loan Table'!$A$12)-2)+DAY(LoanStartDate),"")</f>
        <v/>
      </c>
      <c r="C499" s="329" t="str">
        <f aca="false">IF('Loan Table'!$A499&lt;&gt;"",IF(ROW()-ROW('Loan Table'!$C$12)=1,LoanAmount,INDEX('Loan Table'!$I$13:$I$844,ROW()-ROW('Loan Table'!$C$12)-1)),"")</f>
        <v/>
      </c>
      <c r="D499" s="329" t="str">
        <f aca="false">IF('Loan Table'!$A499&lt;&gt;"",ScheduledPayment,"")</f>
        <v/>
      </c>
      <c r="E499" s="329" t="str">
        <f aca="false">IF('Loan Table'!$A499&lt;&gt;"",IF('Loan Table'!$D499+ExtraPayments&lt;'Loan Table'!$C499,ExtraPayments,IF('Loan Table'!$C499-'Loan Table'!$D499&gt;0,'Loan Table'!$C499-'Loan Table'!$D499,0)),"")</f>
        <v/>
      </c>
      <c r="F499" s="329" t="str">
        <f aca="false">IF('Loan Table'!$A499&lt;&gt;"",IF('Loan Table'!$D499+'Loan Table'!$E499&lt;='Loan Table'!$C499,'Loan Table'!$D499+'Loan Table'!$E499,'Loan Table'!$C499),"")</f>
        <v/>
      </c>
      <c r="G499" s="329" t="str">
        <f aca="false">IF('Loan Table'!$A499&lt;&gt;"",'Loan Table'!$F499-'Loan Table'!$H499,"")</f>
        <v/>
      </c>
      <c r="H499" s="329" t="str">
        <f aca="false">IF('Loan Table'!$A499&lt;&gt;"",'Loan Table'!$C499*(InterestRate/PaymentsPerYear),"")</f>
        <v/>
      </c>
      <c r="I499" s="329" t="str">
        <f aca="false">IF('Loan Table'!$A499&lt;&gt;"",IF('Loan Table'!$D499+'Loan Table'!$E499&lt;='Loan Table'!$C499,'Loan Table'!$C499-'Loan Table'!$G499,0),"")</f>
        <v/>
      </c>
      <c r="J499" s="329" t="str">
        <f aca="false">IF('Loan Table'!$A499&lt;&gt;"",SUM(INDEX('Loan Table'!$H$13:$H$844,1,1):'Loan Table'!$H499),"")</f>
        <v/>
      </c>
    </row>
    <row r="500" customFormat="false" ht="10.5" hidden="false" customHeight="false" outlineLevel="0" collapsed="false">
      <c r="A500" s="332" t="str">
        <f aca="false">IF(LoanGood,IF(ROW()-ROW('Loan Table'!$A$12)&gt;ScheduledNumberOfPayments,"",ROW()-ROW('Loan Table'!$A$12)),"")</f>
        <v/>
      </c>
      <c r="B500" s="327" t="str">
        <f aca="false">IF('Loan Table'!$A500&lt;&gt;"",EOMONTH(LoanStartDate,ROW('Loan Table'!$A500)-ROW('Loan Table'!$A$12)-2)+DAY(LoanStartDate),"")</f>
        <v/>
      </c>
      <c r="C500" s="329" t="str">
        <f aca="false">IF('Loan Table'!$A500&lt;&gt;"",IF(ROW()-ROW('Loan Table'!$C$12)=1,LoanAmount,INDEX('Loan Table'!$I$13:$I$844,ROW()-ROW('Loan Table'!$C$12)-1)),"")</f>
        <v/>
      </c>
      <c r="D500" s="329" t="str">
        <f aca="false">IF('Loan Table'!$A500&lt;&gt;"",ScheduledPayment,"")</f>
        <v/>
      </c>
      <c r="E500" s="329" t="str">
        <f aca="false">IF('Loan Table'!$A500&lt;&gt;"",IF('Loan Table'!$D500+ExtraPayments&lt;'Loan Table'!$C500,ExtraPayments,IF('Loan Table'!$C500-'Loan Table'!$D500&gt;0,'Loan Table'!$C500-'Loan Table'!$D500,0)),"")</f>
        <v/>
      </c>
      <c r="F500" s="329" t="str">
        <f aca="false">IF('Loan Table'!$A500&lt;&gt;"",IF('Loan Table'!$D500+'Loan Table'!$E500&lt;='Loan Table'!$C500,'Loan Table'!$D500+'Loan Table'!$E500,'Loan Table'!$C500),"")</f>
        <v/>
      </c>
      <c r="G500" s="329" t="str">
        <f aca="false">IF('Loan Table'!$A500&lt;&gt;"",'Loan Table'!$F500-'Loan Table'!$H500,"")</f>
        <v/>
      </c>
      <c r="H500" s="329" t="str">
        <f aca="false">IF('Loan Table'!$A500&lt;&gt;"",'Loan Table'!$C500*(InterestRate/PaymentsPerYear),"")</f>
        <v/>
      </c>
      <c r="I500" s="329" t="str">
        <f aca="false">IF('Loan Table'!$A500&lt;&gt;"",IF('Loan Table'!$D500+'Loan Table'!$E500&lt;='Loan Table'!$C500,'Loan Table'!$C500-'Loan Table'!$G500,0),"")</f>
        <v/>
      </c>
      <c r="J500" s="329" t="str">
        <f aca="false">IF('Loan Table'!$A500&lt;&gt;"",SUM(INDEX('Loan Table'!$H$13:$H$844,1,1):'Loan Table'!$H500),"")</f>
        <v/>
      </c>
    </row>
    <row r="501" customFormat="false" ht="10.5" hidden="false" customHeight="false" outlineLevel="0" collapsed="false">
      <c r="A501" s="332" t="str">
        <f aca="false">IF(LoanGood,IF(ROW()-ROW('Loan Table'!$A$12)&gt;ScheduledNumberOfPayments,"",ROW()-ROW('Loan Table'!$A$12)),"")</f>
        <v/>
      </c>
      <c r="B501" s="327" t="str">
        <f aca="false">IF('Loan Table'!$A501&lt;&gt;"",EOMONTH(LoanStartDate,ROW('Loan Table'!$A501)-ROW('Loan Table'!$A$12)-2)+DAY(LoanStartDate),"")</f>
        <v/>
      </c>
      <c r="C501" s="329" t="str">
        <f aca="false">IF('Loan Table'!$A501&lt;&gt;"",IF(ROW()-ROW('Loan Table'!$C$12)=1,LoanAmount,INDEX('Loan Table'!$I$13:$I$844,ROW()-ROW('Loan Table'!$C$12)-1)),"")</f>
        <v/>
      </c>
      <c r="D501" s="329" t="str">
        <f aca="false">IF('Loan Table'!$A501&lt;&gt;"",ScheduledPayment,"")</f>
        <v/>
      </c>
      <c r="E501" s="329" t="str">
        <f aca="false">IF('Loan Table'!$A501&lt;&gt;"",IF('Loan Table'!$D501+ExtraPayments&lt;'Loan Table'!$C501,ExtraPayments,IF('Loan Table'!$C501-'Loan Table'!$D501&gt;0,'Loan Table'!$C501-'Loan Table'!$D501,0)),"")</f>
        <v/>
      </c>
      <c r="F501" s="329" t="str">
        <f aca="false">IF('Loan Table'!$A501&lt;&gt;"",IF('Loan Table'!$D501+'Loan Table'!$E501&lt;='Loan Table'!$C501,'Loan Table'!$D501+'Loan Table'!$E501,'Loan Table'!$C501),"")</f>
        <v/>
      </c>
      <c r="G501" s="329" t="str">
        <f aca="false">IF('Loan Table'!$A501&lt;&gt;"",'Loan Table'!$F501-'Loan Table'!$H501,"")</f>
        <v/>
      </c>
      <c r="H501" s="329" t="str">
        <f aca="false">IF('Loan Table'!$A501&lt;&gt;"",'Loan Table'!$C501*(InterestRate/PaymentsPerYear),"")</f>
        <v/>
      </c>
      <c r="I501" s="329" t="str">
        <f aca="false">IF('Loan Table'!$A501&lt;&gt;"",IF('Loan Table'!$D501+'Loan Table'!$E501&lt;='Loan Table'!$C501,'Loan Table'!$C501-'Loan Table'!$G501,0),"")</f>
        <v/>
      </c>
      <c r="J501" s="329" t="str">
        <f aca="false">IF('Loan Table'!$A501&lt;&gt;"",SUM(INDEX('Loan Table'!$H$13:$H$844,1,1):'Loan Table'!$H501),"")</f>
        <v/>
      </c>
    </row>
    <row r="502" customFormat="false" ht="10.5" hidden="false" customHeight="false" outlineLevel="0" collapsed="false">
      <c r="A502" s="332" t="str">
        <f aca="false">IF(LoanGood,IF(ROW()-ROW('Loan Table'!$A$12)&gt;ScheduledNumberOfPayments,"",ROW()-ROW('Loan Table'!$A$12)),"")</f>
        <v/>
      </c>
      <c r="B502" s="327" t="str">
        <f aca="false">IF('Loan Table'!$A502&lt;&gt;"",EOMONTH(LoanStartDate,ROW('Loan Table'!$A502)-ROW('Loan Table'!$A$12)-2)+DAY(LoanStartDate),"")</f>
        <v/>
      </c>
      <c r="C502" s="329" t="str">
        <f aca="false">IF('Loan Table'!$A502&lt;&gt;"",IF(ROW()-ROW('Loan Table'!$C$12)=1,LoanAmount,INDEX('Loan Table'!$I$13:$I$844,ROW()-ROW('Loan Table'!$C$12)-1)),"")</f>
        <v/>
      </c>
      <c r="D502" s="329" t="str">
        <f aca="false">IF('Loan Table'!$A502&lt;&gt;"",ScheduledPayment,"")</f>
        <v/>
      </c>
      <c r="E502" s="329" t="str">
        <f aca="false">IF('Loan Table'!$A502&lt;&gt;"",IF('Loan Table'!$D502+ExtraPayments&lt;'Loan Table'!$C502,ExtraPayments,IF('Loan Table'!$C502-'Loan Table'!$D502&gt;0,'Loan Table'!$C502-'Loan Table'!$D502,0)),"")</f>
        <v/>
      </c>
      <c r="F502" s="329" t="str">
        <f aca="false">IF('Loan Table'!$A502&lt;&gt;"",IF('Loan Table'!$D502+'Loan Table'!$E502&lt;='Loan Table'!$C502,'Loan Table'!$D502+'Loan Table'!$E502,'Loan Table'!$C502),"")</f>
        <v/>
      </c>
      <c r="G502" s="329" t="str">
        <f aca="false">IF('Loan Table'!$A502&lt;&gt;"",'Loan Table'!$F502-'Loan Table'!$H502,"")</f>
        <v/>
      </c>
      <c r="H502" s="329" t="str">
        <f aca="false">IF('Loan Table'!$A502&lt;&gt;"",'Loan Table'!$C502*(InterestRate/PaymentsPerYear),"")</f>
        <v/>
      </c>
      <c r="I502" s="329" t="str">
        <f aca="false">IF('Loan Table'!$A502&lt;&gt;"",IF('Loan Table'!$D502+'Loan Table'!$E502&lt;='Loan Table'!$C502,'Loan Table'!$C502-'Loan Table'!$G502,0),"")</f>
        <v/>
      </c>
      <c r="J502" s="329" t="str">
        <f aca="false">IF('Loan Table'!$A502&lt;&gt;"",SUM(INDEX('Loan Table'!$H$13:$H$844,1,1):'Loan Table'!$H502),"")</f>
        <v/>
      </c>
    </row>
    <row r="503" customFormat="false" ht="10.5" hidden="false" customHeight="false" outlineLevel="0" collapsed="false">
      <c r="A503" s="332" t="str">
        <f aca="false">IF(LoanGood,IF(ROW()-ROW('Loan Table'!$A$12)&gt;ScheduledNumberOfPayments,"",ROW()-ROW('Loan Table'!$A$12)),"")</f>
        <v/>
      </c>
      <c r="B503" s="327" t="str">
        <f aca="false">IF('Loan Table'!$A503&lt;&gt;"",EOMONTH(LoanStartDate,ROW('Loan Table'!$A503)-ROW('Loan Table'!$A$12)-2)+DAY(LoanStartDate),"")</f>
        <v/>
      </c>
      <c r="C503" s="329" t="str">
        <f aca="false">IF('Loan Table'!$A503&lt;&gt;"",IF(ROW()-ROW('Loan Table'!$C$12)=1,LoanAmount,INDEX('Loan Table'!$I$13:$I$844,ROW()-ROW('Loan Table'!$C$12)-1)),"")</f>
        <v/>
      </c>
      <c r="D503" s="329" t="str">
        <f aca="false">IF('Loan Table'!$A503&lt;&gt;"",ScheduledPayment,"")</f>
        <v/>
      </c>
      <c r="E503" s="329" t="str">
        <f aca="false">IF('Loan Table'!$A503&lt;&gt;"",IF('Loan Table'!$D503+ExtraPayments&lt;'Loan Table'!$C503,ExtraPayments,IF('Loan Table'!$C503-'Loan Table'!$D503&gt;0,'Loan Table'!$C503-'Loan Table'!$D503,0)),"")</f>
        <v/>
      </c>
      <c r="F503" s="329" t="str">
        <f aca="false">IF('Loan Table'!$A503&lt;&gt;"",IF('Loan Table'!$D503+'Loan Table'!$E503&lt;='Loan Table'!$C503,'Loan Table'!$D503+'Loan Table'!$E503,'Loan Table'!$C503),"")</f>
        <v/>
      </c>
      <c r="G503" s="329" t="str">
        <f aca="false">IF('Loan Table'!$A503&lt;&gt;"",'Loan Table'!$F503-'Loan Table'!$H503,"")</f>
        <v/>
      </c>
      <c r="H503" s="329" t="str">
        <f aca="false">IF('Loan Table'!$A503&lt;&gt;"",'Loan Table'!$C503*(InterestRate/PaymentsPerYear),"")</f>
        <v/>
      </c>
      <c r="I503" s="329" t="str">
        <f aca="false">IF('Loan Table'!$A503&lt;&gt;"",IF('Loan Table'!$D503+'Loan Table'!$E503&lt;='Loan Table'!$C503,'Loan Table'!$C503-'Loan Table'!$G503,0),"")</f>
        <v/>
      </c>
      <c r="J503" s="329" t="str">
        <f aca="false">IF('Loan Table'!$A503&lt;&gt;"",SUM(INDEX('Loan Table'!$H$13:$H$844,1,1):'Loan Table'!$H503),"")</f>
        <v/>
      </c>
    </row>
    <row r="504" customFormat="false" ht="10.5" hidden="false" customHeight="false" outlineLevel="0" collapsed="false">
      <c r="A504" s="332" t="str">
        <f aca="false">IF(LoanGood,IF(ROW()-ROW('Loan Table'!$A$12)&gt;ScheduledNumberOfPayments,"",ROW()-ROW('Loan Table'!$A$12)),"")</f>
        <v/>
      </c>
      <c r="B504" s="327" t="str">
        <f aca="false">IF('Loan Table'!$A504&lt;&gt;"",EOMONTH(LoanStartDate,ROW('Loan Table'!$A504)-ROW('Loan Table'!$A$12)-2)+DAY(LoanStartDate),"")</f>
        <v/>
      </c>
      <c r="C504" s="329" t="str">
        <f aca="false">IF('Loan Table'!$A504&lt;&gt;"",IF(ROW()-ROW('Loan Table'!$C$12)=1,LoanAmount,INDEX('Loan Table'!$I$13:$I$844,ROW()-ROW('Loan Table'!$C$12)-1)),"")</f>
        <v/>
      </c>
      <c r="D504" s="329" t="str">
        <f aca="false">IF('Loan Table'!$A504&lt;&gt;"",ScheduledPayment,"")</f>
        <v/>
      </c>
      <c r="E504" s="329" t="str">
        <f aca="false">IF('Loan Table'!$A504&lt;&gt;"",IF('Loan Table'!$D504+ExtraPayments&lt;'Loan Table'!$C504,ExtraPayments,IF('Loan Table'!$C504-'Loan Table'!$D504&gt;0,'Loan Table'!$C504-'Loan Table'!$D504,0)),"")</f>
        <v/>
      </c>
      <c r="F504" s="329" t="str">
        <f aca="false">IF('Loan Table'!$A504&lt;&gt;"",IF('Loan Table'!$D504+'Loan Table'!$E504&lt;='Loan Table'!$C504,'Loan Table'!$D504+'Loan Table'!$E504,'Loan Table'!$C504),"")</f>
        <v/>
      </c>
      <c r="G504" s="329" t="str">
        <f aca="false">IF('Loan Table'!$A504&lt;&gt;"",'Loan Table'!$F504-'Loan Table'!$H504,"")</f>
        <v/>
      </c>
      <c r="H504" s="329" t="str">
        <f aca="false">IF('Loan Table'!$A504&lt;&gt;"",'Loan Table'!$C504*(InterestRate/PaymentsPerYear),"")</f>
        <v/>
      </c>
      <c r="I504" s="329" t="str">
        <f aca="false">IF('Loan Table'!$A504&lt;&gt;"",IF('Loan Table'!$D504+'Loan Table'!$E504&lt;='Loan Table'!$C504,'Loan Table'!$C504-'Loan Table'!$G504,0),"")</f>
        <v/>
      </c>
      <c r="J504" s="329" t="str">
        <f aca="false">IF('Loan Table'!$A504&lt;&gt;"",SUM(INDEX('Loan Table'!$H$13:$H$844,1,1):'Loan Table'!$H504),"")</f>
        <v/>
      </c>
    </row>
    <row r="505" customFormat="false" ht="10.5" hidden="false" customHeight="false" outlineLevel="0" collapsed="false">
      <c r="A505" s="332" t="str">
        <f aca="false">IF(LoanGood,IF(ROW()-ROW('Loan Table'!$A$12)&gt;ScheduledNumberOfPayments,"",ROW()-ROW('Loan Table'!$A$12)),"")</f>
        <v/>
      </c>
      <c r="B505" s="327" t="str">
        <f aca="false">IF('Loan Table'!$A505&lt;&gt;"",EOMONTH(LoanStartDate,ROW('Loan Table'!$A505)-ROW('Loan Table'!$A$12)-2)+DAY(LoanStartDate),"")</f>
        <v/>
      </c>
      <c r="C505" s="329" t="str">
        <f aca="false">IF('Loan Table'!$A505&lt;&gt;"",IF(ROW()-ROW('Loan Table'!$C$12)=1,LoanAmount,INDEX('Loan Table'!$I$13:$I$844,ROW()-ROW('Loan Table'!$C$12)-1)),"")</f>
        <v/>
      </c>
      <c r="D505" s="329" t="str">
        <f aca="false">IF('Loan Table'!$A505&lt;&gt;"",ScheduledPayment,"")</f>
        <v/>
      </c>
      <c r="E505" s="329" t="str">
        <f aca="false">IF('Loan Table'!$A505&lt;&gt;"",IF('Loan Table'!$D505+ExtraPayments&lt;'Loan Table'!$C505,ExtraPayments,IF('Loan Table'!$C505-'Loan Table'!$D505&gt;0,'Loan Table'!$C505-'Loan Table'!$D505,0)),"")</f>
        <v/>
      </c>
      <c r="F505" s="329" t="str">
        <f aca="false">IF('Loan Table'!$A505&lt;&gt;"",IF('Loan Table'!$D505+'Loan Table'!$E505&lt;='Loan Table'!$C505,'Loan Table'!$D505+'Loan Table'!$E505,'Loan Table'!$C505),"")</f>
        <v/>
      </c>
      <c r="G505" s="329" t="str">
        <f aca="false">IF('Loan Table'!$A505&lt;&gt;"",'Loan Table'!$F505-'Loan Table'!$H505,"")</f>
        <v/>
      </c>
      <c r="H505" s="329" t="str">
        <f aca="false">IF('Loan Table'!$A505&lt;&gt;"",'Loan Table'!$C505*(InterestRate/PaymentsPerYear),"")</f>
        <v/>
      </c>
      <c r="I505" s="329" t="str">
        <f aca="false">IF('Loan Table'!$A505&lt;&gt;"",IF('Loan Table'!$D505+'Loan Table'!$E505&lt;='Loan Table'!$C505,'Loan Table'!$C505-'Loan Table'!$G505,0),"")</f>
        <v/>
      </c>
      <c r="J505" s="329" t="str">
        <f aca="false">IF('Loan Table'!$A505&lt;&gt;"",SUM(INDEX('Loan Table'!$H$13:$H$844,1,1):'Loan Table'!$H505),"")</f>
        <v/>
      </c>
    </row>
    <row r="506" customFormat="false" ht="10.5" hidden="false" customHeight="false" outlineLevel="0" collapsed="false">
      <c r="A506" s="332" t="str">
        <f aca="false">IF(LoanGood,IF(ROW()-ROW('Loan Table'!$A$12)&gt;ScheduledNumberOfPayments,"",ROW()-ROW('Loan Table'!$A$12)),"")</f>
        <v/>
      </c>
      <c r="B506" s="327" t="str">
        <f aca="false">IF('Loan Table'!$A506&lt;&gt;"",EOMONTH(LoanStartDate,ROW('Loan Table'!$A506)-ROW('Loan Table'!$A$12)-2)+DAY(LoanStartDate),"")</f>
        <v/>
      </c>
      <c r="C506" s="329" t="str">
        <f aca="false">IF('Loan Table'!$A506&lt;&gt;"",IF(ROW()-ROW('Loan Table'!$C$12)=1,LoanAmount,INDEX('Loan Table'!$I$13:$I$844,ROW()-ROW('Loan Table'!$C$12)-1)),"")</f>
        <v/>
      </c>
      <c r="D506" s="329" t="str">
        <f aca="false">IF('Loan Table'!$A506&lt;&gt;"",ScheduledPayment,"")</f>
        <v/>
      </c>
      <c r="E506" s="329" t="str">
        <f aca="false">IF('Loan Table'!$A506&lt;&gt;"",IF('Loan Table'!$D506+ExtraPayments&lt;'Loan Table'!$C506,ExtraPayments,IF('Loan Table'!$C506-'Loan Table'!$D506&gt;0,'Loan Table'!$C506-'Loan Table'!$D506,0)),"")</f>
        <v/>
      </c>
      <c r="F506" s="329" t="str">
        <f aca="false">IF('Loan Table'!$A506&lt;&gt;"",IF('Loan Table'!$D506+'Loan Table'!$E506&lt;='Loan Table'!$C506,'Loan Table'!$D506+'Loan Table'!$E506,'Loan Table'!$C506),"")</f>
        <v/>
      </c>
      <c r="G506" s="329" t="str">
        <f aca="false">IF('Loan Table'!$A506&lt;&gt;"",'Loan Table'!$F506-'Loan Table'!$H506,"")</f>
        <v/>
      </c>
      <c r="H506" s="329" t="str">
        <f aca="false">IF('Loan Table'!$A506&lt;&gt;"",'Loan Table'!$C506*(InterestRate/PaymentsPerYear),"")</f>
        <v/>
      </c>
      <c r="I506" s="329" t="str">
        <f aca="false">IF('Loan Table'!$A506&lt;&gt;"",IF('Loan Table'!$D506+'Loan Table'!$E506&lt;='Loan Table'!$C506,'Loan Table'!$C506-'Loan Table'!$G506,0),"")</f>
        <v/>
      </c>
      <c r="J506" s="329" t="str">
        <f aca="false">IF('Loan Table'!$A506&lt;&gt;"",SUM(INDEX('Loan Table'!$H$13:$H$844,1,1):'Loan Table'!$H506),"")</f>
        <v/>
      </c>
    </row>
    <row r="507" customFormat="false" ht="10.5" hidden="false" customHeight="false" outlineLevel="0" collapsed="false">
      <c r="A507" s="332" t="str">
        <f aca="false">IF(LoanGood,IF(ROW()-ROW('Loan Table'!$A$12)&gt;ScheduledNumberOfPayments,"",ROW()-ROW('Loan Table'!$A$12)),"")</f>
        <v/>
      </c>
      <c r="B507" s="327" t="str">
        <f aca="false">IF('Loan Table'!$A507&lt;&gt;"",EOMONTH(LoanStartDate,ROW('Loan Table'!$A507)-ROW('Loan Table'!$A$12)-2)+DAY(LoanStartDate),"")</f>
        <v/>
      </c>
      <c r="C507" s="329" t="str">
        <f aca="false">IF('Loan Table'!$A507&lt;&gt;"",IF(ROW()-ROW('Loan Table'!$C$12)=1,LoanAmount,INDEX('Loan Table'!$I$13:$I$844,ROW()-ROW('Loan Table'!$C$12)-1)),"")</f>
        <v/>
      </c>
      <c r="D507" s="329" t="str">
        <f aca="false">IF('Loan Table'!$A507&lt;&gt;"",ScheduledPayment,"")</f>
        <v/>
      </c>
      <c r="E507" s="329" t="str">
        <f aca="false">IF('Loan Table'!$A507&lt;&gt;"",IF('Loan Table'!$D507+ExtraPayments&lt;'Loan Table'!$C507,ExtraPayments,IF('Loan Table'!$C507-'Loan Table'!$D507&gt;0,'Loan Table'!$C507-'Loan Table'!$D507,0)),"")</f>
        <v/>
      </c>
      <c r="F507" s="329" t="str">
        <f aca="false">IF('Loan Table'!$A507&lt;&gt;"",IF('Loan Table'!$D507+'Loan Table'!$E507&lt;='Loan Table'!$C507,'Loan Table'!$D507+'Loan Table'!$E507,'Loan Table'!$C507),"")</f>
        <v/>
      </c>
      <c r="G507" s="329" t="str">
        <f aca="false">IF('Loan Table'!$A507&lt;&gt;"",'Loan Table'!$F507-'Loan Table'!$H507,"")</f>
        <v/>
      </c>
      <c r="H507" s="329" t="str">
        <f aca="false">IF('Loan Table'!$A507&lt;&gt;"",'Loan Table'!$C507*(InterestRate/PaymentsPerYear),"")</f>
        <v/>
      </c>
      <c r="I507" s="329" t="str">
        <f aca="false">IF('Loan Table'!$A507&lt;&gt;"",IF('Loan Table'!$D507+'Loan Table'!$E507&lt;='Loan Table'!$C507,'Loan Table'!$C507-'Loan Table'!$G507,0),"")</f>
        <v/>
      </c>
      <c r="J507" s="329" t="str">
        <f aca="false">IF('Loan Table'!$A507&lt;&gt;"",SUM(INDEX('Loan Table'!$H$13:$H$844,1,1):'Loan Table'!$H507),"")</f>
        <v/>
      </c>
    </row>
    <row r="508" customFormat="false" ht="10.5" hidden="false" customHeight="false" outlineLevel="0" collapsed="false">
      <c r="A508" s="332" t="str">
        <f aca="false">IF(LoanGood,IF(ROW()-ROW('Loan Table'!$A$12)&gt;ScheduledNumberOfPayments,"",ROW()-ROW('Loan Table'!$A$12)),"")</f>
        <v/>
      </c>
      <c r="B508" s="327" t="str">
        <f aca="false">IF('Loan Table'!$A508&lt;&gt;"",EOMONTH(LoanStartDate,ROW('Loan Table'!$A508)-ROW('Loan Table'!$A$12)-2)+DAY(LoanStartDate),"")</f>
        <v/>
      </c>
      <c r="C508" s="329" t="str">
        <f aca="false">IF('Loan Table'!$A508&lt;&gt;"",IF(ROW()-ROW('Loan Table'!$C$12)=1,LoanAmount,INDEX('Loan Table'!$I$13:$I$844,ROW()-ROW('Loan Table'!$C$12)-1)),"")</f>
        <v/>
      </c>
      <c r="D508" s="329" t="str">
        <f aca="false">IF('Loan Table'!$A508&lt;&gt;"",ScheduledPayment,"")</f>
        <v/>
      </c>
      <c r="E508" s="329" t="str">
        <f aca="false">IF('Loan Table'!$A508&lt;&gt;"",IF('Loan Table'!$D508+ExtraPayments&lt;'Loan Table'!$C508,ExtraPayments,IF('Loan Table'!$C508-'Loan Table'!$D508&gt;0,'Loan Table'!$C508-'Loan Table'!$D508,0)),"")</f>
        <v/>
      </c>
      <c r="F508" s="329" t="str">
        <f aca="false">IF('Loan Table'!$A508&lt;&gt;"",IF('Loan Table'!$D508+'Loan Table'!$E508&lt;='Loan Table'!$C508,'Loan Table'!$D508+'Loan Table'!$E508,'Loan Table'!$C508),"")</f>
        <v/>
      </c>
      <c r="G508" s="329" t="str">
        <f aca="false">IF('Loan Table'!$A508&lt;&gt;"",'Loan Table'!$F508-'Loan Table'!$H508,"")</f>
        <v/>
      </c>
      <c r="H508" s="329" t="str">
        <f aca="false">IF('Loan Table'!$A508&lt;&gt;"",'Loan Table'!$C508*(InterestRate/PaymentsPerYear),"")</f>
        <v/>
      </c>
      <c r="I508" s="329" t="str">
        <f aca="false">IF('Loan Table'!$A508&lt;&gt;"",IF('Loan Table'!$D508+'Loan Table'!$E508&lt;='Loan Table'!$C508,'Loan Table'!$C508-'Loan Table'!$G508,0),"")</f>
        <v/>
      </c>
      <c r="J508" s="329" t="str">
        <f aca="false">IF('Loan Table'!$A508&lt;&gt;"",SUM(INDEX('Loan Table'!$H$13:$H$844,1,1):'Loan Table'!$H508),"")</f>
        <v/>
      </c>
    </row>
    <row r="509" customFormat="false" ht="10.5" hidden="false" customHeight="false" outlineLevel="0" collapsed="false">
      <c r="A509" s="332" t="str">
        <f aca="false">IF(LoanGood,IF(ROW()-ROW('Loan Table'!$A$12)&gt;ScheduledNumberOfPayments,"",ROW()-ROW('Loan Table'!$A$12)),"")</f>
        <v/>
      </c>
      <c r="B509" s="327" t="str">
        <f aca="false">IF('Loan Table'!$A509&lt;&gt;"",EOMONTH(LoanStartDate,ROW('Loan Table'!$A509)-ROW('Loan Table'!$A$12)-2)+DAY(LoanStartDate),"")</f>
        <v/>
      </c>
      <c r="C509" s="329" t="str">
        <f aca="false">IF('Loan Table'!$A509&lt;&gt;"",IF(ROW()-ROW('Loan Table'!$C$12)=1,LoanAmount,INDEX('Loan Table'!$I$13:$I$844,ROW()-ROW('Loan Table'!$C$12)-1)),"")</f>
        <v/>
      </c>
      <c r="D509" s="329" t="str">
        <f aca="false">IF('Loan Table'!$A509&lt;&gt;"",ScheduledPayment,"")</f>
        <v/>
      </c>
      <c r="E509" s="329" t="str">
        <f aca="false">IF('Loan Table'!$A509&lt;&gt;"",IF('Loan Table'!$D509+ExtraPayments&lt;'Loan Table'!$C509,ExtraPayments,IF('Loan Table'!$C509-'Loan Table'!$D509&gt;0,'Loan Table'!$C509-'Loan Table'!$D509,0)),"")</f>
        <v/>
      </c>
      <c r="F509" s="329" t="str">
        <f aca="false">IF('Loan Table'!$A509&lt;&gt;"",IF('Loan Table'!$D509+'Loan Table'!$E509&lt;='Loan Table'!$C509,'Loan Table'!$D509+'Loan Table'!$E509,'Loan Table'!$C509),"")</f>
        <v/>
      </c>
      <c r="G509" s="329" t="str">
        <f aca="false">IF('Loan Table'!$A509&lt;&gt;"",'Loan Table'!$F509-'Loan Table'!$H509,"")</f>
        <v/>
      </c>
      <c r="H509" s="329" t="str">
        <f aca="false">IF('Loan Table'!$A509&lt;&gt;"",'Loan Table'!$C509*(InterestRate/PaymentsPerYear),"")</f>
        <v/>
      </c>
      <c r="I509" s="329" t="str">
        <f aca="false">IF('Loan Table'!$A509&lt;&gt;"",IF('Loan Table'!$D509+'Loan Table'!$E509&lt;='Loan Table'!$C509,'Loan Table'!$C509-'Loan Table'!$G509,0),"")</f>
        <v/>
      </c>
      <c r="J509" s="329" t="str">
        <f aca="false">IF('Loan Table'!$A509&lt;&gt;"",SUM(INDEX('Loan Table'!$H$13:$H$844,1,1):'Loan Table'!$H509),"")</f>
        <v/>
      </c>
    </row>
    <row r="510" customFormat="false" ht="10.5" hidden="false" customHeight="false" outlineLevel="0" collapsed="false">
      <c r="A510" s="332" t="str">
        <f aca="false">IF(LoanGood,IF(ROW()-ROW('Loan Table'!$A$12)&gt;ScheduledNumberOfPayments,"",ROW()-ROW('Loan Table'!$A$12)),"")</f>
        <v/>
      </c>
      <c r="B510" s="327" t="str">
        <f aca="false">IF('Loan Table'!$A510&lt;&gt;"",EOMONTH(LoanStartDate,ROW('Loan Table'!$A510)-ROW('Loan Table'!$A$12)-2)+DAY(LoanStartDate),"")</f>
        <v/>
      </c>
      <c r="C510" s="329" t="str">
        <f aca="false">IF('Loan Table'!$A510&lt;&gt;"",IF(ROW()-ROW('Loan Table'!$C$12)=1,LoanAmount,INDEX('Loan Table'!$I$13:$I$844,ROW()-ROW('Loan Table'!$C$12)-1)),"")</f>
        <v/>
      </c>
      <c r="D510" s="329" t="str">
        <f aca="false">IF('Loan Table'!$A510&lt;&gt;"",ScheduledPayment,"")</f>
        <v/>
      </c>
      <c r="E510" s="329" t="str">
        <f aca="false">IF('Loan Table'!$A510&lt;&gt;"",IF('Loan Table'!$D510+ExtraPayments&lt;'Loan Table'!$C510,ExtraPayments,IF('Loan Table'!$C510-'Loan Table'!$D510&gt;0,'Loan Table'!$C510-'Loan Table'!$D510,0)),"")</f>
        <v/>
      </c>
      <c r="F510" s="329" t="str">
        <f aca="false">IF('Loan Table'!$A510&lt;&gt;"",IF('Loan Table'!$D510+'Loan Table'!$E510&lt;='Loan Table'!$C510,'Loan Table'!$D510+'Loan Table'!$E510,'Loan Table'!$C510),"")</f>
        <v/>
      </c>
      <c r="G510" s="329" t="str">
        <f aca="false">IF('Loan Table'!$A510&lt;&gt;"",'Loan Table'!$F510-'Loan Table'!$H510,"")</f>
        <v/>
      </c>
      <c r="H510" s="329" t="str">
        <f aca="false">IF('Loan Table'!$A510&lt;&gt;"",'Loan Table'!$C510*(InterestRate/PaymentsPerYear),"")</f>
        <v/>
      </c>
      <c r="I510" s="329" t="str">
        <f aca="false">IF('Loan Table'!$A510&lt;&gt;"",IF('Loan Table'!$D510+'Loan Table'!$E510&lt;='Loan Table'!$C510,'Loan Table'!$C510-'Loan Table'!$G510,0),"")</f>
        <v/>
      </c>
      <c r="J510" s="329" t="str">
        <f aca="false">IF('Loan Table'!$A510&lt;&gt;"",SUM(INDEX('Loan Table'!$H$13:$H$844,1,1):'Loan Table'!$H510),"")</f>
        <v/>
      </c>
    </row>
    <row r="511" customFormat="false" ht="10.5" hidden="false" customHeight="false" outlineLevel="0" collapsed="false">
      <c r="A511" s="332" t="str">
        <f aca="false">IF(LoanGood,IF(ROW()-ROW('Loan Table'!$A$12)&gt;ScheduledNumberOfPayments,"",ROW()-ROW('Loan Table'!$A$12)),"")</f>
        <v/>
      </c>
      <c r="B511" s="327" t="str">
        <f aca="false">IF('Loan Table'!$A511&lt;&gt;"",EOMONTH(LoanStartDate,ROW('Loan Table'!$A511)-ROW('Loan Table'!$A$12)-2)+DAY(LoanStartDate),"")</f>
        <v/>
      </c>
      <c r="C511" s="329" t="str">
        <f aca="false">IF('Loan Table'!$A511&lt;&gt;"",IF(ROW()-ROW('Loan Table'!$C$12)=1,LoanAmount,INDEX('Loan Table'!$I$13:$I$844,ROW()-ROW('Loan Table'!$C$12)-1)),"")</f>
        <v/>
      </c>
      <c r="D511" s="329" t="str">
        <f aca="false">IF('Loan Table'!$A511&lt;&gt;"",ScheduledPayment,"")</f>
        <v/>
      </c>
      <c r="E511" s="329" t="str">
        <f aca="false">IF('Loan Table'!$A511&lt;&gt;"",IF('Loan Table'!$D511+ExtraPayments&lt;'Loan Table'!$C511,ExtraPayments,IF('Loan Table'!$C511-'Loan Table'!$D511&gt;0,'Loan Table'!$C511-'Loan Table'!$D511,0)),"")</f>
        <v/>
      </c>
      <c r="F511" s="329" t="str">
        <f aca="false">IF('Loan Table'!$A511&lt;&gt;"",IF('Loan Table'!$D511+'Loan Table'!$E511&lt;='Loan Table'!$C511,'Loan Table'!$D511+'Loan Table'!$E511,'Loan Table'!$C511),"")</f>
        <v/>
      </c>
      <c r="G511" s="329" t="str">
        <f aca="false">IF('Loan Table'!$A511&lt;&gt;"",'Loan Table'!$F511-'Loan Table'!$H511,"")</f>
        <v/>
      </c>
      <c r="H511" s="329" t="str">
        <f aca="false">IF('Loan Table'!$A511&lt;&gt;"",'Loan Table'!$C511*(InterestRate/PaymentsPerYear),"")</f>
        <v/>
      </c>
      <c r="I511" s="329" t="str">
        <f aca="false">IF('Loan Table'!$A511&lt;&gt;"",IF('Loan Table'!$D511+'Loan Table'!$E511&lt;='Loan Table'!$C511,'Loan Table'!$C511-'Loan Table'!$G511,0),"")</f>
        <v/>
      </c>
      <c r="J511" s="329" t="str">
        <f aca="false">IF('Loan Table'!$A511&lt;&gt;"",SUM(INDEX('Loan Table'!$H$13:$H$844,1,1):'Loan Table'!$H511),"")</f>
        <v/>
      </c>
    </row>
    <row r="512" customFormat="false" ht="10.5" hidden="false" customHeight="false" outlineLevel="0" collapsed="false">
      <c r="A512" s="332" t="str">
        <f aca="false">IF(LoanGood,IF(ROW()-ROW('Loan Table'!$A$12)&gt;ScheduledNumberOfPayments,"",ROW()-ROW('Loan Table'!$A$12)),"")</f>
        <v/>
      </c>
      <c r="B512" s="327" t="str">
        <f aca="false">IF('Loan Table'!$A512&lt;&gt;"",EOMONTH(LoanStartDate,ROW('Loan Table'!$A512)-ROW('Loan Table'!$A$12)-2)+DAY(LoanStartDate),"")</f>
        <v/>
      </c>
      <c r="C512" s="329" t="str">
        <f aca="false">IF('Loan Table'!$A512&lt;&gt;"",IF(ROW()-ROW('Loan Table'!$C$12)=1,LoanAmount,INDEX('Loan Table'!$I$13:$I$844,ROW()-ROW('Loan Table'!$C$12)-1)),"")</f>
        <v/>
      </c>
      <c r="D512" s="329" t="str">
        <f aca="false">IF('Loan Table'!$A512&lt;&gt;"",ScheduledPayment,"")</f>
        <v/>
      </c>
      <c r="E512" s="329" t="str">
        <f aca="false">IF('Loan Table'!$A512&lt;&gt;"",IF('Loan Table'!$D512+ExtraPayments&lt;'Loan Table'!$C512,ExtraPayments,IF('Loan Table'!$C512-'Loan Table'!$D512&gt;0,'Loan Table'!$C512-'Loan Table'!$D512,0)),"")</f>
        <v/>
      </c>
      <c r="F512" s="329" t="str">
        <f aca="false">IF('Loan Table'!$A512&lt;&gt;"",IF('Loan Table'!$D512+'Loan Table'!$E512&lt;='Loan Table'!$C512,'Loan Table'!$D512+'Loan Table'!$E512,'Loan Table'!$C512),"")</f>
        <v/>
      </c>
      <c r="G512" s="329" t="str">
        <f aca="false">IF('Loan Table'!$A512&lt;&gt;"",'Loan Table'!$F512-'Loan Table'!$H512,"")</f>
        <v/>
      </c>
      <c r="H512" s="329" t="str">
        <f aca="false">IF('Loan Table'!$A512&lt;&gt;"",'Loan Table'!$C512*(InterestRate/PaymentsPerYear),"")</f>
        <v/>
      </c>
      <c r="I512" s="329" t="str">
        <f aca="false">IF('Loan Table'!$A512&lt;&gt;"",IF('Loan Table'!$D512+'Loan Table'!$E512&lt;='Loan Table'!$C512,'Loan Table'!$C512-'Loan Table'!$G512,0),"")</f>
        <v/>
      </c>
      <c r="J512" s="329" t="str">
        <f aca="false">IF('Loan Table'!$A512&lt;&gt;"",SUM(INDEX('Loan Table'!$H$13:$H$844,1,1):'Loan Table'!$H512),"")</f>
        <v/>
      </c>
    </row>
    <row r="513" customFormat="false" ht="10.5" hidden="false" customHeight="false" outlineLevel="0" collapsed="false">
      <c r="A513" s="332" t="str">
        <f aca="false">IF(LoanGood,IF(ROW()-ROW('Loan Table'!$A$12)&gt;ScheduledNumberOfPayments,"",ROW()-ROW('Loan Table'!$A$12)),"")</f>
        <v/>
      </c>
      <c r="B513" s="327" t="str">
        <f aca="false">IF('Loan Table'!$A513&lt;&gt;"",EOMONTH(LoanStartDate,ROW('Loan Table'!$A513)-ROW('Loan Table'!$A$12)-2)+DAY(LoanStartDate),"")</f>
        <v/>
      </c>
      <c r="C513" s="329" t="str">
        <f aca="false">IF('Loan Table'!$A513&lt;&gt;"",IF(ROW()-ROW('Loan Table'!$C$12)=1,LoanAmount,INDEX('Loan Table'!$I$13:$I$844,ROW()-ROW('Loan Table'!$C$12)-1)),"")</f>
        <v/>
      </c>
      <c r="D513" s="329" t="str">
        <f aca="false">IF('Loan Table'!$A513&lt;&gt;"",ScheduledPayment,"")</f>
        <v/>
      </c>
      <c r="E513" s="329" t="str">
        <f aca="false">IF('Loan Table'!$A513&lt;&gt;"",IF('Loan Table'!$D513+ExtraPayments&lt;'Loan Table'!$C513,ExtraPayments,IF('Loan Table'!$C513-'Loan Table'!$D513&gt;0,'Loan Table'!$C513-'Loan Table'!$D513,0)),"")</f>
        <v/>
      </c>
      <c r="F513" s="329" t="str">
        <f aca="false">IF('Loan Table'!$A513&lt;&gt;"",IF('Loan Table'!$D513+'Loan Table'!$E513&lt;='Loan Table'!$C513,'Loan Table'!$D513+'Loan Table'!$E513,'Loan Table'!$C513),"")</f>
        <v/>
      </c>
      <c r="G513" s="329" t="str">
        <f aca="false">IF('Loan Table'!$A513&lt;&gt;"",'Loan Table'!$F513-'Loan Table'!$H513,"")</f>
        <v/>
      </c>
      <c r="H513" s="329" t="str">
        <f aca="false">IF('Loan Table'!$A513&lt;&gt;"",'Loan Table'!$C513*(InterestRate/PaymentsPerYear),"")</f>
        <v/>
      </c>
      <c r="I513" s="329" t="str">
        <f aca="false">IF('Loan Table'!$A513&lt;&gt;"",IF('Loan Table'!$D513+'Loan Table'!$E513&lt;='Loan Table'!$C513,'Loan Table'!$C513-'Loan Table'!$G513,0),"")</f>
        <v/>
      </c>
      <c r="J513" s="329" t="str">
        <f aca="false">IF('Loan Table'!$A513&lt;&gt;"",SUM(INDEX('Loan Table'!$H$13:$H$844,1,1):'Loan Table'!$H513),"")</f>
        <v/>
      </c>
    </row>
    <row r="514" customFormat="false" ht="10.5" hidden="false" customHeight="false" outlineLevel="0" collapsed="false">
      <c r="A514" s="332" t="str">
        <f aca="false">IF(LoanGood,IF(ROW()-ROW('Loan Table'!$A$12)&gt;ScheduledNumberOfPayments,"",ROW()-ROW('Loan Table'!$A$12)),"")</f>
        <v/>
      </c>
      <c r="B514" s="327" t="str">
        <f aca="false">IF('Loan Table'!$A514&lt;&gt;"",EOMONTH(LoanStartDate,ROW('Loan Table'!$A514)-ROW('Loan Table'!$A$12)-2)+DAY(LoanStartDate),"")</f>
        <v/>
      </c>
      <c r="C514" s="329" t="str">
        <f aca="false">IF('Loan Table'!$A514&lt;&gt;"",IF(ROW()-ROW('Loan Table'!$C$12)=1,LoanAmount,INDEX('Loan Table'!$I$13:$I$844,ROW()-ROW('Loan Table'!$C$12)-1)),"")</f>
        <v/>
      </c>
      <c r="D514" s="329" t="str">
        <f aca="false">IF('Loan Table'!$A514&lt;&gt;"",ScheduledPayment,"")</f>
        <v/>
      </c>
      <c r="E514" s="329" t="str">
        <f aca="false">IF('Loan Table'!$A514&lt;&gt;"",IF('Loan Table'!$D514+ExtraPayments&lt;'Loan Table'!$C514,ExtraPayments,IF('Loan Table'!$C514-'Loan Table'!$D514&gt;0,'Loan Table'!$C514-'Loan Table'!$D514,0)),"")</f>
        <v/>
      </c>
      <c r="F514" s="329" t="str">
        <f aca="false">IF('Loan Table'!$A514&lt;&gt;"",IF('Loan Table'!$D514+'Loan Table'!$E514&lt;='Loan Table'!$C514,'Loan Table'!$D514+'Loan Table'!$E514,'Loan Table'!$C514),"")</f>
        <v/>
      </c>
      <c r="G514" s="329" t="str">
        <f aca="false">IF('Loan Table'!$A514&lt;&gt;"",'Loan Table'!$F514-'Loan Table'!$H514,"")</f>
        <v/>
      </c>
      <c r="H514" s="329" t="str">
        <f aca="false">IF('Loan Table'!$A514&lt;&gt;"",'Loan Table'!$C514*(InterestRate/PaymentsPerYear),"")</f>
        <v/>
      </c>
      <c r="I514" s="329" t="str">
        <f aca="false">IF('Loan Table'!$A514&lt;&gt;"",IF('Loan Table'!$D514+'Loan Table'!$E514&lt;='Loan Table'!$C514,'Loan Table'!$C514-'Loan Table'!$G514,0),"")</f>
        <v/>
      </c>
      <c r="J514" s="329" t="str">
        <f aca="false">IF('Loan Table'!$A514&lt;&gt;"",SUM(INDEX('Loan Table'!$H$13:$H$844,1,1):'Loan Table'!$H514),"")</f>
        <v/>
      </c>
    </row>
    <row r="515" customFormat="false" ht="10.5" hidden="false" customHeight="false" outlineLevel="0" collapsed="false">
      <c r="A515" s="332" t="str">
        <f aca="false">IF(LoanGood,IF(ROW()-ROW('Loan Table'!$A$12)&gt;ScheduledNumberOfPayments,"",ROW()-ROW('Loan Table'!$A$12)),"")</f>
        <v/>
      </c>
      <c r="B515" s="327" t="str">
        <f aca="false">IF('Loan Table'!$A515&lt;&gt;"",EOMONTH(LoanStartDate,ROW('Loan Table'!$A515)-ROW('Loan Table'!$A$12)-2)+DAY(LoanStartDate),"")</f>
        <v/>
      </c>
      <c r="C515" s="329" t="str">
        <f aca="false">IF('Loan Table'!$A515&lt;&gt;"",IF(ROW()-ROW('Loan Table'!$C$12)=1,LoanAmount,INDEX('Loan Table'!$I$13:$I$844,ROW()-ROW('Loan Table'!$C$12)-1)),"")</f>
        <v/>
      </c>
      <c r="D515" s="329" t="str">
        <f aca="false">IF('Loan Table'!$A515&lt;&gt;"",ScheduledPayment,"")</f>
        <v/>
      </c>
      <c r="E515" s="329" t="str">
        <f aca="false">IF('Loan Table'!$A515&lt;&gt;"",IF('Loan Table'!$D515+ExtraPayments&lt;'Loan Table'!$C515,ExtraPayments,IF('Loan Table'!$C515-'Loan Table'!$D515&gt;0,'Loan Table'!$C515-'Loan Table'!$D515,0)),"")</f>
        <v/>
      </c>
      <c r="F515" s="329" t="str">
        <f aca="false">IF('Loan Table'!$A515&lt;&gt;"",IF('Loan Table'!$D515+'Loan Table'!$E515&lt;='Loan Table'!$C515,'Loan Table'!$D515+'Loan Table'!$E515,'Loan Table'!$C515),"")</f>
        <v/>
      </c>
      <c r="G515" s="329" t="str">
        <f aca="false">IF('Loan Table'!$A515&lt;&gt;"",'Loan Table'!$F515-'Loan Table'!$H515,"")</f>
        <v/>
      </c>
      <c r="H515" s="329" t="str">
        <f aca="false">IF('Loan Table'!$A515&lt;&gt;"",'Loan Table'!$C515*(InterestRate/PaymentsPerYear),"")</f>
        <v/>
      </c>
      <c r="I515" s="329" t="str">
        <f aca="false">IF('Loan Table'!$A515&lt;&gt;"",IF('Loan Table'!$D515+'Loan Table'!$E515&lt;='Loan Table'!$C515,'Loan Table'!$C515-'Loan Table'!$G515,0),"")</f>
        <v/>
      </c>
      <c r="J515" s="329" t="str">
        <f aca="false">IF('Loan Table'!$A515&lt;&gt;"",SUM(INDEX('Loan Table'!$H$13:$H$844,1,1):'Loan Table'!$H515),"")</f>
        <v/>
      </c>
    </row>
    <row r="516" customFormat="false" ht="10.5" hidden="false" customHeight="false" outlineLevel="0" collapsed="false">
      <c r="A516" s="332" t="str">
        <f aca="false">IF(LoanGood,IF(ROW()-ROW('Loan Table'!$A$12)&gt;ScheduledNumberOfPayments,"",ROW()-ROW('Loan Table'!$A$12)),"")</f>
        <v/>
      </c>
      <c r="B516" s="327" t="str">
        <f aca="false">IF('Loan Table'!$A516&lt;&gt;"",EOMONTH(LoanStartDate,ROW('Loan Table'!$A516)-ROW('Loan Table'!$A$12)-2)+DAY(LoanStartDate),"")</f>
        <v/>
      </c>
      <c r="C516" s="329" t="str">
        <f aca="false">IF('Loan Table'!$A516&lt;&gt;"",IF(ROW()-ROW('Loan Table'!$C$12)=1,LoanAmount,INDEX('Loan Table'!$I$13:$I$844,ROW()-ROW('Loan Table'!$C$12)-1)),"")</f>
        <v/>
      </c>
      <c r="D516" s="329" t="str">
        <f aca="false">IF('Loan Table'!$A516&lt;&gt;"",ScheduledPayment,"")</f>
        <v/>
      </c>
      <c r="E516" s="329" t="str">
        <f aca="false">IF('Loan Table'!$A516&lt;&gt;"",IF('Loan Table'!$D516+ExtraPayments&lt;'Loan Table'!$C516,ExtraPayments,IF('Loan Table'!$C516-'Loan Table'!$D516&gt;0,'Loan Table'!$C516-'Loan Table'!$D516,0)),"")</f>
        <v/>
      </c>
      <c r="F516" s="329" t="str">
        <f aca="false">IF('Loan Table'!$A516&lt;&gt;"",IF('Loan Table'!$D516+'Loan Table'!$E516&lt;='Loan Table'!$C516,'Loan Table'!$D516+'Loan Table'!$E516,'Loan Table'!$C516),"")</f>
        <v/>
      </c>
      <c r="G516" s="329" t="str">
        <f aca="false">IF('Loan Table'!$A516&lt;&gt;"",'Loan Table'!$F516-'Loan Table'!$H516,"")</f>
        <v/>
      </c>
      <c r="H516" s="329" t="str">
        <f aca="false">IF('Loan Table'!$A516&lt;&gt;"",'Loan Table'!$C516*(InterestRate/PaymentsPerYear),"")</f>
        <v/>
      </c>
      <c r="I516" s="329" t="str">
        <f aca="false">IF('Loan Table'!$A516&lt;&gt;"",IF('Loan Table'!$D516+'Loan Table'!$E516&lt;='Loan Table'!$C516,'Loan Table'!$C516-'Loan Table'!$G516,0),"")</f>
        <v/>
      </c>
      <c r="J516" s="329" t="str">
        <f aca="false">IF('Loan Table'!$A516&lt;&gt;"",SUM(INDEX('Loan Table'!$H$13:$H$844,1,1):'Loan Table'!$H516),"")</f>
        <v/>
      </c>
    </row>
    <row r="517" customFormat="false" ht="10.5" hidden="false" customHeight="false" outlineLevel="0" collapsed="false">
      <c r="A517" s="332" t="str">
        <f aca="false">IF(LoanGood,IF(ROW()-ROW('Loan Table'!$A$12)&gt;ScheduledNumberOfPayments,"",ROW()-ROW('Loan Table'!$A$12)),"")</f>
        <v/>
      </c>
      <c r="B517" s="327" t="str">
        <f aca="false">IF('Loan Table'!$A517&lt;&gt;"",EOMONTH(LoanStartDate,ROW('Loan Table'!$A517)-ROW('Loan Table'!$A$12)-2)+DAY(LoanStartDate),"")</f>
        <v/>
      </c>
      <c r="C517" s="329" t="str">
        <f aca="false">IF('Loan Table'!$A517&lt;&gt;"",IF(ROW()-ROW('Loan Table'!$C$12)=1,LoanAmount,INDEX('Loan Table'!$I$13:$I$844,ROW()-ROW('Loan Table'!$C$12)-1)),"")</f>
        <v/>
      </c>
      <c r="D517" s="329" t="str">
        <f aca="false">IF('Loan Table'!$A517&lt;&gt;"",ScheduledPayment,"")</f>
        <v/>
      </c>
      <c r="E517" s="329" t="str">
        <f aca="false">IF('Loan Table'!$A517&lt;&gt;"",IF('Loan Table'!$D517+ExtraPayments&lt;'Loan Table'!$C517,ExtraPayments,IF('Loan Table'!$C517-'Loan Table'!$D517&gt;0,'Loan Table'!$C517-'Loan Table'!$D517,0)),"")</f>
        <v/>
      </c>
      <c r="F517" s="329" t="str">
        <f aca="false">IF('Loan Table'!$A517&lt;&gt;"",IF('Loan Table'!$D517+'Loan Table'!$E517&lt;='Loan Table'!$C517,'Loan Table'!$D517+'Loan Table'!$E517,'Loan Table'!$C517),"")</f>
        <v/>
      </c>
      <c r="G517" s="329" t="str">
        <f aca="false">IF('Loan Table'!$A517&lt;&gt;"",'Loan Table'!$F517-'Loan Table'!$H517,"")</f>
        <v/>
      </c>
      <c r="H517" s="329" t="str">
        <f aca="false">IF('Loan Table'!$A517&lt;&gt;"",'Loan Table'!$C517*(InterestRate/PaymentsPerYear),"")</f>
        <v/>
      </c>
      <c r="I517" s="329" t="str">
        <f aca="false">IF('Loan Table'!$A517&lt;&gt;"",IF('Loan Table'!$D517+'Loan Table'!$E517&lt;='Loan Table'!$C517,'Loan Table'!$C517-'Loan Table'!$G517,0),"")</f>
        <v/>
      </c>
      <c r="J517" s="329" t="str">
        <f aca="false">IF('Loan Table'!$A517&lt;&gt;"",SUM(INDEX('Loan Table'!$H$13:$H$844,1,1):'Loan Table'!$H517),"")</f>
        <v/>
      </c>
    </row>
    <row r="518" customFormat="false" ht="10.5" hidden="false" customHeight="false" outlineLevel="0" collapsed="false">
      <c r="A518" s="332" t="str">
        <f aca="false">IF(LoanGood,IF(ROW()-ROW('Loan Table'!$A$12)&gt;ScheduledNumberOfPayments,"",ROW()-ROW('Loan Table'!$A$12)),"")</f>
        <v/>
      </c>
      <c r="B518" s="327" t="str">
        <f aca="false">IF('Loan Table'!$A518&lt;&gt;"",EOMONTH(LoanStartDate,ROW('Loan Table'!$A518)-ROW('Loan Table'!$A$12)-2)+DAY(LoanStartDate),"")</f>
        <v/>
      </c>
      <c r="C518" s="329" t="str">
        <f aca="false">IF('Loan Table'!$A518&lt;&gt;"",IF(ROW()-ROW('Loan Table'!$C$12)=1,LoanAmount,INDEX('Loan Table'!$I$13:$I$844,ROW()-ROW('Loan Table'!$C$12)-1)),"")</f>
        <v/>
      </c>
      <c r="D518" s="329" t="str">
        <f aca="false">IF('Loan Table'!$A518&lt;&gt;"",ScheduledPayment,"")</f>
        <v/>
      </c>
      <c r="E518" s="329" t="str">
        <f aca="false">IF('Loan Table'!$A518&lt;&gt;"",IF('Loan Table'!$D518+ExtraPayments&lt;'Loan Table'!$C518,ExtraPayments,IF('Loan Table'!$C518-'Loan Table'!$D518&gt;0,'Loan Table'!$C518-'Loan Table'!$D518,0)),"")</f>
        <v/>
      </c>
      <c r="F518" s="329" t="str">
        <f aca="false">IF('Loan Table'!$A518&lt;&gt;"",IF('Loan Table'!$D518+'Loan Table'!$E518&lt;='Loan Table'!$C518,'Loan Table'!$D518+'Loan Table'!$E518,'Loan Table'!$C518),"")</f>
        <v/>
      </c>
      <c r="G518" s="329" t="str">
        <f aca="false">IF('Loan Table'!$A518&lt;&gt;"",'Loan Table'!$F518-'Loan Table'!$H518,"")</f>
        <v/>
      </c>
      <c r="H518" s="329" t="str">
        <f aca="false">IF('Loan Table'!$A518&lt;&gt;"",'Loan Table'!$C518*(InterestRate/PaymentsPerYear),"")</f>
        <v/>
      </c>
      <c r="I518" s="329" t="str">
        <f aca="false">IF('Loan Table'!$A518&lt;&gt;"",IF('Loan Table'!$D518+'Loan Table'!$E518&lt;='Loan Table'!$C518,'Loan Table'!$C518-'Loan Table'!$G518,0),"")</f>
        <v/>
      </c>
      <c r="J518" s="329" t="str">
        <f aca="false">IF('Loan Table'!$A518&lt;&gt;"",SUM(INDEX('Loan Table'!$H$13:$H$844,1,1):'Loan Table'!$H518),"")</f>
        <v/>
      </c>
    </row>
    <row r="519" customFormat="false" ht="10.5" hidden="false" customHeight="false" outlineLevel="0" collapsed="false">
      <c r="A519" s="332" t="str">
        <f aca="false">IF(LoanGood,IF(ROW()-ROW('Loan Table'!$A$12)&gt;ScheduledNumberOfPayments,"",ROW()-ROW('Loan Table'!$A$12)),"")</f>
        <v/>
      </c>
      <c r="B519" s="327" t="str">
        <f aca="false">IF('Loan Table'!$A519&lt;&gt;"",EOMONTH(LoanStartDate,ROW('Loan Table'!$A519)-ROW('Loan Table'!$A$12)-2)+DAY(LoanStartDate),"")</f>
        <v/>
      </c>
      <c r="C519" s="329" t="str">
        <f aca="false">IF('Loan Table'!$A519&lt;&gt;"",IF(ROW()-ROW('Loan Table'!$C$12)=1,LoanAmount,INDEX('Loan Table'!$I$13:$I$844,ROW()-ROW('Loan Table'!$C$12)-1)),"")</f>
        <v/>
      </c>
      <c r="D519" s="329" t="str">
        <f aca="false">IF('Loan Table'!$A519&lt;&gt;"",ScheduledPayment,"")</f>
        <v/>
      </c>
      <c r="E519" s="329" t="str">
        <f aca="false">IF('Loan Table'!$A519&lt;&gt;"",IF('Loan Table'!$D519+ExtraPayments&lt;'Loan Table'!$C519,ExtraPayments,IF('Loan Table'!$C519-'Loan Table'!$D519&gt;0,'Loan Table'!$C519-'Loan Table'!$D519,0)),"")</f>
        <v/>
      </c>
      <c r="F519" s="329" t="str">
        <f aca="false">IF('Loan Table'!$A519&lt;&gt;"",IF('Loan Table'!$D519+'Loan Table'!$E519&lt;='Loan Table'!$C519,'Loan Table'!$D519+'Loan Table'!$E519,'Loan Table'!$C519),"")</f>
        <v/>
      </c>
      <c r="G519" s="329" t="str">
        <f aca="false">IF('Loan Table'!$A519&lt;&gt;"",'Loan Table'!$F519-'Loan Table'!$H519,"")</f>
        <v/>
      </c>
      <c r="H519" s="329" t="str">
        <f aca="false">IF('Loan Table'!$A519&lt;&gt;"",'Loan Table'!$C519*(InterestRate/PaymentsPerYear),"")</f>
        <v/>
      </c>
      <c r="I519" s="329" t="str">
        <f aca="false">IF('Loan Table'!$A519&lt;&gt;"",IF('Loan Table'!$D519+'Loan Table'!$E519&lt;='Loan Table'!$C519,'Loan Table'!$C519-'Loan Table'!$G519,0),"")</f>
        <v/>
      </c>
      <c r="J519" s="329" t="str">
        <f aca="false">IF('Loan Table'!$A519&lt;&gt;"",SUM(INDEX('Loan Table'!$H$13:$H$844,1,1):'Loan Table'!$H519),"")</f>
        <v/>
      </c>
    </row>
    <row r="520" customFormat="false" ht="10.5" hidden="false" customHeight="false" outlineLevel="0" collapsed="false">
      <c r="A520" s="332" t="str">
        <f aca="false">IF(LoanGood,IF(ROW()-ROW('Loan Table'!$A$12)&gt;ScheduledNumberOfPayments,"",ROW()-ROW('Loan Table'!$A$12)),"")</f>
        <v/>
      </c>
      <c r="B520" s="327" t="str">
        <f aca="false">IF('Loan Table'!$A520&lt;&gt;"",EOMONTH(LoanStartDate,ROW('Loan Table'!$A520)-ROW('Loan Table'!$A$12)-2)+DAY(LoanStartDate),"")</f>
        <v/>
      </c>
      <c r="C520" s="329" t="str">
        <f aca="false">IF('Loan Table'!$A520&lt;&gt;"",IF(ROW()-ROW('Loan Table'!$C$12)=1,LoanAmount,INDEX('Loan Table'!$I$13:$I$844,ROW()-ROW('Loan Table'!$C$12)-1)),"")</f>
        <v/>
      </c>
      <c r="D520" s="329" t="str">
        <f aca="false">IF('Loan Table'!$A520&lt;&gt;"",ScheduledPayment,"")</f>
        <v/>
      </c>
      <c r="E520" s="329" t="str">
        <f aca="false">IF('Loan Table'!$A520&lt;&gt;"",IF('Loan Table'!$D520+ExtraPayments&lt;'Loan Table'!$C520,ExtraPayments,IF('Loan Table'!$C520-'Loan Table'!$D520&gt;0,'Loan Table'!$C520-'Loan Table'!$D520,0)),"")</f>
        <v/>
      </c>
      <c r="F520" s="329" t="str">
        <f aca="false">IF('Loan Table'!$A520&lt;&gt;"",IF('Loan Table'!$D520+'Loan Table'!$E520&lt;='Loan Table'!$C520,'Loan Table'!$D520+'Loan Table'!$E520,'Loan Table'!$C520),"")</f>
        <v/>
      </c>
      <c r="G520" s="329" t="str">
        <f aca="false">IF('Loan Table'!$A520&lt;&gt;"",'Loan Table'!$F520-'Loan Table'!$H520,"")</f>
        <v/>
      </c>
      <c r="H520" s="329" t="str">
        <f aca="false">IF('Loan Table'!$A520&lt;&gt;"",'Loan Table'!$C520*(InterestRate/PaymentsPerYear),"")</f>
        <v/>
      </c>
      <c r="I520" s="329" t="str">
        <f aca="false">IF('Loan Table'!$A520&lt;&gt;"",IF('Loan Table'!$D520+'Loan Table'!$E520&lt;='Loan Table'!$C520,'Loan Table'!$C520-'Loan Table'!$G520,0),"")</f>
        <v/>
      </c>
      <c r="J520" s="329" t="str">
        <f aca="false">IF('Loan Table'!$A520&lt;&gt;"",SUM(INDEX('Loan Table'!$H$13:$H$844,1,1):'Loan Table'!$H520),"")</f>
        <v/>
      </c>
    </row>
    <row r="521" customFormat="false" ht="10.5" hidden="false" customHeight="false" outlineLevel="0" collapsed="false">
      <c r="A521" s="332" t="str">
        <f aca="false">IF(LoanGood,IF(ROW()-ROW('Loan Table'!$A$12)&gt;ScheduledNumberOfPayments,"",ROW()-ROW('Loan Table'!$A$12)),"")</f>
        <v/>
      </c>
      <c r="B521" s="327" t="str">
        <f aca="false">IF('Loan Table'!$A521&lt;&gt;"",EOMONTH(LoanStartDate,ROW('Loan Table'!$A521)-ROW('Loan Table'!$A$12)-2)+DAY(LoanStartDate),"")</f>
        <v/>
      </c>
      <c r="C521" s="329" t="str">
        <f aca="false">IF('Loan Table'!$A521&lt;&gt;"",IF(ROW()-ROW('Loan Table'!$C$12)=1,LoanAmount,INDEX('Loan Table'!$I$13:$I$844,ROW()-ROW('Loan Table'!$C$12)-1)),"")</f>
        <v/>
      </c>
      <c r="D521" s="329" t="str">
        <f aca="false">IF('Loan Table'!$A521&lt;&gt;"",ScheduledPayment,"")</f>
        <v/>
      </c>
      <c r="E521" s="329" t="str">
        <f aca="false">IF('Loan Table'!$A521&lt;&gt;"",IF('Loan Table'!$D521+ExtraPayments&lt;'Loan Table'!$C521,ExtraPayments,IF('Loan Table'!$C521-'Loan Table'!$D521&gt;0,'Loan Table'!$C521-'Loan Table'!$D521,0)),"")</f>
        <v/>
      </c>
      <c r="F521" s="329" t="str">
        <f aca="false">IF('Loan Table'!$A521&lt;&gt;"",IF('Loan Table'!$D521+'Loan Table'!$E521&lt;='Loan Table'!$C521,'Loan Table'!$D521+'Loan Table'!$E521,'Loan Table'!$C521),"")</f>
        <v/>
      </c>
      <c r="G521" s="329" t="str">
        <f aca="false">IF('Loan Table'!$A521&lt;&gt;"",'Loan Table'!$F521-'Loan Table'!$H521,"")</f>
        <v/>
      </c>
      <c r="H521" s="329" t="str">
        <f aca="false">IF('Loan Table'!$A521&lt;&gt;"",'Loan Table'!$C521*(InterestRate/PaymentsPerYear),"")</f>
        <v/>
      </c>
      <c r="I521" s="329" t="str">
        <f aca="false">IF('Loan Table'!$A521&lt;&gt;"",IF('Loan Table'!$D521+'Loan Table'!$E521&lt;='Loan Table'!$C521,'Loan Table'!$C521-'Loan Table'!$G521,0),"")</f>
        <v/>
      </c>
      <c r="J521" s="329" t="str">
        <f aca="false">IF('Loan Table'!$A521&lt;&gt;"",SUM(INDEX('Loan Table'!$H$13:$H$844,1,1):'Loan Table'!$H521),"")</f>
        <v/>
      </c>
    </row>
    <row r="522" customFormat="false" ht="10.5" hidden="false" customHeight="false" outlineLevel="0" collapsed="false">
      <c r="A522" s="332" t="str">
        <f aca="false">IF(LoanGood,IF(ROW()-ROW('Loan Table'!$A$12)&gt;ScheduledNumberOfPayments,"",ROW()-ROW('Loan Table'!$A$12)),"")</f>
        <v/>
      </c>
      <c r="B522" s="327" t="str">
        <f aca="false">IF('Loan Table'!$A522&lt;&gt;"",EOMONTH(LoanStartDate,ROW('Loan Table'!$A522)-ROW('Loan Table'!$A$12)-2)+DAY(LoanStartDate),"")</f>
        <v/>
      </c>
      <c r="C522" s="329" t="str">
        <f aca="false">IF('Loan Table'!$A522&lt;&gt;"",IF(ROW()-ROW('Loan Table'!$C$12)=1,LoanAmount,INDEX('Loan Table'!$I$13:$I$844,ROW()-ROW('Loan Table'!$C$12)-1)),"")</f>
        <v/>
      </c>
      <c r="D522" s="329" t="str">
        <f aca="false">IF('Loan Table'!$A522&lt;&gt;"",ScheduledPayment,"")</f>
        <v/>
      </c>
      <c r="E522" s="329" t="str">
        <f aca="false">IF('Loan Table'!$A522&lt;&gt;"",IF('Loan Table'!$D522+ExtraPayments&lt;'Loan Table'!$C522,ExtraPayments,IF('Loan Table'!$C522-'Loan Table'!$D522&gt;0,'Loan Table'!$C522-'Loan Table'!$D522,0)),"")</f>
        <v/>
      </c>
      <c r="F522" s="329" t="str">
        <f aca="false">IF('Loan Table'!$A522&lt;&gt;"",IF('Loan Table'!$D522+'Loan Table'!$E522&lt;='Loan Table'!$C522,'Loan Table'!$D522+'Loan Table'!$E522,'Loan Table'!$C522),"")</f>
        <v/>
      </c>
      <c r="G522" s="329" t="str">
        <f aca="false">IF('Loan Table'!$A522&lt;&gt;"",'Loan Table'!$F522-'Loan Table'!$H522,"")</f>
        <v/>
      </c>
      <c r="H522" s="329" t="str">
        <f aca="false">IF('Loan Table'!$A522&lt;&gt;"",'Loan Table'!$C522*(InterestRate/PaymentsPerYear),"")</f>
        <v/>
      </c>
      <c r="I522" s="329" t="str">
        <f aca="false">IF('Loan Table'!$A522&lt;&gt;"",IF('Loan Table'!$D522+'Loan Table'!$E522&lt;='Loan Table'!$C522,'Loan Table'!$C522-'Loan Table'!$G522,0),"")</f>
        <v/>
      </c>
      <c r="J522" s="329" t="str">
        <f aca="false">IF('Loan Table'!$A522&lt;&gt;"",SUM(INDEX('Loan Table'!$H$13:$H$844,1,1):'Loan Table'!$H522),"")</f>
        <v/>
      </c>
    </row>
    <row r="523" customFormat="false" ht="10.5" hidden="false" customHeight="false" outlineLevel="0" collapsed="false">
      <c r="A523" s="332" t="str">
        <f aca="false">IF(LoanGood,IF(ROW()-ROW('Loan Table'!$A$12)&gt;ScheduledNumberOfPayments,"",ROW()-ROW('Loan Table'!$A$12)),"")</f>
        <v/>
      </c>
      <c r="B523" s="327" t="str">
        <f aca="false">IF('Loan Table'!$A523&lt;&gt;"",EOMONTH(LoanStartDate,ROW('Loan Table'!$A523)-ROW('Loan Table'!$A$12)-2)+DAY(LoanStartDate),"")</f>
        <v/>
      </c>
      <c r="C523" s="329" t="str">
        <f aca="false">IF('Loan Table'!$A523&lt;&gt;"",IF(ROW()-ROW('Loan Table'!$C$12)=1,LoanAmount,INDEX('Loan Table'!$I$13:$I$844,ROW()-ROW('Loan Table'!$C$12)-1)),"")</f>
        <v/>
      </c>
      <c r="D523" s="329" t="str">
        <f aca="false">IF('Loan Table'!$A523&lt;&gt;"",ScheduledPayment,"")</f>
        <v/>
      </c>
      <c r="E523" s="329" t="str">
        <f aca="false">IF('Loan Table'!$A523&lt;&gt;"",IF('Loan Table'!$D523+ExtraPayments&lt;'Loan Table'!$C523,ExtraPayments,IF('Loan Table'!$C523-'Loan Table'!$D523&gt;0,'Loan Table'!$C523-'Loan Table'!$D523,0)),"")</f>
        <v/>
      </c>
      <c r="F523" s="329" t="str">
        <f aca="false">IF('Loan Table'!$A523&lt;&gt;"",IF('Loan Table'!$D523+'Loan Table'!$E523&lt;='Loan Table'!$C523,'Loan Table'!$D523+'Loan Table'!$E523,'Loan Table'!$C523),"")</f>
        <v/>
      </c>
      <c r="G523" s="329" t="str">
        <f aca="false">IF('Loan Table'!$A523&lt;&gt;"",'Loan Table'!$F523-'Loan Table'!$H523,"")</f>
        <v/>
      </c>
      <c r="H523" s="329" t="str">
        <f aca="false">IF('Loan Table'!$A523&lt;&gt;"",'Loan Table'!$C523*(InterestRate/PaymentsPerYear),"")</f>
        <v/>
      </c>
      <c r="I523" s="329" t="str">
        <f aca="false">IF('Loan Table'!$A523&lt;&gt;"",IF('Loan Table'!$D523+'Loan Table'!$E523&lt;='Loan Table'!$C523,'Loan Table'!$C523-'Loan Table'!$G523,0),"")</f>
        <v/>
      </c>
      <c r="J523" s="329" t="str">
        <f aca="false">IF('Loan Table'!$A523&lt;&gt;"",SUM(INDEX('Loan Table'!$H$13:$H$844,1,1):'Loan Table'!$H523),"")</f>
        <v/>
      </c>
    </row>
    <row r="524" customFormat="false" ht="10.5" hidden="false" customHeight="false" outlineLevel="0" collapsed="false">
      <c r="A524" s="332" t="str">
        <f aca="false">IF(LoanGood,IF(ROW()-ROW('Loan Table'!$A$12)&gt;ScheduledNumberOfPayments,"",ROW()-ROW('Loan Table'!$A$12)),"")</f>
        <v/>
      </c>
      <c r="B524" s="327" t="str">
        <f aca="false">IF('Loan Table'!$A524&lt;&gt;"",EOMONTH(LoanStartDate,ROW('Loan Table'!$A524)-ROW('Loan Table'!$A$12)-2)+DAY(LoanStartDate),"")</f>
        <v/>
      </c>
      <c r="C524" s="329" t="str">
        <f aca="false">IF('Loan Table'!$A524&lt;&gt;"",IF(ROW()-ROW('Loan Table'!$C$12)=1,LoanAmount,INDEX('Loan Table'!$I$13:$I$844,ROW()-ROW('Loan Table'!$C$12)-1)),"")</f>
        <v/>
      </c>
      <c r="D524" s="329" t="str">
        <f aca="false">IF('Loan Table'!$A524&lt;&gt;"",ScheduledPayment,"")</f>
        <v/>
      </c>
      <c r="E524" s="329" t="str">
        <f aca="false">IF('Loan Table'!$A524&lt;&gt;"",IF('Loan Table'!$D524+ExtraPayments&lt;'Loan Table'!$C524,ExtraPayments,IF('Loan Table'!$C524-'Loan Table'!$D524&gt;0,'Loan Table'!$C524-'Loan Table'!$D524,0)),"")</f>
        <v/>
      </c>
      <c r="F524" s="329" t="str">
        <f aca="false">IF('Loan Table'!$A524&lt;&gt;"",IF('Loan Table'!$D524+'Loan Table'!$E524&lt;='Loan Table'!$C524,'Loan Table'!$D524+'Loan Table'!$E524,'Loan Table'!$C524),"")</f>
        <v/>
      </c>
      <c r="G524" s="329" t="str">
        <f aca="false">IF('Loan Table'!$A524&lt;&gt;"",'Loan Table'!$F524-'Loan Table'!$H524,"")</f>
        <v/>
      </c>
      <c r="H524" s="329" t="str">
        <f aca="false">IF('Loan Table'!$A524&lt;&gt;"",'Loan Table'!$C524*(InterestRate/PaymentsPerYear),"")</f>
        <v/>
      </c>
      <c r="I524" s="329" t="str">
        <f aca="false">IF('Loan Table'!$A524&lt;&gt;"",IF('Loan Table'!$D524+'Loan Table'!$E524&lt;='Loan Table'!$C524,'Loan Table'!$C524-'Loan Table'!$G524,0),"")</f>
        <v/>
      </c>
      <c r="J524" s="329" t="str">
        <f aca="false">IF('Loan Table'!$A524&lt;&gt;"",SUM(INDEX('Loan Table'!$H$13:$H$844,1,1):'Loan Table'!$H524),"")</f>
        <v/>
      </c>
    </row>
    <row r="525" customFormat="false" ht="10.5" hidden="false" customHeight="false" outlineLevel="0" collapsed="false">
      <c r="A525" s="332" t="str">
        <f aca="false">IF(LoanGood,IF(ROW()-ROW('Loan Table'!$A$12)&gt;ScheduledNumberOfPayments,"",ROW()-ROW('Loan Table'!$A$12)),"")</f>
        <v/>
      </c>
      <c r="B525" s="327" t="str">
        <f aca="false">IF('Loan Table'!$A525&lt;&gt;"",EOMONTH(LoanStartDate,ROW('Loan Table'!$A525)-ROW('Loan Table'!$A$12)-2)+DAY(LoanStartDate),"")</f>
        <v/>
      </c>
      <c r="C525" s="329" t="str">
        <f aca="false">IF('Loan Table'!$A525&lt;&gt;"",IF(ROW()-ROW('Loan Table'!$C$12)=1,LoanAmount,INDEX('Loan Table'!$I$13:$I$844,ROW()-ROW('Loan Table'!$C$12)-1)),"")</f>
        <v/>
      </c>
      <c r="D525" s="329" t="str">
        <f aca="false">IF('Loan Table'!$A525&lt;&gt;"",ScheduledPayment,"")</f>
        <v/>
      </c>
      <c r="E525" s="329" t="str">
        <f aca="false">IF('Loan Table'!$A525&lt;&gt;"",IF('Loan Table'!$D525+ExtraPayments&lt;'Loan Table'!$C525,ExtraPayments,IF('Loan Table'!$C525-'Loan Table'!$D525&gt;0,'Loan Table'!$C525-'Loan Table'!$D525,0)),"")</f>
        <v/>
      </c>
      <c r="F525" s="329" t="str">
        <f aca="false">IF('Loan Table'!$A525&lt;&gt;"",IF('Loan Table'!$D525+'Loan Table'!$E525&lt;='Loan Table'!$C525,'Loan Table'!$D525+'Loan Table'!$E525,'Loan Table'!$C525),"")</f>
        <v/>
      </c>
      <c r="G525" s="329" t="str">
        <f aca="false">IF('Loan Table'!$A525&lt;&gt;"",'Loan Table'!$F525-'Loan Table'!$H525,"")</f>
        <v/>
      </c>
      <c r="H525" s="329" t="str">
        <f aca="false">IF('Loan Table'!$A525&lt;&gt;"",'Loan Table'!$C525*(InterestRate/PaymentsPerYear),"")</f>
        <v/>
      </c>
      <c r="I525" s="329" t="str">
        <f aca="false">IF('Loan Table'!$A525&lt;&gt;"",IF('Loan Table'!$D525+'Loan Table'!$E525&lt;='Loan Table'!$C525,'Loan Table'!$C525-'Loan Table'!$G525,0),"")</f>
        <v/>
      </c>
      <c r="J525" s="329" t="str">
        <f aca="false">IF('Loan Table'!$A525&lt;&gt;"",SUM(INDEX('Loan Table'!$H$13:$H$844,1,1):'Loan Table'!$H525),"")</f>
        <v/>
      </c>
    </row>
    <row r="526" customFormat="false" ht="10.5" hidden="false" customHeight="false" outlineLevel="0" collapsed="false">
      <c r="A526" s="332" t="str">
        <f aca="false">IF(LoanGood,IF(ROW()-ROW('Loan Table'!$A$12)&gt;ScheduledNumberOfPayments,"",ROW()-ROW('Loan Table'!$A$12)),"")</f>
        <v/>
      </c>
      <c r="B526" s="327" t="str">
        <f aca="false">IF('Loan Table'!$A526&lt;&gt;"",EOMONTH(LoanStartDate,ROW('Loan Table'!$A526)-ROW('Loan Table'!$A$12)-2)+DAY(LoanStartDate),"")</f>
        <v/>
      </c>
      <c r="C526" s="329" t="str">
        <f aca="false">IF('Loan Table'!$A526&lt;&gt;"",IF(ROW()-ROW('Loan Table'!$C$12)=1,LoanAmount,INDEX('Loan Table'!$I$13:$I$844,ROW()-ROW('Loan Table'!$C$12)-1)),"")</f>
        <v/>
      </c>
      <c r="D526" s="329" t="str">
        <f aca="false">IF('Loan Table'!$A526&lt;&gt;"",ScheduledPayment,"")</f>
        <v/>
      </c>
      <c r="E526" s="329" t="str">
        <f aca="false">IF('Loan Table'!$A526&lt;&gt;"",IF('Loan Table'!$D526+ExtraPayments&lt;'Loan Table'!$C526,ExtraPayments,IF('Loan Table'!$C526-'Loan Table'!$D526&gt;0,'Loan Table'!$C526-'Loan Table'!$D526,0)),"")</f>
        <v/>
      </c>
      <c r="F526" s="329" t="str">
        <f aca="false">IF('Loan Table'!$A526&lt;&gt;"",IF('Loan Table'!$D526+'Loan Table'!$E526&lt;='Loan Table'!$C526,'Loan Table'!$D526+'Loan Table'!$E526,'Loan Table'!$C526),"")</f>
        <v/>
      </c>
      <c r="G526" s="329" t="str">
        <f aca="false">IF('Loan Table'!$A526&lt;&gt;"",'Loan Table'!$F526-'Loan Table'!$H526,"")</f>
        <v/>
      </c>
      <c r="H526" s="329" t="str">
        <f aca="false">IF('Loan Table'!$A526&lt;&gt;"",'Loan Table'!$C526*(InterestRate/PaymentsPerYear),"")</f>
        <v/>
      </c>
      <c r="I526" s="329" t="str">
        <f aca="false">IF('Loan Table'!$A526&lt;&gt;"",IF('Loan Table'!$D526+'Loan Table'!$E526&lt;='Loan Table'!$C526,'Loan Table'!$C526-'Loan Table'!$G526,0),"")</f>
        <v/>
      </c>
      <c r="J526" s="329" t="str">
        <f aca="false">IF('Loan Table'!$A526&lt;&gt;"",SUM(INDEX('Loan Table'!$H$13:$H$844,1,1):'Loan Table'!$H526),"")</f>
        <v/>
      </c>
    </row>
    <row r="527" customFormat="false" ht="10.5" hidden="false" customHeight="false" outlineLevel="0" collapsed="false">
      <c r="A527" s="332" t="str">
        <f aca="false">IF(LoanGood,IF(ROW()-ROW('Loan Table'!$A$12)&gt;ScheduledNumberOfPayments,"",ROW()-ROW('Loan Table'!$A$12)),"")</f>
        <v/>
      </c>
      <c r="B527" s="327" t="str">
        <f aca="false">IF('Loan Table'!$A527&lt;&gt;"",EOMONTH(LoanStartDate,ROW('Loan Table'!$A527)-ROW('Loan Table'!$A$12)-2)+DAY(LoanStartDate),"")</f>
        <v/>
      </c>
      <c r="C527" s="329" t="str">
        <f aca="false">IF('Loan Table'!$A527&lt;&gt;"",IF(ROW()-ROW('Loan Table'!$C$12)=1,LoanAmount,INDEX('Loan Table'!$I$13:$I$844,ROW()-ROW('Loan Table'!$C$12)-1)),"")</f>
        <v/>
      </c>
      <c r="D527" s="329" t="str">
        <f aca="false">IF('Loan Table'!$A527&lt;&gt;"",ScheduledPayment,"")</f>
        <v/>
      </c>
      <c r="E527" s="329" t="str">
        <f aca="false">IF('Loan Table'!$A527&lt;&gt;"",IF('Loan Table'!$D527+ExtraPayments&lt;'Loan Table'!$C527,ExtraPayments,IF('Loan Table'!$C527-'Loan Table'!$D527&gt;0,'Loan Table'!$C527-'Loan Table'!$D527,0)),"")</f>
        <v/>
      </c>
      <c r="F527" s="329" t="str">
        <f aca="false">IF('Loan Table'!$A527&lt;&gt;"",IF('Loan Table'!$D527+'Loan Table'!$E527&lt;='Loan Table'!$C527,'Loan Table'!$D527+'Loan Table'!$E527,'Loan Table'!$C527),"")</f>
        <v/>
      </c>
      <c r="G527" s="329" t="str">
        <f aca="false">IF('Loan Table'!$A527&lt;&gt;"",'Loan Table'!$F527-'Loan Table'!$H527,"")</f>
        <v/>
      </c>
      <c r="H527" s="329" t="str">
        <f aca="false">IF('Loan Table'!$A527&lt;&gt;"",'Loan Table'!$C527*(InterestRate/PaymentsPerYear),"")</f>
        <v/>
      </c>
      <c r="I527" s="329" t="str">
        <f aca="false">IF('Loan Table'!$A527&lt;&gt;"",IF('Loan Table'!$D527+'Loan Table'!$E527&lt;='Loan Table'!$C527,'Loan Table'!$C527-'Loan Table'!$G527,0),"")</f>
        <v/>
      </c>
      <c r="J527" s="329" t="str">
        <f aca="false">IF('Loan Table'!$A527&lt;&gt;"",SUM(INDEX('Loan Table'!$H$13:$H$844,1,1):'Loan Table'!$H527),"")</f>
        <v/>
      </c>
    </row>
    <row r="528" customFormat="false" ht="10.5" hidden="false" customHeight="false" outlineLevel="0" collapsed="false">
      <c r="A528" s="332" t="str">
        <f aca="false">IF(LoanGood,IF(ROW()-ROW('Loan Table'!$A$12)&gt;ScheduledNumberOfPayments,"",ROW()-ROW('Loan Table'!$A$12)),"")</f>
        <v/>
      </c>
      <c r="B528" s="327" t="str">
        <f aca="false">IF('Loan Table'!$A528&lt;&gt;"",EOMONTH(LoanStartDate,ROW('Loan Table'!$A528)-ROW('Loan Table'!$A$12)-2)+DAY(LoanStartDate),"")</f>
        <v/>
      </c>
      <c r="C528" s="329" t="str">
        <f aca="false">IF('Loan Table'!$A528&lt;&gt;"",IF(ROW()-ROW('Loan Table'!$C$12)=1,LoanAmount,INDEX('Loan Table'!$I$13:$I$844,ROW()-ROW('Loan Table'!$C$12)-1)),"")</f>
        <v/>
      </c>
      <c r="D528" s="329" t="str">
        <f aca="false">IF('Loan Table'!$A528&lt;&gt;"",ScheduledPayment,"")</f>
        <v/>
      </c>
      <c r="E528" s="329" t="str">
        <f aca="false">IF('Loan Table'!$A528&lt;&gt;"",IF('Loan Table'!$D528+ExtraPayments&lt;'Loan Table'!$C528,ExtraPayments,IF('Loan Table'!$C528-'Loan Table'!$D528&gt;0,'Loan Table'!$C528-'Loan Table'!$D528,0)),"")</f>
        <v/>
      </c>
      <c r="F528" s="329" t="str">
        <f aca="false">IF('Loan Table'!$A528&lt;&gt;"",IF('Loan Table'!$D528+'Loan Table'!$E528&lt;='Loan Table'!$C528,'Loan Table'!$D528+'Loan Table'!$E528,'Loan Table'!$C528),"")</f>
        <v/>
      </c>
      <c r="G528" s="329" t="str">
        <f aca="false">IF('Loan Table'!$A528&lt;&gt;"",'Loan Table'!$F528-'Loan Table'!$H528,"")</f>
        <v/>
      </c>
      <c r="H528" s="329" t="str">
        <f aca="false">IF('Loan Table'!$A528&lt;&gt;"",'Loan Table'!$C528*(InterestRate/PaymentsPerYear),"")</f>
        <v/>
      </c>
      <c r="I528" s="329" t="str">
        <f aca="false">IF('Loan Table'!$A528&lt;&gt;"",IF('Loan Table'!$D528+'Loan Table'!$E528&lt;='Loan Table'!$C528,'Loan Table'!$C528-'Loan Table'!$G528,0),"")</f>
        <v/>
      </c>
      <c r="J528" s="329" t="str">
        <f aca="false">IF('Loan Table'!$A528&lt;&gt;"",SUM(INDEX('Loan Table'!$H$13:$H$844,1,1):'Loan Table'!$H528),"")</f>
        <v/>
      </c>
    </row>
    <row r="529" customFormat="false" ht="10.5" hidden="false" customHeight="false" outlineLevel="0" collapsed="false">
      <c r="A529" s="332" t="str">
        <f aca="false">IF(LoanGood,IF(ROW()-ROW('Loan Table'!$A$12)&gt;ScheduledNumberOfPayments,"",ROW()-ROW('Loan Table'!$A$12)),"")</f>
        <v/>
      </c>
      <c r="B529" s="327" t="str">
        <f aca="false">IF('Loan Table'!$A529&lt;&gt;"",EOMONTH(LoanStartDate,ROW('Loan Table'!$A529)-ROW('Loan Table'!$A$12)-2)+DAY(LoanStartDate),"")</f>
        <v/>
      </c>
      <c r="C529" s="329" t="str">
        <f aca="false">IF('Loan Table'!$A529&lt;&gt;"",IF(ROW()-ROW('Loan Table'!$C$12)=1,LoanAmount,INDEX('Loan Table'!$I$13:$I$844,ROW()-ROW('Loan Table'!$C$12)-1)),"")</f>
        <v/>
      </c>
      <c r="D529" s="329" t="str">
        <f aca="false">IF('Loan Table'!$A529&lt;&gt;"",ScheduledPayment,"")</f>
        <v/>
      </c>
      <c r="E529" s="329" t="str">
        <f aca="false">IF('Loan Table'!$A529&lt;&gt;"",IF('Loan Table'!$D529+ExtraPayments&lt;'Loan Table'!$C529,ExtraPayments,IF('Loan Table'!$C529-'Loan Table'!$D529&gt;0,'Loan Table'!$C529-'Loan Table'!$D529,0)),"")</f>
        <v/>
      </c>
      <c r="F529" s="329" t="str">
        <f aca="false">IF('Loan Table'!$A529&lt;&gt;"",IF('Loan Table'!$D529+'Loan Table'!$E529&lt;='Loan Table'!$C529,'Loan Table'!$D529+'Loan Table'!$E529,'Loan Table'!$C529),"")</f>
        <v/>
      </c>
      <c r="G529" s="329" t="str">
        <f aca="false">IF('Loan Table'!$A529&lt;&gt;"",'Loan Table'!$F529-'Loan Table'!$H529,"")</f>
        <v/>
      </c>
      <c r="H529" s="329" t="str">
        <f aca="false">IF('Loan Table'!$A529&lt;&gt;"",'Loan Table'!$C529*(InterestRate/PaymentsPerYear),"")</f>
        <v/>
      </c>
      <c r="I529" s="329" t="str">
        <f aca="false">IF('Loan Table'!$A529&lt;&gt;"",IF('Loan Table'!$D529+'Loan Table'!$E529&lt;='Loan Table'!$C529,'Loan Table'!$C529-'Loan Table'!$G529,0),"")</f>
        <v/>
      </c>
      <c r="J529" s="329" t="str">
        <f aca="false">IF('Loan Table'!$A529&lt;&gt;"",SUM(INDEX('Loan Table'!$H$13:$H$844,1,1):'Loan Table'!$H529),"")</f>
        <v/>
      </c>
    </row>
    <row r="530" customFormat="false" ht="10.5" hidden="false" customHeight="false" outlineLevel="0" collapsed="false">
      <c r="A530" s="332" t="str">
        <f aca="false">IF(LoanGood,IF(ROW()-ROW('Loan Table'!$A$12)&gt;ScheduledNumberOfPayments,"",ROW()-ROW('Loan Table'!$A$12)),"")</f>
        <v/>
      </c>
      <c r="B530" s="327" t="str">
        <f aca="false">IF('Loan Table'!$A530&lt;&gt;"",EOMONTH(LoanStartDate,ROW('Loan Table'!$A530)-ROW('Loan Table'!$A$12)-2)+DAY(LoanStartDate),"")</f>
        <v/>
      </c>
      <c r="C530" s="329" t="str">
        <f aca="false">IF('Loan Table'!$A530&lt;&gt;"",IF(ROW()-ROW('Loan Table'!$C$12)=1,LoanAmount,INDEX('Loan Table'!$I$13:$I$844,ROW()-ROW('Loan Table'!$C$12)-1)),"")</f>
        <v/>
      </c>
      <c r="D530" s="329" t="str">
        <f aca="false">IF('Loan Table'!$A530&lt;&gt;"",ScheduledPayment,"")</f>
        <v/>
      </c>
      <c r="E530" s="329" t="str">
        <f aca="false">IF('Loan Table'!$A530&lt;&gt;"",IF('Loan Table'!$D530+ExtraPayments&lt;'Loan Table'!$C530,ExtraPayments,IF('Loan Table'!$C530-'Loan Table'!$D530&gt;0,'Loan Table'!$C530-'Loan Table'!$D530,0)),"")</f>
        <v/>
      </c>
      <c r="F530" s="329" t="str">
        <f aca="false">IF('Loan Table'!$A530&lt;&gt;"",IF('Loan Table'!$D530+'Loan Table'!$E530&lt;='Loan Table'!$C530,'Loan Table'!$D530+'Loan Table'!$E530,'Loan Table'!$C530),"")</f>
        <v/>
      </c>
      <c r="G530" s="329" t="str">
        <f aca="false">IF('Loan Table'!$A530&lt;&gt;"",'Loan Table'!$F530-'Loan Table'!$H530,"")</f>
        <v/>
      </c>
      <c r="H530" s="329" t="str">
        <f aca="false">IF('Loan Table'!$A530&lt;&gt;"",'Loan Table'!$C530*(InterestRate/PaymentsPerYear),"")</f>
        <v/>
      </c>
      <c r="I530" s="329" t="str">
        <f aca="false">IF('Loan Table'!$A530&lt;&gt;"",IF('Loan Table'!$D530+'Loan Table'!$E530&lt;='Loan Table'!$C530,'Loan Table'!$C530-'Loan Table'!$G530,0),"")</f>
        <v/>
      </c>
      <c r="J530" s="329" t="str">
        <f aca="false">IF('Loan Table'!$A530&lt;&gt;"",SUM(INDEX('Loan Table'!$H$13:$H$844,1,1):'Loan Table'!$H530),"")</f>
        <v/>
      </c>
    </row>
    <row r="531" customFormat="false" ht="10.5" hidden="false" customHeight="false" outlineLevel="0" collapsed="false">
      <c r="A531" s="332" t="str">
        <f aca="false">IF(LoanGood,IF(ROW()-ROW('Loan Table'!$A$12)&gt;ScheduledNumberOfPayments,"",ROW()-ROW('Loan Table'!$A$12)),"")</f>
        <v/>
      </c>
      <c r="B531" s="327" t="str">
        <f aca="false">IF('Loan Table'!$A531&lt;&gt;"",EOMONTH(LoanStartDate,ROW('Loan Table'!$A531)-ROW('Loan Table'!$A$12)-2)+DAY(LoanStartDate),"")</f>
        <v/>
      </c>
      <c r="C531" s="329" t="str">
        <f aca="false">IF('Loan Table'!$A531&lt;&gt;"",IF(ROW()-ROW('Loan Table'!$C$12)=1,LoanAmount,INDEX('Loan Table'!$I$13:$I$844,ROW()-ROW('Loan Table'!$C$12)-1)),"")</f>
        <v/>
      </c>
      <c r="D531" s="329" t="str">
        <f aca="false">IF('Loan Table'!$A531&lt;&gt;"",ScheduledPayment,"")</f>
        <v/>
      </c>
      <c r="E531" s="329" t="str">
        <f aca="false">IF('Loan Table'!$A531&lt;&gt;"",IF('Loan Table'!$D531+ExtraPayments&lt;'Loan Table'!$C531,ExtraPayments,IF('Loan Table'!$C531-'Loan Table'!$D531&gt;0,'Loan Table'!$C531-'Loan Table'!$D531,0)),"")</f>
        <v/>
      </c>
      <c r="F531" s="329" t="str">
        <f aca="false">IF('Loan Table'!$A531&lt;&gt;"",IF('Loan Table'!$D531+'Loan Table'!$E531&lt;='Loan Table'!$C531,'Loan Table'!$D531+'Loan Table'!$E531,'Loan Table'!$C531),"")</f>
        <v/>
      </c>
      <c r="G531" s="329" t="str">
        <f aca="false">IF('Loan Table'!$A531&lt;&gt;"",'Loan Table'!$F531-'Loan Table'!$H531,"")</f>
        <v/>
      </c>
      <c r="H531" s="329" t="str">
        <f aca="false">IF('Loan Table'!$A531&lt;&gt;"",'Loan Table'!$C531*(InterestRate/PaymentsPerYear),"")</f>
        <v/>
      </c>
      <c r="I531" s="329" t="str">
        <f aca="false">IF('Loan Table'!$A531&lt;&gt;"",IF('Loan Table'!$D531+'Loan Table'!$E531&lt;='Loan Table'!$C531,'Loan Table'!$C531-'Loan Table'!$G531,0),"")</f>
        <v/>
      </c>
      <c r="J531" s="329" t="str">
        <f aca="false">IF('Loan Table'!$A531&lt;&gt;"",SUM(INDEX('Loan Table'!$H$13:$H$844,1,1):'Loan Table'!$H531),"")</f>
        <v/>
      </c>
    </row>
    <row r="532" customFormat="false" ht="10.5" hidden="false" customHeight="false" outlineLevel="0" collapsed="false">
      <c r="A532" s="332" t="str">
        <f aca="false">IF(LoanGood,IF(ROW()-ROW('Loan Table'!$A$12)&gt;ScheduledNumberOfPayments,"",ROW()-ROW('Loan Table'!$A$12)),"")</f>
        <v/>
      </c>
      <c r="B532" s="327" t="str">
        <f aca="false">IF('Loan Table'!$A532&lt;&gt;"",EOMONTH(LoanStartDate,ROW('Loan Table'!$A532)-ROW('Loan Table'!$A$12)-2)+DAY(LoanStartDate),"")</f>
        <v/>
      </c>
      <c r="C532" s="329" t="str">
        <f aca="false">IF('Loan Table'!$A532&lt;&gt;"",IF(ROW()-ROW('Loan Table'!$C$12)=1,LoanAmount,INDEX('Loan Table'!$I$13:$I$844,ROW()-ROW('Loan Table'!$C$12)-1)),"")</f>
        <v/>
      </c>
      <c r="D532" s="329" t="str">
        <f aca="false">IF('Loan Table'!$A532&lt;&gt;"",ScheduledPayment,"")</f>
        <v/>
      </c>
      <c r="E532" s="329" t="str">
        <f aca="false">IF('Loan Table'!$A532&lt;&gt;"",IF('Loan Table'!$D532+ExtraPayments&lt;'Loan Table'!$C532,ExtraPayments,IF('Loan Table'!$C532-'Loan Table'!$D532&gt;0,'Loan Table'!$C532-'Loan Table'!$D532,0)),"")</f>
        <v/>
      </c>
      <c r="F532" s="329" t="str">
        <f aca="false">IF('Loan Table'!$A532&lt;&gt;"",IF('Loan Table'!$D532+'Loan Table'!$E532&lt;='Loan Table'!$C532,'Loan Table'!$D532+'Loan Table'!$E532,'Loan Table'!$C532),"")</f>
        <v/>
      </c>
      <c r="G532" s="329" t="str">
        <f aca="false">IF('Loan Table'!$A532&lt;&gt;"",'Loan Table'!$F532-'Loan Table'!$H532,"")</f>
        <v/>
      </c>
      <c r="H532" s="329" t="str">
        <f aca="false">IF('Loan Table'!$A532&lt;&gt;"",'Loan Table'!$C532*(InterestRate/PaymentsPerYear),"")</f>
        <v/>
      </c>
      <c r="I532" s="329" t="str">
        <f aca="false">IF('Loan Table'!$A532&lt;&gt;"",IF('Loan Table'!$D532+'Loan Table'!$E532&lt;='Loan Table'!$C532,'Loan Table'!$C532-'Loan Table'!$G532,0),"")</f>
        <v/>
      </c>
      <c r="J532" s="329" t="str">
        <f aca="false">IF('Loan Table'!$A532&lt;&gt;"",SUM(INDEX('Loan Table'!$H$13:$H$844,1,1):'Loan Table'!$H532),"")</f>
        <v/>
      </c>
    </row>
    <row r="533" customFormat="false" ht="10.5" hidden="false" customHeight="false" outlineLevel="0" collapsed="false">
      <c r="A533" s="332" t="str">
        <f aca="false">IF(LoanGood,IF(ROW()-ROW('Loan Table'!$A$12)&gt;ScheduledNumberOfPayments,"",ROW()-ROW('Loan Table'!$A$12)),"")</f>
        <v/>
      </c>
      <c r="B533" s="327" t="str">
        <f aca="false">IF('Loan Table'!$A533&lt;&gt;"",EOMONTH(LoanStartDate,ROW('Loan Table'!$A533)-ROW('Loan Table'!$A$12)-2)+DAY(LoanStartDate),"")</f>
        <v/>
      </c>
      <c r="C533" s="329" t="str">
        <f aca="false">IF('Loan Table'!$A533&lt;&gt;"",IF(ROW()-ROW('Loan Table'!$C$12)=1,LoanAmount,INDEX('Loan Table'!$I$13:$I$844,ROW()-ROW('Loan Table'!$C$12)-1)),"")</f>
        <v/>
      </c>
      <c r="D533" s="329" t="str">
        <f aca="false">IF('Loan Table'!$A533&lt;&gt;"",ScheduledPayment,"")</f>
        <v/>
      </c>
      <c r="E533" s="329" t="str">
        <f aca="false">IF('Loan Table'!$A533&lt;&gt;"",IF('Loan Table'!$D533+ExtraPayments&lt;'Loan Table'!$C533,ExtraPayments,IF('Loan Table'!$C533-'Loan Table'!$D533&gt;0,'Loan Table'!$C533-'Loan Table'!$D533,0)),"")</f>
        <v/>
      </c>
      <c r="F533" s="329" t="str">
        <f aca="false">IF('Loan Table'!$A533&lt;&gt;"",IF('Loan Table'!$D533+'Loan Table'!$E533&lt;='Loan Table'!$C533,'Loan Table'!$D533+'Loan Table'!$E533,'Loan Table'!$C533),"")</f>
        <v/>
      </c>
      <c r="G533" s="329" t="str">
        <f aca="false">IF('Loan Table'!$A533&lt;&gt;"",'Loan Table'!$F533-'Loan Table'!$H533,"")</f>
        <v/>
      </c>
      <c r="H533" s="329" t="str">
        <f aca="false">IF('Loan Table'!$A533&lt;&gt;"",'Loan Table'!$C533*(InterestRate/PaymentsPerYear),"")</f>
        <v/>
      </c>
      <c r="I533" s="329" t="str">
        <f aca="false">IF('Loan Table'!$A533&lt;&gt;"",IF('Loan Table'!$D533+'Loan Table'!$E533&lt;='Loan Table'!$C533,'Loan Table'!$C533-'Loan Table'!$G533,0),"")</f>
        <v/>
      </c>
      <c r="J533" s="329" t="str">
        <f aca="false">IF('Loan Table'!$A533&lt;&gt;"",SUM(INDEX('Loan Table'!$H$13:$H$844,1,1):'Loan Table'!$H533),"")</f>
        <v/>
      </c>
    </row>
    <row r="534" customFormat="false" ht="10.5" hidden="false" customHeight="false" outlineLevel="0" collapsed="false">
      <c r="A534" s="332" t="str">
        <f aca="false">IF(LoanGood,IF(ROW()-ROW('Loan Table'!$A$12)&gt;ScheduledNumberOfPayments,"",ROW()-ROW('Loan Table'!$A$12)),"")</f>
        <v/>
      </c>
      <c r="B534" s="327" t="str">
        <f aca="false">IF('Loan Table'!$A534&lt;&gt;"",EOMONTH(LoanStartDate,ROW('Loan Table'!$A534)-ROW('Loan Table'!$A$12)-2)+DAY(LoanStartDate),"")</f>
        <v/>
      </c>
      <c r="C534" s="329" t="str">
        <f aca="false">IF('Loan Table'!$A534&lt;&gt;"",IF(ROW()-ROW('Loan Table'!$C$12)=1,LoanAmount,INDEX('Loan Table'!$I$13:$I$844,ROW()-ROW('Loan Table'!$C$12)-1)),"")</f>
        <v/>
      </c>
      <c r="D534" s="329" t="str">
        <f aca="false">IF('Loan Table'!$A534&lt;&gt;"",ScheduledPayment,"")</f>
        <v/>
      </c>
      <c r="E534" s="329" t="str">
        <f aca="false">IF('Loan Table'!$A534&lt;&gt;"",IF('Loan Table'!$D534+ExtraPayments&lt;'Loan Table'!$C534,ExtraPayments,IF('Loan Table'!$C534-'Loan Table'!$D534&gt;0,'Loan Table'!$C534-'Loan Table'!$D534,0)),"")</f>
        <v/>
      </c>
      <c r="F534" s="329" t="str">
        <f aca="false">IF('Loan Table'!$A534&lt;&gt;"",IF('Loan Table'!$D534+'Loan Table'!$E534&lt;='Loan Table'!$C534,'Loan Table'!$D534+'Loan Table'!$E534,'Loan Table'!$C534),"")</f>
        <v/>
      </c>
      <c r="G534" s="329" t="str">
        <f aca="false">IF('Loan Table'!$A534&lt;&gt;"",'Loan Table'!$F534-'Loan Table'!$H534,"")</f>
        <v/>
      </c>
      <c r="H534" s="329" t="str">
        <f aca="false">IF('Loan Table'!$A534&lt;&gt;"",'Loan Table'!$C534*(InterestRate/PaymentsPerYear),"")</f>
        <v/>
      </c>
      <c r="I534" s="329" t="str">
        <f aca="false">IF('Loan Table'!$A534&lt;&gt;"",IF('Loan Table'!$D534+'Loan Table'!$E534&lt;='Loan Table'!$C534,'Loan Table'!$C534-'Loan Table'!$G534,0),"")</f>
        <v/>
      </c>
      <c r="J534" s="329" t="str">
        <f aca="false">IF('Loan Table'!$A534&lt;&gt;"",SUM(INDEX('Loan Table'!$H$13:$H$844,1,1):'Loan Table'!$H534),"")</f>
        <v/>
      </c>
    </row>
    <row r="535" customFormat="false" ht="10.5" hidden="false" customHeight="false" outlineLevel="0" collapsed="false">
      <c r="A535" s="332" t="str">
        <f aca="false">IF(LoanGood,IF(ROW()-ROW('Loan Table'!$A$12)&gt;ScheduledNumberOfPayments,"",ROW()-ROW('Loan Table'!$A$12)),"")</f>
        <v/>
      </c>
      <c r="B535" s="327" t="str">
        <f aca="false">IF('Loan Table'!$A535&lt;&gt;"",EOMONTH(LoanStartDate,ROW('Loan Table'!$A535)-ROW('Loan Table'!$A$12)-2)+DAY(LoanStartDate),"")</f>
        <v/>
      </c>
      <c r="C535" s="329" t="str">
        <f aca="false">IF('Loan Table'!$A535&lt;&gt;"",IF(ROW()-ROW('Loan Table'!$C$12)=1,LoanAmount,INDEX('Loan Table'!$I$13:$I$844,ROW()-ROW('Loan Table'!$C$12)-1)),"")</f>
        <v/>
      </c>
      <c r="D535" s="329" t="str">
        <f aca="false">IF('Loan Table'!$A535&lt;&gt;"",ScheduledPayment,"")</f>
        <v/>
      </c>
      <c r="E535" s="329" t="str">
        <f aca="false">IF('Loan Table'!$A535&lt;&gt;"",IF('Loan Table'!$D535+ExtraPayments&lt;'Loan Table'!$C535,ExtraPayments,IF('Loan Table'!$C535-'Loan Table'!$D535&gt;0,'Loan Table'!$C535-'Loan Table'!$D535,0)),"")</f>
        <v/>
      </c>
      <c r="F535" s="329" t="str">
        <f aca="false">IF('Loan Table'!$A535&lt;&gt;"",IF('Loan Table'!$D535+'Loan Table'!$E535&lt;='Loan Table'!$C535,'Loan Table'!$D535+'Loan Table'!$E535,'Loan Table'!$C535),"")</f>
        <v/>
      </c>
      <c r="G535" s="329" t="str">
        <f aca="false">IF('Loan Table'!$A535&lt;&gt;"",'Loan Table'!$F535-'Loan Table'!$H535,"")</f>
        <v/>
      </c>
      <c r="H535" s="329" t="str">
        <f aca="false">IF('Loan Table'!$A535&lt;&gt;"",'Loan Table'!$C535*(InterestRate/PaymentsPerYear),"")</f>
        <v/>
      </c>
      <c r="I535" s="329" t="str">
        <f aca="false">IF('Loan Table'!$A535&lt;&gt;"",IF('Loan Table'!$D535+'Loan Table'!$E535&lt;='Loan Table'!$C535,'Loan Table'!$C535-'Loan Table'!$G535,0),"")</f>
        <v/>
      </c>
      <c r="J535" s="329" t="str">
        <f aca="false">IF('Loan Table'!$A535&lt;&gt;"",SUM(INDEX('Loan Table'!$H$13:$H$844,1,1):'Loan Table'!$H535),"")</f>
        <v/>
      </c>
    </row>
    <row r="536" customFormat="false" ht="10.5" hidden="false" customHeight="false" outlineLevel="0" collapsed="false">
      <c r="A536" s="332" t="str">
        <f aca="false">IF(LoanGood,IF(ROW()-ROW('Loan Table'!$A$12)&gt;ScheduledNumberOfPayments,"",ROW()-ROW('Loan Table'!$A$12)),"")</f>
        <v/>
      </c>
      <c r="B536" s="327" t="str">
        <f aca="false">IF('Loan Table'!$A536&lt;&gt;"",EOMONTH(LoanStartDate,ROW('Loan Table'!$A536)-ROW('Loan Table'!$A$12)-2)+DAY(LoanStartDate),"")</f>
        <v/>
      </c>
      <c r="C536" s="329" t="str">
        <f aca="false">IF('Loan Table'!$A536&lt;&gt;"",IF(ROW()-ROW('Loan Table'!$C$12)=1,LoanAmount,INDEX('Loan Table'!$I$13:$I$844,ROW()-ROW('Loan Table'!$C$12)-1)),"")</f>
        <v/>
      </c>
      <c r="D536" s="329" t="str">
        <f aca="false">IF('Loan Table'!$A536&lt;&gt;"",ScheduledPayment,"")</f>
        <v/>
      </c>
      <c r="E536" s="329" t="str">
        <f aca="false">IF('Loan Table'!$A536&lt;&gt;"",IF('Loan Table'!$D536+ExtraPayments&lt;'Loan Table'!$C536,ExtraPayments,IF('Loan Table'!$C536-'Loan Table'!$D536&gt;0,'Loan Table'!$C536-'Loan Table'!$D536,0)),"")</f>
        <v/>
      </c>
      <c r="F536" s="329" t="str">
        <f aca="false">IF('Loan Table'!$A536&lt;&gt;"",IF('Loan Table'!$D536+'Loan Table'!$E536&lt;='Loan Table'!$C536,'Loan Table'!$D536+'Loan Table'!$E536,'Loan Table'!$C536),"")</f>
        <v/>
      </c>
      <c r="G536" s="329" t="str">
        <f aca="false">IF('Loan Table'!$A536&lt;&gt;"",'Loan Table'!$F536-'Loan Table'!$H536,"")</f>
        <v/>
      </c>
      <c r="H536" s="329" t="str">
        <f aca="false">IF('Loan Table'!$A536&lt;&gt;"",'Loan Table'!$C536*(InterestRate/PaymentsPerYear),"")</f>
        <v/>
      </c>
      <c r="I536" s="329" t="str">
        <f aca="false">IF('Loan Table'!$A536&lt;&gt;"",IF('Loan Table'!$D536+'Loan Table'!$E536&lt;='Loan Table'!$C536,'Loan Table'!$C536-'Loan Table'!$G536,0),"")</f>
        <v/>
      </c>
      <c r="J536" s="329" t="str">
        <f aca="false">IF('Loan Table'!$A536&lt;&gt;"",SUM(INDEX('Loan Table'!$H$13:$H$844,1,1):'Loan Table'!$H536),"")</f>
        <v/>
      </c>
    </row>
    <row r="537" customFormat="false" ht="10.5" hidden="false" customHeight="false" outlineLevel="0" collapsed="false">
      <c r="A537" s="332" t="str">
        <f aca="false">IF(LoanGood,IF(ROW()-ROW('Loan Table'!$A$12)&gt;ScheduledNumberOfPayments,"",ROW()-ROW('Loan Table'!$A$12)),"")</f>
        <v/>
      </c>
      <c r="B537" s="327" t="str">
        <f aca="false">IF('Loan Table'!$A537&lt;&gt;"",EOMONTH(LoanStartDate,ROW('Loan Table'!$A537)-ROW('Loan Table'!$A$12)-2)+DAY(LoanStartDate),"")</f>
        <v/>
      </c>
      <c r="C537" s="329" t="str">
        <f aca="false">IF('Loan Table'!$A537&lt;&gt;"",IF(ROW()-ROW('Loan Table'!$C$12)=1,LoanAmount,INDEX('Loan Table'!$I$13:$I$844,ROW()-ROW('Loan Table'!$C$12)-1)),"")</f>
        <v/>
      </c>
      <c r="D537" s="329" t="str">
        <f aca="false">IF('Loan Table'!$A537&lt;&gt;"",ScheduledPayment,"")</f>
        <v/>
      </c>
      <c r="E537" s="329" t="str">
        <f aca="false">IF('Loan Table'!$A537&lt;&gt;"",IF('Loan Table'!$D537+ExtraPayments&lt;'Loan Table'!$C537,ExtraPayments,IF('Loan Table'!$C537-'Loan Table'!$D537&gt;0,'Loan Table'!$C537-'Loan Table'!$D537,0)),"")</f>
        <v/>
      </c>
      <c r="F537" s="329" t="str">
        <f aca="false">IF('Loan Table'!$A537&lt;&gt;"",IF('Loan Table'!$D537+'Loan Table'!$E537&lt;='Loan Table'!$C537,'Loan Table'!$D537+'Loan Table'!$E537,'Loan Table'!$C537),"")</f>
        <v/>
      </c>
      <c r="G537" s="329" t="str">
        <f aca="false">IF('Loan Table'!$A537&lt;&gt;"",'Loan Table'!$F537-'Loan Table'!$H537,"")</f>
        <v/>
      </c>
      <c r="H537" s="329" t="str">
        <f aca="false">IF('Loan Table'!$A537&lt;&gt;"",'Loan Table'!$C537*(InterestRate/PaymentsPerYear),"")</f>
        <v/>
      </c>
      <c r="I537" s="329" t="str">
        <f aca="false">IF('Loan Table'!$A537&lt;&gt;"",IF('Loan Table'!$D537+'Loan Table'!$E537&lt;='Loan Table'!$C537,'Loan Table'!$C537-'Loan Table'!$G537,0),"")</f>
        <v/>
      </c>
      <c r="J537" s="329" t="str">
        <f aca="false">IF('Loan Table'!$A537&lt;&gt;"",SUM(INDEX('Loan Table'!$H$13:$H$844,1,1):'Loan Table'!$H537),"")</f>
        <v/>
      </c>
    </row>
    <row r="538" customFormat="false" ht="10.5" hidden="false" customHeight="false" outlineLevel="0" collapsed="false">
      <c r="A538" s="332" t="str">
        <f aca="false">IF(LoanGood,IF(ROW()-ROW('Loan Table'!$A$12)&gt;ScheduledNumberOfPayments,"",ROW()-ROW('Loan Table'!$A$12)),"")</f>
        <v/>
      </c>
      <c r="B538" s="327" t="str">
        <f aca="false">IF('Loan Table'!$A538&lt;&gt;"",EOMONTH(LoanStartDate,ROW('Loan Table'!$A538)-ROW('Loan Table'!$A$12)-2)+DAY(LoanStartDate),"")</f>
        <v/>
      </c>
      <c r="C538" s="329" t="str">
        <f aca="false">IF('Loan Table'!$A538&lt;&gt;"",IF(ROW()-ROW('Loan Table'!$C$12)=1,LoanAmount,INDEX('Loan Table'!$I$13:$I$844,ROW()-ROW('Loan Table'!$C$12)-1)),"")</f>
        <v/>
      </c>
      <c r="D538" s="329" t="str">
        <f aca="false">IF('Loan Table'!$A538&lt;&gt;"",ScheduledPayment,"")</f>
        <v/>
      </c>
      <c r="E538" s="329" t="str">
        <f aca="false">IF('Loan Table'!$A538&lt;&gt;"",IF('Loan Table'!$D538+ExtraPayments&lt;'Loan Table'!$C538,ExtraPayments,IF('Loan Table'!$C538-'Loan Table'!$D538&gt;0,'Loan Table'!$C538-'Loan Table'!$D538,0)),"")</f>
        <v/>
      </c>
      <c r="F538" s="329" t="str">
        <f aca="false">IF('Loan Table'!$A538&lt;&gt;"",IF('Loan Table'!$D538+'Loan Table'!$E538&lt;='Loan Table'!$C538,'Loan Table'!$D538+'Loan Table'!$E538,'Loan Table'!$C538),"")</f>
        <v/>
      </c>
      <c r="G538" s="329" t="str">
        <f aca="false">IF('Loan Table'!$A538&lt;&gt;"",'Loan Table'!$F538-'Loan Table'!$H538,"")</f>
        <v/>
      </c>
      <c r="H538" s="329" t="str">
        <f aca="false">IF('Loan Table'!$A538&lt;&gt;"",'Loan Table'!$C538*(InterestRate/PaymentsPerYear),"")</f>
        <v/>
      </c>
      <c r="I538" s="329" t="str">
        <f aca="false">IF('Loan Table'!$A538&lt;&gt;"",IF('Loan Table'!$D538+'Loan Table'!$E538&lt;='Loan Table'!$C538,'Loan Table'!$C538-'Loan Table'!$G538,0),"")</f>
        <v/>
      </c>
      <c r="J538" s="329" t="str">
        <f aca="false">IF('Loan Table'!$A538&lt;&gt;"",SUM(INDEX('Loan Table'!$H$13:$H$844,1,1):'Loan Table'!$H538),"")</f>
        <v/>
      </c>
    </row>
    <row r="539" customFormat="false" ht="10.5" hidden="false" customHeight="false" outlineLevel="0" collapsed="false">
      <c r="A539" s="332" t="str">
        <f aca="false">IF(LoanGood,IF(ROW()-ROW('Loan Table'!$A$12)&gt;ScheduledNumberOfPayments,"",ROW()-ROW('Loan Table'!$A$12)),"")</f>
        <v/>
      </c>
      <c r="B539" s="327" t="str">
        <f aca="false">IF('Loan Table'!$A539&lt;&gt;"",EOMONTH(LoanStartDate,ROW('Loan Table'!$A539)-ROW('Loan Table'!$A$12)-2)+DAY(LoanStartDate),"")</f>
        <v/>
      </c>
      <c r="C539" s="329" t="str">
        <f aca="false">IF('Loan Table'!$A539&lt;&gt;"",IF(ROW()-ROW('Loan Table'!$C$12)=1,LoanAmount,INDEX('Loan Table'!$I$13:$I$844,ROW()-ROW('Loan Table'!$C$12)-1)),"")</f>
        <v/>
      </c>
      <c r="D539" s="329" t="str">
        <f aca="false">IF('Loan Table'!$A539&lt;&gt;"",ScheduledPayment,"")</f>
        <v/>
      </c>
      <c r="E539" s="329" t="str">
        <f aca="false">IF('Loan Table'!$A539&lt;&gt;"",IF('Loan Table'!$D539+ExtraPayments&lt;'Loan Table'!$C539,ExtraPayments,IF('Loan Table'!$C539-'Loan Table'!$D539&gt;0,'Loan Table'!$C539-'Loan Table'!$D539,0)),"")</f>
        <v/>
      </c>
      <c r="F539" s="329" t="str">
        <f aca="false">IF('Loan Table'!$A539&lt;&gt;"",IF('Loan Table'!$D539+'Loan Table'!$E539&lt;='Loan Table'!$C539,'Loan Table'!$D539+'Loan Table'!$E539,'Loan Table'!$C539),"")</f>
        <v/>
      </c>
      <c r="G539" s="329" t="str">
        <f aca="false">IF('Loan Table'!$A539&lt;&gt;"",'Loan Table'!$F539-'Loan Table'!$H539,"")</f>
        <v/>
      </c>
      <c r="H539" s="329" t="str">
        <f aca="false">IF('Loan Table'!$A539&lt;&gt;"",'Loan Table'!$C539*(InterestRate/PaymentsPerYear),"")</f>
        <v/>
      </c>
      <c r="I539" s="329" t="str">
        <f aca="false">IF('Loan Table'!$A539&lt;&gt;"",IF('Loan Table'!$D539+'Loan Table'!$E539&lt;='Loan Table'!$C539,'Loan Table'!$C539-'Loan Table'!$G539,0),"")</f>
        <v/>
      </c>
      <c r="J539" s="329" t="str">
        <f aca="false">IF('Loan Table'!$A539&lt;&gt;"",SUM(INDEX('Loan Table'!$H$13:$H$844,1,1):'Loan Table'!$H539),"")</f>
        <v/>
      </c>
    </row>
    <row r="540" customFormat="false" ht="10.5" hidden="false" customHeight="false" outlineLevel="0" collapsed="false">
      <c r="A540" s="332" t="str">
        <f aca="false">IF(LoanGood,IF(ROW()-ROW('Loan Table'!$A$12)&gt;ScheduledNumberOfPayments,"",ROW()-ROW('Loan Table'!$A$12)),"")</f>
        <v/>
      </c>
      <c r="B540" s="327" t="str">
        <f aca="false">IF('Loan Table'!$A540&lt;&gt;"",EOMONTH(LoanStartDate,ROW('Loan Table'!$A540)-ROW('Loan Table'!$A$12)-2)+DAY(LoanStartDate),"")</f>
        <v/>
      </c>
      <c r="C540" s="329" t="str">
        <f aca="false">IF('Loan Table'!$A540&lt;&gt;"",IF(ROW()-ROW('Loan Table'!$C$12)=1,LoanAmount,INDEX('Loan Table'!$I$13:$I$844,ROW()-ROW('Loan Table'!$C$12)-1)),"")</f>
        <v/>
      </c>
      <c r="D540" s="329" t="str">
        <f aca="false">IF('Loan Table'!$A540&lt;&gt;"",ScheduledPayment,"")</f>
        <v/>
      </c>
      <c r="E540" s="329" t="str">
        <f aca="false">IF('Loan Table'!$A540&lt;&gt;"",IF('Loan Table'!$D540+ExtraPayments&lt;'Loan Table'!$C540,ExtraPayments,IF('Loan Table'!$C540-'Loan Table'!$D540&gt;0,'Loan Table'!$C540-'Loan Table'!$D540,0)),"")</f>
        <v/>
      </c>
      <c r="F540" s="329" t="str">
        <f aca="false">IF('Loan Table'!$A540&lt;&gt;"",IF('Loan Table'!$D540+'Loan Table'!$E540&lt;='Loan Table'!$C540,'Loan Table'!$D540+'Loan Table'!$E540,'Loan Table'!$C540),"")</f>
        <v/>
      </c>
      <c r="G540" s="329" t="str">
        <f aca="false">IF('Loan Table'!$A540&lt;&gt;"",'Loan Table'!$F540-'Loan Table'!$H540,"")</f>
        <v/>
      </c>
      <c r="H540" s="329" t="str">
        <f aca="false">IF('Loan Table'!$A540&lt;&gt;"",'Loan Table'!$C540*(InterestRate/PaymentsPerYear),"")</f>
        <v/>
      </c>
      <c r="I540" s="329" t="str">
        <f aca="false">IF('Loan Table'!$A540&lt;&gt;"",IF('Loan Table'!$D540+'Loan Table'!$E540&lt;='Loan Table'!$C540,'Loan Table'!$C540-'Loan Table'!$G540,0),"")</f>
        <v/>
      </c>
      <c r="J540" s="329" t="str">
        <f aca="false">IF('Loan Table'!$A540&lt;&gt;"",SUM(INDEX('Loan Table'!$H$13:$H$844,1,1):'Loan Table'!$H540),"")</f>
        <v/>
      </c>
    </row>
    <row r="541" customFormat="false" ht="10.5" hidden="false" customHeight="false" outlineLevel="0" collapsed="false">
      <c r="A541" s="332" t="str">
        <f aca="false">IF(LoanGood,IF(ROW()-ROW('Loan Table'!$A$12)&gt;ScheduledNumberOfPayments,"",ROW()-ROW('Loan Table'!$A$12)),"")</f>
        <v/>
      </c>
      <c r="B541" s="327" t="str">
        <f aca="false">IF('Loan Table'!$A541&lt;&gt;"",EOMONTH(LoanStartDate,ROW('Loan Table'!$A541)-ROW('Loan Table'!$A$12)-2)+DAY(LoanStartDate),"")</f>
        <v/>
      </c>
      <c r="C541" s="329" t="str">
        <f aca="false">IF('Loan Table'!$A541&lt;&gt;"",IF(ROW()-ROW('Loan Table'!$C$12)=1,LoanAmount,INDEX('Loan Table'!$I$13:$I$844,ROW()-ROW('Loan Table'!$C$12)-1)),"")</f>
        <v/>
      </c>
      <c r="D541" s="329" t="str">
        <f aca="false">IF('Loan Table'!$A541&lt;&gt;"",ScheduledPayment,"")</f>
        <v/>
      </c>
      <c r="E541" s="329" t="str">
        <f aca="false">IF('Loan Table'!$A541&lt;&gt;"",IF('Loan Table'!$D541+ExtraPayments&lt;'Loan Table'!$C541,ExtraPayments,IF('Loan Table'!$C541-'Loan Table'!$D541&gt;0,'Loan Table'!$C541-'Loan Table'!$D541,0)),"")</f>
        <v/>
      </c>
      <c r="F541" s="329" t="str">
        <f aca="false">IF('Loan Table'!$A541&lt;&gt;"",IF('Loan Table'!$D541+'Loan Table'!$E541&lt;='Loan Table'!$C541,'Loan Table'!$D541+'Loan Table'!$E541,'Loan Table'!$C541),"")</f>
        <v/>
      </c>
      <c r="G541" s="329" t="str">
        <f aca="false">IF('Loan Table'!$A541&lt;&gt;"",'Loan Table'!$F541-'Loan Table'!$H541,"")</f>
        <v/>
      </c>
      <c r="H541" s="329" t="str">
        <f aca="false">IF('Loan Table'!$A541&lt;&gt;"",'Loan Table'!$C541*(InterestRate/PaymentsPerYear),"")</f>
        <v/>
      </c>
      <c r="I541" s="329" t="str">
        <f aca="false">IF('Loan Table'!$A541&lt;&gt;"",IF('Loan Table'!$D541+'Loan Table'!$E541&lt;='Loan Table'!$C541,'Loan Table'!$C541-'Loan Table'!$G541,0),"")</f>
        <v/>
      </c>
      <c r="J541" s="329" t="str">
        <f aca="false">IF('Loan Table'!$A541&lt;&gt;"",SUM(INDEX('Loan Table'!$H$13:$H$844,1,1):'Loan Table'!$H541),"")</f>
        <v/>
      </c>
    </row>
    <row r="542" customFormat="false" ht="10.5" hidden="false" customHeight="false" outlineLevel="0" collapsed="false">
      <c r="A542" s="332" t="str">
        <f aca="false">IF(LoanGood,IF(ROW()-ROW('Loan Table'!$A$12)&gt;ScheduledNumberOfPayments,"",ROW()-ROW('Loan Table'!$A$12)),"")</f>
        <v/>
      </c>
      <c r="B542" s="327" t="str">
        <f aca="false">IF('Loan Table'!$A542&lt;&gt;"",EOMONTH(LoanStartDate,ROW('Loan Table'!$A542)-ROW('Loan Table'!$A$12)-2)+DAY(LoanStartDate),"")</f>
        <v/>
      </c>
      <c r="C542" s="329" t="str">
        <f aca="false">IF('Loan Table'!$A542&lt;&gt;"",IF(ROW()-ROW('Loan Table'!$C$12)=1,LoanAmount,INDEX('Loan Table'!$I$13:$I$844,ROW()-ROW('Loan Table'!$C$12)-1)),"")</f>
        <v/>
      </c>
      <c r="D542" s="329" t="str">
        <f aca="false">IF('Loan Table'!$A542&lt;&gt;"",ScheduledPayment,"")</f>
        <v/>
      </c>
      <c r="E542" s="329" t="str">
        <f aca="false">IF('Loan Table'!$A542&lt;&gt;"",IF('Loan Table'!$D542+ExtraPayments&lt;'Loan Table'!$C542,ExtraPayments,IF('Loan Table'!$C542-'Loan Table'!$D542&gt;0,'Loan Table'!$C542-'Loan Table'!$D542,0)),"")</f>
        <v/>
      </c>
      <c r="F542" s="329" t="str">
        <f aca="false">IF('Loan Table'!$A542&lt;&gt;"",IF('Loan Table'!$D542+'Loan Table'!$E542&lt;='Loan Table'!$C542,'Loan Table'!$D542+'Loan Table'!$E542,'Loan Table'!$C542),"")</f>
        <v/>
      </c>
      <c r="G542" s="329" t="str">
        <f aca="false">IF('Loan Table'!$A542&lt;&gt;"",'Loan Table'!$F542-'Loan Table'!$H542,"")</f>
        <v/>
      </c>
      <c r="H542" s="329" t="str">
        <f aca="false">IF('Loan Table'!$A542&lt;&gt;"",'Loan Table'!$C542*(InterestRate/PaymentsPerYear),"")</f>
        <v/>
      </c>
      <c r="I542" s="329" t="str">
        <f aca="false">IF('Loan Table'!$A542&lt;&gt;"",IF('Loan Table'!$D542+'Loan Table'!$E542&lt;='Loan Table'!$C542,'Loan Table'!$C542-'Loan Table'!$G542,0),"")</f>
        <v/>
      </c>
      <c r="J542" s="329" t="str">
        <f aca="false">IF('Loan Table'!$A542&lt;&gt;"",SUM(INDEX('Loan Table'!$H$13:$H$844,1,1):'Loan Table'!$H542),"")</f>
        <v/>
      </c>
    </row>
    <row r="543" customFormat="false" ht="10.5" hidden="false" customHeight="false" outlineLevel="0" collapsed="false">
      <c r="A543" s="332" t="str">
        <f aca="false">IF(LoanGood,IF(ROW()-ROW('Loan Table'!$A$12)&gt;ScheduledNumberOfPayments,"",ROW()-ROW('Loan Table'!$A$12)),"")</f>
        <v/>
      </c>
      <c r="B543" s="327" t="str">
        <f aca="false">IF('Loan Table'!$A543&lt;&gt;"",EOMONTH(LoanStartDate,ROW('Loan Table'!$A543)-ROW('Loan Table'!$A$12)-2)+DAY(LoanStartDate),"")</f>
        <v/>
      </c>
      <c r="C543" s="329" t="str">
        <f aca="false">IF('Loan Table'!$A543&lt;&gt;"",IF(ROW()-ROW('Loan Table'!$C$12)=1,LoanAmount,INDEX('Loan Table'!$I$13:$I$844,ROW()-ROW('Loan Table'!$C$12)-1)),"")</f>
        <v/>
      </c>
      <c r="D543" s="329" t="str">
        <f aca="false">IF('Loan Table'!$A543&lt;&gt;"",ScheduledPayment,"")</f>
        <v/>
      </c>
      <c r="E543" s="329" t="str">
        <f aca="false">IF('Loan Table'!$A543&lt;&gt;"",IF('Loan Table'!$D543+ExtraPayments&lt;'Loan Table'!$C543,ExtraPayments,IF('Loan Table'!$C543-'Loan Table'!$D543&gt;0,'Loan Table'!$C543-'Loan Table'!$D543,0)),"")</f>
        <v/>
      </c>
      <c r="F543" s="329" t="str">
        <f aca="false">IF('Loan Table'!$A543&lt;&gt;"",IF('Loan Table'!$D543+'Loan Table'!$E543&lt;='Loan Table'!$C543,'Loan Table'!$D543+'Loan Table'!$E543,'Loan Table'!$C543),"")</f>
        <v/>
      </c>
      <c r="G543" s="329" t="str">
        <f aca="false">IF('Loan Table'!$A543&lt;&gt;"",'Loan Table'!$F543-'Loan Table'!$H543,"")</f>
        <v/>
      </c>
      <c r="H543" s="329" t="str">
        <f aca="false">IF('Loan Table'!$A543&lt;&gt;"",'Loan Table'!$C543*(InterestRate/PaymentsPerYear),"")</f>
        <v/>
      </c>
      <c r="I543" s="329" t="str">
        <f aca="false">IF('Loan Table'!$A543&lt;&gt;"",IF('Loan Table'!$D543+'Loan Table'!$E543&lt;='Loan Table'!$C543,'Loan Table'!$C543-'Loan Table'!$G543,0),"")</f>
        <v/>
      </c>
      <c r="J543" s="329" t="str">
        <f aca="false">IF('Loan Table'!$A543&lt;&gt;"",SUM(INDEX('Loan Table'!$H$13:$H$844,1,1):'Loan Table'!$H543),"")</f>
        <v/>
      </c>
    </row>
    <row r="544" customFormat="false" ht="10.5" hidden="false" customHeight="false" outlineLevel="0" collapsed="false">
      <c r="A544" s="332" t="str">
        <f aca="false">IF(LoanGood,IF(ROW()-ROW('Loan Table'!$A$12)&gt;ScheduledNumberOfPayments,"",ROW()-ROW('Loan Table'!$A$12)),"")</f>
        <v/>
      </c>
      <c r="B544" s="327" t="str">
        <f aca="false">IF('Loan Table'!$A544&lt;&gt;"",EOMONTH(LoanStartDate,ROW('Loan Table'!$A544)-ROW('Loan Table'!$A$12)-2)+DAY(LoanStartDate),"")</f>
        <v/>
      </c>
      <c r="C544" s="329" t="str">
        <f aca="false">IF('Loan Table'!$A544&lt;&gt;"",IF(ROW()-ROW('Loan Table'!$C$12)=1,LoanAmount,INDEX('Loan Table'!$I$13:$I$844,ROW()-ROW('Loan Table'!$C$12)-1)),"")</f>
        <v/>
      </c>
      <c r="D544" s="329" t="str">
        <f aca="false">IF('Loan Table'!$A544&lt;&gt;"",ScheduledPayment,"")</f>
        <v/>
      </c>
      <c r="E544" s="329" t="str">
        <f aca="false">IF('Loan Table'!$A544&lt;&gt;"",IF('Loan Table'!$D544+ExtraPayments&lt;'Loan Table'!$C544,ExtraPayments,IF('Loan Table'!$C544-'Loan Table'!$D544&gt;0,'Loan Table'!$C544-'Loan Table'!$D544,0)),"")</f>
        <v/>
      </c>
      <c r="F544" s="329" t="str">
        <f aca="false">IF('Loan Table'!$A544&lt;&gt;"",IF('Loan Table'!$D544+'Loan Table'!$E544&lt;='Loan Table'!$C544,'Loan Table'!$D544+'Loan Table'!$E544,'Loan Table'!$C544),"")</f>
        <v/>
      </c>
      <c r="G544" s="329" t="str">
        <f aca="false">IF('Loan Table'!$A544&lt;&gt;"",'Loan Table'!$F544-'Loan Table'!$H544,"")</f>
        <v/>
      </c>
      <c r="H544" s="329" t="str">
        <f aca="false">IF('Loan Table'!$A544&lt;&gt;"",'Loan Table'!$C544*(InterestRate/PaymentsPerYear),"")</f>
        <v/>
      </c>
      <c r="I544" s="329" t="str">
        <f aca="false">IF('Loan Table'!$A544&lt;&gt;"",IF('Loan Table'!$D544+'Loan Table'!$E544&lt;='Loan Table'!$C544,'Loan Table'!$C544-'Loan Table'!$G544,0),"")</f>
        <v/>
      </c>
      <c r="J544" s="329" t="str">
        <f aca="false">IF('Loan Table'!$A544&lt;&gt;"",SUM(INDEX('Loan Table'!$H$13:$H$844,1,1):'Loan Table'!$H544),"")</f>
        <v/>
      </c>
    </row>
    <row r="545" customFormat="false" ht="10.5" hidden="false" customHeight="false" outlineLevel="0" collapsed="false">
      <c r="A545" s="332" t="str">
        <f aca="false">IF(LoanGood,IF(ROW()-ROW('Loan Table'!$A$12)&gt;ScheduledNumberOfPayments,"",ROW()-ROW('Loan Table'!$A$12)),"")</f>
        <v/>
      </c>
      <c r="B545" s="327" t="str">
        <f aca="false">IF('Loan Table'!$A545&lt;&gt;"",EOMONTH(LoanStartDate,ROW('Loan Table'!$A545)-ROW('Loan Table'!$A$12)-2)+DAY(LoanStartDate),"")</f>
        <v/>
      </c>
      <c r="C545" s="329" t="str">
        <f aca="false">IF('Loan Table'!$A545&lt;&gt;"",IF(ROW()-ROW('Loan Table'!$C$12)=1,LoanAmount,INDEX('Loan Table'!$I$13:$I$844,ROW()-ROW('Loan Table'!$C$12)-1)),"")</f>
        <v/>
      </c>
      <c r="D545" s="329" t="str">
        <f aca="false">IF('Loan Table'!$A545&lt;&gt;"",ScheduledPayment,"")</f>
        <v/>
      </c>
      <c r="E545" s="329" t="str">
        <f aca="false">IF('Loan Table'!$A545&lt;&gt;"",IF('Loan Table'!$D545+ExtraPayments&lt;'Loan Table'!$C545,ExtraPayments,IF('Loan Table'!$C545-'Loan Table'!$D545&gt;0,'Loan Table'!$C545-'Loan Table'!$D545,0)),"")</f>
        <v/>
      </c>
      <c r="F545" s="329" t="str">
        <f aca="false">IF('Loan Table'!$A545&lt;&gt;"",IF('Loan Table'!$D545+'Loan Table'!$E545&lt;='Loan Table'!$C545,'Loan Table'!$D545+'Loan Table'!$E545,'Loan Table'!$C545),"")</f>
        <v/>
      </c>
      <c r="G545" s="329" t="str">
        <f aca="false">IF('Loan Table'!$A545&lt;&gt;"",'Loan Table'!$F545-'Loan Table'!$H545,"")</f>
        <v/>
      </c>
      <c r="H545" s="329" t="str">
        <f aca="false">IF('Loan Table'!$A545&lt;&gt;"",'Loan Table'!$C545*(InterestRate/PaymentsPerYear),"")</f>
        <v/>
      </c>
      <c r="I545" s="329" t="str">
        <f aca="false">IF('Loan Table'!$A545&lt;&gt;"",IF('Loan Table'!$D545+'Loan Table'!$E545&lt;='Loan Table'!$C545,'Loan Table'!$C545-'Loan Table'!$G545,0),"")</f>
        <v/>
      </c>
      <c r="J545" s="329" t="str">
        <f aca="false">IF('Loan Table'!$A545&lt;&gt;"",SUM(INDEX('Loan Table'!$H$13:$H$844,1,1):'Loan Table'!$H545),"")</f>
        <v/>
      </c>
    </row>
    <row r="546" customFormat="false" ht="10.5" hidden="false" customHeight="false" outlineLevel="0" collapsed="false">
      <c r="A546" s="332" t="str">
        <f aca="false">IF(LoanGood,IF(ROW()-ROW('Loan Table'!$A$12)&gt;ScheduledNumberOfPayments,"",ROW()-ROW('Loan Table'!$A$12)),"")</f>
        <v/>
      </c>
      <c r="B546" s="327" t="str">
        <f aca="false">IF('Loan Table'!$A546&lt;&gt;"",EOMONTH(LoanStartDate,ROW('Loan Table'!$A546)-ROW('Loan Table'!$A$12)-2)+DAY(LoanStartDate),"")</f>
        <v/>
      </c>
      <c r="C546" s="329" t="str">
        <f aca="false">IF('Loan Table'!$A546&lt;&gt;"",IF(ROW()-ROW('Loan Table'!$C$12)=1,LoanAmount,INDEX('Loan Table'!$I$13:$I$844,ROW()-ROW('Loan Table'!$C$12)-1)),"")</f>
        <v/>
      </c>
      <c r="D546" s="329" t="str">
        <f aca="false">IF('Loan Table'!$A546&lt;&gt;"",ScheduledPayment,"")</f>
        <v/>
      </c>
      <c r="E546" s="329" t="str">
        <f aca="false">IF('Loan Table'!$A546&lt;&gt;"",IF('Loan Table'!$D546+ExtraPayments&lt;'Loan Table'!$C546,ExtraPayments,IF('Loan Table'!$C546-'Loan Table'!$D546&gt;0,'Loan Table'!$C546-'Loan Table'!$D546,0)),"")</f>
        <v/>
      </c>
      <c r="F546" s="329" t="str">
        <f aca="false">IF('Loan Table'!$A546&lt;&gt;"",IF('Loan Table'!$D546+'Loan Table'!$E546&lt;='Loan Table'!$C546,'Loan Table'!$D546+'Loan Table'!$E546,'Loan Table'!$C546),"")</f>
        <v/>
      </c>
      <c r="G546" s="329" t="str">
        <f aca="false">IF('Loan Table'!$A546&lt;&gt;"",'Loan Table'!$F546-'Loan Table'!$H546,"")</f>
        <v/>
      </c>
      <c r="H546" s="329" t="str">
        <f aca="false">IF('Loan Table'!$A546&lt;&gt;"",'Loan Table'!$C546*(InterestRate/PaymentsPerYear),"")</f>
        <v/>
      </c>
      <c r="I546" s="329" t="str">
        <f aca="false">IF('Loan Table'!$A546&lt;&gt;"",IF('Loan Table'!$D546+'Loan Table'!$E546&lt;='Loan Table'!$C546,'Loan Table'!$C546-'Loan Table'!$G546,0),"")</f>
        <v/>
      </c>
      <c r="J546" s="329" t="str">
        <f aca="false">IF('Loan Table'!$A546&lt;&gt;"",SUM(INDEX('Loan Table'!$H$13:$H$844,1,1):'Loan Table'!$H546),"")</f>
        <v/>
      </c>
    </row>
    <row r="547" customFormat="false" ht="10.5" hidden="false" customHeight="false" outlineLevel="0" collapsed="false">
      <c r="A547" s="332" t="str">
        <f aca="false">IF(LoanGood,IF(ROW()-ROW('Loan Table'!$A$12)&gt;ScheduledNumberOfPayments,"",ROW()-ROW('Loan Table'!$A$12)),"")</f>
        <v/>
      </c>
      <c r="B547" s="327" t="str">
        <f aca="false">IF('Loan Table'!$A547&lt;&gt;"",EOMONTH(LoanStartDate,ROW('Loan Table'!$A547)-ROW('Loan Table'!$A$12)-2)+DAY(LoanStartDate),"")</f>
        <v/>
      </c>
      <c r="C547" s="329" t="str">
        <f aca="false">IF('Loan Table'!$A547&lt;&gt;"",IF(ROW()-ROW('Loan Table'!$C$12)=1,LoanAmount,INDEX('Loan Table'!$I$13:$I$844,ROW()-ROW('Loan Table'!$C$12)-1)),"")</f>
        <v/>
      </c>
      <c r="D547" s="329" t="str">
        <f aca="false">IF('Loan Table'!$A547&lt;&gt;"",ScheduledPayment,"")</f>
        <v/>
      </c>
      <c r="E547" s="329" t="str">
        <f aca="false">IF('Loan Table'!$A547&lt;&gt;"",IF('Loan Table'!$D547+ExtraPayments&lt;'Loan Table'!$C547,ExtraPayments,IF('Loan Table'!$C547-'Loan Table'!$D547&gt;0,'Loan Table'!$C547-'Loan Table'!$D547,0)),"")</f>
        <v/>
      </c>
      <c r="F547" s="329" t="str">
        <f aca="false">IF('Loan Table'!$A547&lt;&gt;"",IF('Loan Table'!$D547+'Loan Table'!$E547&lt;='Loan Table'!$C547,'Loan Table'!$D547+'Loan Table'!$E547,'Loan Table'!$C547),"")</f>
        <v/>
      </c>
      <c r="G547" s="329" t="str">
        <f aca="false">IF('Loan Table'!$A547&lt;&gt;"",'Loan Table'!$F547-'Loan Table'!$H547,"")</f>
        <v/>
      </c>
      <c r="H547" s="329" t="str">
        <f aca="false">IF('Loan Table'!$A547&lt;&gt;"",'Loan Table'!$C547*(InterestRate/PaymentsPerYear),"")</f>
        <v/>
      </c>
      <c r="I547" s="329" t="str">
        <f aca="false">IF('Loan Table'!$A547&lt;&gt;"",IF('Loan Table'!$D547+'Loan Table'!$E547&lt;='Loan Table'!$C547,'Loan Table'!$C547-'Loan Table'!$G547,0),"")</f>
        <v/>
      </c>
      <c r="J547" s="329" t="str">
        <f aca="false">IF('Loan Table'!$A547&lt;&gt;"",SUM(INDEX('Loan Table'!$H$13:$H$844,1,1):'Loan Table'!$H547),"")</f>
        <v/>
      </c>
    </row>
    <row r="548" customFormat="false" ht="10.5" hidden="false" customHeight="false" outlineLevel="0" collapsed="false">
      <c r="A548" s="332" t="str">
        <f aca="false">IF(LoanGood,IF(ROW()-ROW('Loan Table'!$A$12)&gt;ScheduledNumberOfPayments,"",ROW()-ROW('Loan Table'!$A$12)),"")</f>
        <v/>
      </c>
      <c r="B548" s="327" t="str">
        <f aca="false">IF('Loan Table'!$A548&lt;&gt;"",EOMONTH(LoanStartDate,ROW('Loan Table'!$A548)-ROW('Loan Table'!$A$12)-2)+DAY(LoanStartDate),"")</f>
        <v/>
      </c>
      <c r="C548" s="329" t="str">
        <f aca="false">IF('Loan Table'!$A548&lt;&gt;"",IF(ROW()-ROW('Loan Table'!$C$12)=1,LoanAmount,INDEX('Loan Table'!$I$13:$I$844,ROW()-ROW('Loan Table'!$C$12)-1)),"")</f>
        <v/>
      </c>
      <c r="D548" s="329" t="str">
        <f aca="false">IF('Loan Table'!$A548&lt;&gt;"",ScheduledPayment,"")</f>
        <v/>
      </c>
      <c r="E548" s="329" t="str">
        <f aca="false">IF('Loan Table'!$A548&lt;&gt;"",IF('Loan Table'!$D548+ExtraPayments&lt;'Loan Table'!$C548,ExtraPayments,IF('Loan Table'!$C548-'Loan Table'!$D548&gt;0,'Loan Table'!$C548-'Loan Table'!$D548,0)),"")</f>
        <v/>
      </c>
      <c r="F548" s="329" t="str">
        <f aca="false">IF('Loan Table'!$A548&lt;&gt;"",IF('Loan Table'!$D548+'Loan Table'!$E548&lt;='Loan Table'!$C548,'Loan Table'!$D548+'Loan Table'!$E548,'Loan Table'!$C548),"")</f>
        <v/>
      </c>
      <c r="G548" s="329" t="str">
        <f aca="false">IF('Loan Table'!$A548&lt;&gt;"",'Loan Table'!$F548-'Loan Table'!$H548,"")</f>
        <v/>
      </c>
      <c r="H548" s="329" t="str">
        <f aca="false">IF('Loan Table'!$A548&lt;&gt;"",'Loan Table'!$C548*(InterestRate/PaymentsPerYear),"")</f>
        <v/>
      </c>
      <c r="I548" s="329" t="str">
        <f aca="false">IF('Loan Table'!$A548&lt;&gt;"",IF('Loan Table'!$D548+'Loan Table'!$E548&lt;='Loan Table'!$C548,'Loan Table'!$C548-'Loan Table'!$G548,0),"")</f>
        <v/>
      </c>
      <c r="J548" s="329" t="str">
        <f aca="false">IF('Loan Table'!$A548&lt;&gt;"",SUM(INDEX('Loan Table'!$H$13:$H$844,1,1):'Loan Table'!$H548),"")</f>
        <v/>
      </c>
    </row>
    <row r="549" customFormat="false" ht="10.5" hidden="false" customHeight="false" outlineLevel="0" collapsed="false">
      <c r="A549" s="332" t="str">
        <f aca="false">IF(LoanGood,IF(ROW()-ROW('Loan Table'!$A$12)&gt;ScheduledNumberOfPayments,"",ROW()-ROW('Loan Table'!$A$12)),"")</f>
        <v/>
      </c>
      <c r="B549" s="327" t="str">
        <f aca="false">IF('Loan Table'!$A549&lt;&gt;"",EOMONTH(LoanStartDate,ROW('Loan Table'!$A549)-ROW('Loan Table'!$A$12)-2)+DAY(LoanStartDate),"")</f>
        <v/>
      </c>
      <c r="C549" s="329" t="str">
        <f aca="false">IF('Loan Table'!$A549&lt;&gt;"",IF(ROW()-ROW('Loan Table'!$C$12)=1,LoanAmount,INDEX('Loan Table'!$I$13:$I$844,ROW()-ROW('Loan Table'!$C$12)-1)),"")</f>
        <v/>
      </c>
      <c r="D549" s="329" t="str">
        <f aca="false">IF('Loan Table'!$A549&lt;&gt;"",ScheduledPayment,"")</f>
        <v/>
      </c>
      <c r="E549" s="329" t="str">
        <f aca="false">IF('Loan Table'!$A549&lt;&gt;"",IF('Loan Table'!$D549+ExtraPayments&lt;'Loan Table'!$C549,ExtraPayments,IF('Loan Table'!$C549-'Loan Table'!$D549&gt;0,'Loan Table'!$C549-'Loan Table'!$D549,0)),"")</f>
        <v/>
      </c>
      <c r="F549" s="329" t="str">
        <f aca="false">IF('Loan Table'!$A549&lt;&gt;"",IF('Loan Table'!$D549+'Loan Table'!$E549&lt;='Loan Table'!$C549,'Loan Table'!$D549+'Loan Table'!$E549,'Loan Table'!$C549),"")</f>
        <v/>
      </c>
      <c r="G549" s="329" t="str">
        <f aca="false">IF('Loan Table'!$A549&lt;&gt;"",'Loan Table'!$F549-'Loan Table'!$H549,"")</f>
        <v/>
      </c>
      <c r="H549" s="329" t="str">
        <f aca="false">IF('Loan Table'!$A549&lt;&gt;"",'Loan Table'!$C549*(InterestRate/PaymentsPerYear),"")</f>
        <v/>
      </c>
      <c r="I549" s="329" t="str">
        <f aca="false">IF('Loan Table'!$A549&lt;&gt;"",IF('Loan Table'!$D549+'Loan Table'!$E549&lt;='Loan Table'!$C549,'Loan Table'!$C549-'Loan Table'!$G549,0),"")</f>
        <v/>
      </c>
      <c r="J549" s="329" t="str">
        <f aca="false">IF('Loan Table'!$A549&lt;&gt;"",SUM(INDEX('Loan Table'!$H$13:$H$844,1,1):'Loan Table'!$H549),"")</f>
        <v/>
      </c>
    </row>
    <row r="550" customFormat="false" ht="10.5" hidden="false" customHeight="false" outlineLevel="0" collapsed="false">
      <c r="A550" s="332" t="str">
        <f aca="false">IF(LoanGood,IF(ROW()-ROW('Loan Table'!$A$12)&gt;ScheduledNumberOfPayments,"",ROW()-ROW('Loan Table'!$A$12)),"")</f>
        <v/>
      </c>
      <c r="B550" s="327" t="str">
        <f aca="false">IF('Loan Table'!$A550&lt;&gt;"",EOMONTH(LoanStartDate,ROW('Loan Table'!$A550)-ROW('Loan Table'!$A$12)-2)+DAY(LoanStartDate),"")</f>
        <v/>
      </c>
      <c r="C550" s="329" t="str">
        <f aca="false">IF('Loan Table'!$A550&lt;&gt;"",IF(ROW()-ROW('Loan Table'!$C$12)=1,LoanAmount,INDEX('Loan Table'!$I$13:$I$844,ROW()-ROW('Loan Table'!$C$12)-1)),"")</f>
        <v/>
      </c>
      <c r="D550" s="329" t="str">
        <f aca="false">IF('Loan Table'!$A550&lt;&gt;"",ScheduledPayment,"")</f>
        <v/>
      </c>
      <c r="E550" s="329" t="str">
        <f aca="false">IF('Loan Table'!$A550&lt;&gt;"",IF('Loan Table'!$D550+ExtraPayments&lt;'Loan Table'!$C550,ExtraPayments,IF('Loan Table'!$C550-'Loan Table'!$D550&gt;0,'Loan Table'!$C550-'Loan Table'!$D550,0)),"")</f>
        <v/>
      </c>
      <c r="F550" s="329" t="str">
        <f aca="false">IF('Loan Table'!$A550&lt;&gt;"",IF('Loan Table'!$D550+'Loan Table'!$E550&lt;='Loan Table'!$C550,'Loan Table'!$D550+'Loan Table'!$E550,'Loan Table'!$C550),"")</f>
        <v/>
      </c>
      <c r="G550" s="329" t="str">
        <f aca="false">IF('Loan Table'!$A550&lt;&gt;"",'Loan Table'!$F550-'Loan Table'!$H550,"")</f>
        <v/>
      </c>
      <c r="H550" s="329" t="str">
        <f aca="false">IF('Loan Table'!$A550&lt;&gt;"",'Loan Table'!$C550*(InterestRate/PaymentsPerYear),"")</f>
        <v/>
      </c>
      <c r="I550" s="329" t="str">
        <f aca="false">IF('Loan Table'!$A550&lt;&gt;"",IF('Loan Table'!$D550+'Loan Table'!$E550&lt;='Loan Table'!$C550,'Loan Table'!$C550-'Loan Table'!$G550,0),"")</f>
        <v/>
      </c>
      <c r="J550" s="329" t="str">
        <f aca="false">IF('Loan Table'!$A550&lt;&gt;"",SUM(INDEX('Loan Table'!$H$13:$H$844,1,1):'Loan Table'!$H550),"")</f>
        <v/>
      </c>
    </row>
    <row r="551" customFormat="false" ht="10.5" hidden="false" customHeight="false" outlineLevel="0" collapsed="false">
      <c r="A551" s="332" t="str">
        <f aca="false">IF(LoanGood,IF(ROW()-ROW('Loan Table'!$A$12)&gt;ScheduledNumberOfPayments,"",ROW()-ROW('Loan Table'!$A$12)),"")</f>
        <v/>
      </c>
      <c r="B551" s="327" t="str">
        <f aca="false">IF('Loan Table'!$A551&lt;&gt;"",EOMONTH(LoanStartDate,ROW('Loan Table'!$A551)-ROW('Loan Table'!$A$12)-2)+DAY(LoanStartDate),"")</f>
        <v/>
      </c>
      <c r="C551" s="329" t="str">
        <f aca="false">IF('Loan Table'!$A551&lt;&gt;"",IF(ROW()-ROW('Loan Table'!$C$12)=1,LoanAmount,INDEX('Loan Table'!$I$13:$I$844,ROW()-ROW('Loan Table'!$C$12)-1)),"")</f>
        <v/>
      </c>
      <c r="D551" s="329" t="str">
        <f aca="false">IF('Loan Table'!$A551&lt;&gt;"",ScheduledPayment,"")</f>
        <v/>
      </c>
      <c r="E551" s="329" t="str">
        <f aca="false">IF('Loan Table'!$A551&lt;&gt;"",IF('Loan Table'!$D551+ExtraPayments&lt;'Loan Table'!$C551,ExtraPayments,IF('Loan Table'!$C551-'Loan Table'!$D551&gt;0,'Loan Table'!$C551-'Loan Table'!$D551,0)),"")</f>
        <v/>
      </c>
      <c r="F551" s="329" t="str">
        <f aca="false">IF('Loan Table'!$A551&lt;&gt;"",IF('Loan Table'!$D551+'Loan Table'!$E551&lt;='Loan Table'!$C551,'Loan Table'!$D551+'Loan Table'!$E551,'Loan Table'!$C551),"")</f>
        <v/>
      </c>
      <c r="G551" s="329" t="str">
        <f aca="false">IF('Loan Table'!$A551&lt;&gt;"",'Loan Table'!$F551-'Loan Table'!$H551,"")</f>
        <v/>
      </c>
      <c r="H551" s="329" t="str">
        <f aca="false">IF('Loan Table'!$A551&lt;&gt;"",'Loan Table'!$C551*(InterestRate/PaymentsPerYear),"")</f>
        <v/>
      </c>
      <c r="I551" s="329" t="str">
        <f aca="false">IF('Loan Table'!$A551&lt;&gt;"",IF('Loan Table'!$D551+'Loan Table'!$E551&lt;='Loan Table'!$C551,'Loan Table'!$C551-'Loan Table'!$G551,0),"")</f>
        <v/>
      </c>
      <c r="J551" s="329" t="str">
        <f aca="false">IF('Loan Table'!$A551&lt;&gt;"",SUM(INDEX('Loan Table'!$H$13:$H$844,1,1):'Loan Table'!$H551),"")</f>
        <v/>
      </c>
    </row>
    <row r="552" customFormat="false" ht="10.5" hidden="false" customHeight="false" outlineLevel="0" collapsed="false">
      <c r="A552" s="332" t="str">
        <f aca="false">IF(LoanGood,IF(ROW()-ROW('Loan Table'!$A$12)&gt;ScheduledNumberOfPayments,"",ROW()-ROW('Loan Table'!$A$12)),"")</f>
        <v/>
      </c>
      <c r="B552" s="327" t="str">
        <f aca="false">IF('Loan Table'!$A552&lt;&gt;"",EOMONTH(LoanStartDate,ROW('Loan Table'!$A552)-ROW('Loan Table'!$A$12)-2)+DAY(LoanStartDate),"")</f>
        <v/>
      </c>
      <c r="C552" s="329" t="str">
        <f aca="false">IF('Loan Table'!$A552&lt;&gt;"",IF(ROW()-ROW('Loan Table'!$C$12)=1,LoanAmount,INDEX('Loan Table'!$I$13:$I$844,ROW()-ROW('Loan Table'!$C$12)-1)),"")</f>
        <v/>
      </c>
      <c r="D552" s="329" t="str">
        <f aca="false">IF('Loan Table'!$A552&lt;&gt;"",ScheduledPayment,"")</f>
        <v/>
      </c>
      <c r="E552" s="329" t="str">
        <f aca="false">IF('Loan Table'!$A552&lt;&gt;"",IF('Loan Table'!$D552+ExtraPayments&lt;'Loan Table'!$C552,ExtraPayments,IF('Loan Table'!$C552-'Loan Table'!$D552&gt;0,'Loan Table'!$C552-'Loan Table'!$D552,0)),"")</f>
        <v/>
      </c>
      <c r="F552" s="329" t="str">
        <f aca="false">IF('Loan Table'!$A552&lt;&gt;"",IF('Loan Table'!$D552+'Loan Table'!$E552&lt;='Loan Table'!$C552,'Loan Table'!$D552+'Loan Table'!$E552,'Loan Table'!$C552),"")</f>
        <v/>
      </c>
      <c r="G552" s="329" t="str">
        <f aca="false">IF('Loan Table'!$A552&lt;&gt;"",'Loan Table'!$F552-'Loan Table'!$H552,"")</f>
        <v/>
      </c>
      <c r="H552" s="329" t="str">
        <f aca="false">IF('Loan Table'!$A552&lt;&gt;"",'Loan Table'!$C552*(InterestRate/PaymentsPerYear),"")</f>
        <v/>
      </c>
      <c r="I552" s="329" t="str">
        <f aca="false">IF('Loan Table'!$A552&lt;&gt;"",IF('Loan Table'!$D552+'Loan Table'!$E552&lt;='Loan Table'!$C552,'Loan Table'!$C552-'Loan Table'!$G552,0),"")</f>
        <v/>
      </c>
      <c r="J552" s="329" t="str">
        <f aca="false">IF('Loan Table'!$A552&lt;&gt;"",SUM(INDEX('Loan Table'!$H$13:$H$844,1,1):'Loan Table'!$H552),"")</f>
        <v/>
      </c>
    </row>
    <row r="553" customFormat="false" ht="10.5" hidden="false" customHeight="false" outlineLevel="0" collapsed="false">
      <c r="A553" s="332" t="str">
        <f aca="false">IF(LoanGood,IF(ROW()-ROW('Loan Table'!$A$12)&gt;ScheduledNumberOfPayments,"",ROW()-ROW('Loan Table'!$A$12)),"")</f>
        <v/>
      </c>
      <c r="B553" s="327" t="str">
        <f aca="false">IF('Loan Table'!$A553&lt;&gt;"",EOMONTH(LoanStartDate,ROW('Loan Table'!$A553)-ROW('Loan Table'!$A$12)-2)+DAY(LoanStartDate),"")</f>
        <v/>
      </c>
      <c r="C553" s="329" t="str">
        <f aca="false">IF('Loan Table'!$A553&lt;&gt;"",IF(ROW()-ROW('Loan Table'!$C$12)=1,LoanAmount,INDEX('Loan Table'!$I$13:$I$844,ROW()-ROW('Loan Table'!$C$12)-1)),"")</f>
        <v/>
      </c>
      <c r="D553" s="329" t="str">
        <f aca="false">IF('Loan Table'!$A553&lt;&gt;"",ScheduledPayment,"")</f>
        <v/>
      </c>
      <c r="E553" s="329" t="str">
        <f aca="false">IF('Loan Table'!$A553&lt;&gt;"",IF('Loan Table'!$D553+ExtraPayments&lt;'Loan Table'!$C553,ExtraPayments,IF('Loan Table'!$C553-'Loan Table'!$D553&gt;0,'Loan Table'!$C553-'Loan Table'!$D553,0)),"")</f>
        <v/>
      </c>
      <c r="F553" s="329" t="str">
        <f aca="false">IF('Loan Table'!$A553&lt;&gt;"",IF('Loan Table'!$D553+'Loan Table'!$E553&lt;='Loan Table'!$C553,'Loan Table'!$D553+'Loan Table'!$E553,'Loan Table'!$C553),"")</f>
        <v/>
      </c>
      <c r="G553" s="329" t="str">
        <f aca="false">IF('Loan Table'!$A553&lt;&gt;"",'Loan Table'!$F553-'Loan Table'!$H553,"")</f>
        <v/>
      </c>
      <c r="H553" s="329" t="str">
        <f aca="false">IF('Loan Table'!$A553&lt;&gt;"",'Loan Table'!$C553*(InterestRate/PaymentsPerYear),"")</f>
        <v/>
      </c>
      <c r="I553" s="329" t="str">
        <f aca="false">IF('Loan Table'!$A553&lt;&gt;"",IF('Loan Table'!$D553+'Loan Table'!$E553&lt;='Loan Table'!$C553,'Loan Table'!$C553-'Loan Table'!$G553,0),"")</f>
        <v/>
      </c>
      <c r="J553" s="329" t="str">
        <f aca="false">IF('Loan Table'!$A553&lt;&gt;"",SUM(INDEX('Loan Table'!$H$13:$H$844,1,1):'Loan Table'!$H553),"")</f>
        <v/>
      </c>
    </row>
    <row r="554" customFormat="false" ht="10.5" hidden="false" customHeight="false" outlineLevel="0" collapsed="false">
      <c r="A554" s="332" t="str">
        <f aca="false">IF(LoanGood,IF(ROW()-ROW('Loan Table'!$A$12)&gt;ScheduledNumberOfPayments,"",ROW()-ROW('Loan Table'!$A$12)),"")</f>
        <v/>
      </c>
      <c r="B554" s="327" t="str">
        <f aca="false">IF('Loan Table'!$A554&lt;&gt;"",EOMONTH(LoanStartDate,ROW('Loan Table'!$A554)-ROW('Loan Table'!$A$12)-2)+DAY(LoanStartDate),"")</f>
        <v/>
      </c>
      <c r="C554" s="329" t="str">
        <f aca="false">IF('Loan Table'!$A554&lt;&gt;"",IF(ROW()-ROW('Loan Table'!$C$12)=1,LoanAmount,INDEX('Loan Table'!$I$13:$I$844,ROW()-ROW('Loan Table'!$C$12)-1)),"")</f>
        <v/>
      </c>
      <c r="D554" s="329" t="str">
        <f aca="false">IF('Loan Table'!$A554&lt;&gt;"",ScheduledPayment,"")</f>
        <v/>
      </c>
      <c r="E554" s="329" t="str">
        <f aca="false">IF('Loan Table'!$A554&lt;&gt;"",IF('Loan Table'!$D554+ExtraPayments&lt;'Loan Table'!$C554,ExtraPayments,IF('Loan Table'!$C554-'Loan Table'!$D554&gt;0,'Loan Table'!$C554-'Loan Table'!$D554,0)),"")</f>
        <v/>
      </c>
      <c r="F554" s="329" t="str">
        <f aca="false">IF('Loan Table'!$A554&lt;&gt;"",IF('Loan Table'!$D554+'Loan Table'!$E554&lt;='Loan Table'!$C554,'Loan Table'!$D554+'Loan Table'!$E554,'Loan Table'!$C554),"")</f>
        <v/>
      </c>
      <c r="G554" s="329" t="str">
        <f aca="false">IF('Loan Table'!$A554&lt;&gt;"",'Loan Table'!$F554-'Loan Table'!$H554,"")</f>
        <v/>
      </c>
      <c r="H554" s="329" t="str">
        <f aca="false">IF('Loan Table'!$A554&lt;&gt;"",'Loan Table'!$C554*(InterestRate/PaymentsPerYear),"")</f>
        <v/>
      </c>
      <c r="I554" s="329" t="str">
        <f aca="false">IF('Loan Table'!$A554&lt;&gt;"",IF('Loan Table'!$D554+'Loan Table'!$E554&lt;='Loan Table'!$C554,'Loan Table'!$C554-'Loan Table'!$G554,0),"")</f>
        <v/>
      </c>
      <c r="J554" s="329" t="str">
        <f aca="false">IF('Loan Table'!$A554&lt;&gt;"",SUM(INDEX('Loan Table'!$H$13:$H$844,1,1):'Loan Table'!$H554),"")</f>
        <v/>
      </c>
    </row>
    <row r="555" customFormat="false" ht="10.5" hidden="false" customHeight="false" outlineLevel="0" collapsed="false">
      <c r="A555" s="332" t="str">
        <f aca="false">IF(LoanGood,IF(ROW()-ROW('Loan Table'!$A$12)&gt;ScheduledNumberOfPayments,"",ROW()-ROW('Loan Table'!$A$12)),"")</f>
        <v/>
      </c>
      <c r="B555" s="327" t="str">
        <f aca="false">IF('Loan Table'!$A555&lt;&gt;"",EOMONTH(LoanStartDate,ROW('Loan Table'!$A555)-ROW('Loan Table'!$A$12)-2)+DAY(LoanStartDate),"")</f>
        <v/>
      </c>
      <c r="C555" s="329" t="str">
        <f aca="false">IF('Loan Table'!$A555&lt;&gt;"",IF(ROW()-ROW('Loan Table'!$C$12)=1,LoanAmount,INDEX('Loan Table'!$I$13:$I$844,ROW()-ROW('Loan Table'!$C$12)-1)),"")</f>
        <v/>
      </c>
      <c r="D555" s="329" t="str">
        <f aca="false">IF('Loan Table'!$A555&lt;&gt;"",ScheduledPayment,"")</f>
        <v/>
      </c>
      <c r="E555" s="329" t="str">
        <f aca="false">IF('Loan Table'!$A555&lt;&gt;"",IF('Loan Table'!$D555+ExtraPayments&lt;'Loan Table'!$C555,ExtraPayments,IF('Loan Table'!$C555-'Loan Table'!$D555&gt;0,'Loan Table'!$C555-'Loan Table'!$D555,0)),"")</f>
        <v/>
      </c>
      <c r="F555" s="329" t="str">
        <f aca="false">IF('Loan Table'!$A555&lt;&gt;"",IF('Loan Table'!$D555+'Loan Table'!$E555&lt;='Loan Table'!$C555,'Loan Table'!$D555+'Loan Table'!$E555,'Loan Table'!$C555),"")</f>
        <v/>
      </c>
      <c r="G555" s="329" t="str">
        <f aca="false">IF('Loan Table'!$A555&lt;&gt;"",'Loan Table'!$F555-'Loan Table'!$H555,"")</f>
        <v/>
      </c>
      <c r="H555" s="329" t="str">
        <f aca="false">IF('Loan Table'!$A555&lt;&gt;"",'Loan Table'!$C555*(InterestRate/PaymentsPerYear),"")</f>
        <v/>
      </c>
      <c r="I555" s="329" t="str">
        <f aca="false">IF('Loan Table'!$A555&lt;&gt;"",IF('Loan Table'!$D555+'Loan Table'!$E555&lt;='Loan Table'!$C555,'Loan Table'!$C555-'Loan Table'!$G555,0),"")</f>
        <v/>
      </c>
      <c r="J555" s="329" t="str">
        <f aca="false">IF('Loan Table'!$A555&lt;&gt;"",SUM(INDEX('Loan Table'!$H$13:$H$844,1,1):'Loan Table'!$H555),"")</f>
        <v/>
      </c>
    </row>
    <row r="556" customFormat="false" ht="10.5" hidden="false" customHeight="false" outlineLevel="0" collapsed="false">
      <c r="A556" s="332" t="str">
        <f aca="false">IF(LoanGood,IF(ROW()-ROW('Loan Table'!$A$12)&gt;ScheduledNumberOfPayments,"",ROW()-ROW('Loan Table'!$A$12)),"")</f>
        <v/>
      </c>
      <c r="B556" s="327" t="str">
        <f aca="false">IF('Loan Table'!$A556&lt;&gt;"",EOMONTH(LoanStartDate,ROW('Loan Table'!$A556)-ROW('Loan Table'!$A$12)-2)+DAY(LoanStartDate),"")</f>
        <v/>
      </c>
      <c r="C556" s="329" t="str">
        <f aca="false">IF('Loan Table'!$A556&lt;&gt;"",IF(ROW()-ROW('Loan Table'!$C$12)=1,LoanAmount,INDEX('Loan Table'!$I$13:$I$844,ROW()-ROW('Loan Table'!$C$12)-1)),"")</f>
        <v/>
      </c>
      <c r="D556" s="329" t="str">
        <f aca="false">IF('Loan Table'!$A556&lt;&gt;"",ScheduledPayment,"")</f>
        <v/>
      </c>
      <c r="E556" s="329" t="str">
        <f aca="false">IF('Loan Table'!$A556&lt;&gt;"",IF('Loan Table'!$D556+ExtraPayments&lt;'Loan Table'!$C556,ExtraPayments,IF('Loan Table'!$C556-'Loan Table'!$D556&gt;0,'Loan Table'!$C556-'Loan Table'!$D556,0)),"")</f>
        <v/>
      </c>
      <c r="F556" s="329" t="str">
        <f aca="false">IF('Loan Table'!$A556&lt;&gt;"",IF('Loan Table'!$D556+'Loan Table'!$E556&lt;='Loan Table'!$C556,'Loan Table'!$D556+'Loan Table'!$E556,'Loan Table'!$C556),"")</f>
        <v/>
      </c>
      <c r="G556" s="329" t="str">
        <f aca="false">IF('Loan Table'!$A556&lt;&gt;"",'Loan Table'!$F556-'Loan Table'!$H556,"")</f>
        <v/>
      </c>
      <c r="H556" s="329" t="str">
        <f aca="false">IF('Loan Table'!$A556&lt;&gt;"",'Loan Table'!$C556*(InterestRate/PaymentsPerYear),"")</f>
        <v/>
      </c>
      <c r="I556" s="329" t="str">
        <f aca="false">IF('Loan Table'!$A556&lt;&gt;"",IF('Loan Table'!$D556+'Loan Table'!$E556&lt;='Loan Table'!$C556,'Loan Table'!$C556-'Loan Table'!$G556,0),"")</f>
        <v/>
      </c>
      <c r="J556" s="329" t="str">
        <f aca="false">IF('Loan Table'!$A556&lt;&gt;"",SUM(INDEX('Loan Table'!$H$13:$H$844,1,1):'Loan Table'!$H556),"")</f>
        <v/>
      </c>
    </row>
    <row r="557" customFormat="false" ht="10.5" hidden="false" customHeight="false" outlineLevel="0" collapsed="false">
      <c r="A557" s="332" t="str">
        <f aca="false">IF(LoanGood,IF(ROW()-ROW('Loan Table'!$A$12)&gt;ScheduledNumberOfPayments,"",ROW()-ROW('Loan Table'!$A$12)),"")</f>
        <v/>
      </c>
      <c r="B557" s="327" t="str">
        <f aca="false">IF('Loan Table'!$A557&lt;&gt;"",EOMONTH(LoanStartDate,ROW('Loan Table'!$A557)-ROW('Loan Table'!$A$12)-2)+DAY(LoanStartDate),"")</f>
        <v/>
      </c>
      <c r="C557" s="329" t="str">
        <f aca="false">IF('Loan Table'!$A557&lt;&gt;"",IF(ROW()-ROW('Loan Table'!$C$12)=1,LoanAmount,INDEX('Loan Table'!$I$13:$I$844,ROW()-ROW('Loan Table'!$C$12)-1)),"")</f>
        <v/>
      </c>
      <c r="D557" s="329" t="str">
        <f aca="false">IF('Loan Table'!$A557&lt;&gt;"",ScheduledPayment,"")</f>
        <v/>
      </c>
      <c r="E557" s="329" t="str">
        <f aca="false">IF('Loan Table'!$A557&lt;&gt;"",IF('Loan Table'!$D557+ExtraPayments&lt;'Loan Table'!$C557,ExtraPayments,IF('Loan Table'!$C557-'Loan Table'!$D557&gt;0,'Loan Table'!$C557-'Loan Table'!$D557,0)),"")</f>
        <v/>
      </c>
      <c r="F557" s="329" t="str">
        <f aca="false">IF('Loan Table'!$A557&lt;&gt;"",IF('Loan Table'!$D557+'Loan Table'!$E557&lt;='Loan Table'!$C557,'Loan Table'!$D557+'Loan Table'!$E557,'Loan Table'!$C557),"")</f>
        <v/>
      </c>
      <c r="G557" s="329" t="str">
        <f aca="false">IF('Loan Table'!$A557&lt;&gt;"",'Loan Table'!$F557-'Loan Table'!$H557,"")</f>
        <v/>
      </c>
      <c r="H557" s="329" t="str">
        <f aca="false">IF('Loan Table'!$A557&lt;&gt;"",'Loan Table'!$C557*(InterestRate/PaymentsPerYear),"")</f>
        <v/>
      </c>
      <c r="I557" s="329" t="str">
        <f aca="false">IF('Loan Table'!$A557&lt;&gt;"",IF('Loan Table'!$D557+'Loan Table'!$E557&lt;='Loan Table'!$C557,'Loan Table'!$C557-'Loan Table'!$G557,0),"")</f>
        <v/>
      </c>
      <c r="J557" s="329" t="str">
        <f aca="false">IF('Loan Table'!$A557&lt;&gt;"",SUM(INDEX('Loan Table'!$H$13:$H$844,1,1):'Loan Table'!$H557),"")</f>
        <v/>
      </c>
    </row>
    <row r="558" customFormat="false" ht="10.5" hidden="false" customHeight="false" outlineLevel="0" collapsed="false">
      <c r="A558" s="332" t="str">
        <f aca="false">IF(LoanGood,IF(ROW()-ROW('Loan Table'!$A$12)&gt;ScheduledNumberOfPayments,"",ROW()-ROW('Loan Table'!$A$12)),"")</f>
        <v/>
      </c>
      <c r="B558" s="327" t="str">
        <f aca="false">IF('Loan Table'!$A558&lt;&gt;"",EOMONTH(LoanStartDate,ROW('Loan Table'!$A558)-ROW('Loan Table'!$A$12)-2)+DAY(LoanStartDate),"")</f>
        <v/>
      </c>
      <c r="C558" s="329" t="str">
        <f aca="false">IF('Loan Table'!$A558&lt;&gt;"",IF(ROW()-ROW('Loan Table'!$C$12)=1,LoanAmount,INDEX('Loan Table'!$I$13:$I$844,ROW()-ROW('Loan Table'!$C$12)-1)),"")</f>
        <v/>
      </c>
      <c r="D558" s="329" t="str">
        <f aca="false">IF('Loan Table'!$A558&lt;&gt;"",ScheduledPayment,"")</f>
        <v/>
      </c>
      <c r="E558" s="329" t="str">
        <f aca="false">IF('Loan Table'!$A558&lt;&gt;"",IF('Loan Table'!$D558+ExtraPayments&lt;'Loan Table'!$C558,ExtraPayments,IF('Loan Table'!$C558-'Loan Table'!$D558&gt;0,'Loan Table'!$C558-'Loan Table'!$D558,0)),"")</f>
        <v/>
      </c>
      <c r="F558" s="329" t="str">
        <f aca="false">IF('Loan Table'!$A558&lt;&gt;"",IF('Loan Table'!$D558+'Loan Table'!$E558&lt;='Loan Table'!$C558,'Loan Table'!$D558+'Loan Table'!$E558,'Loan Table'!$C558),"")</f>
        <v/>
      </c>
      <c r="G558" s="329" t="str">
        <f aca="false">IF('Loan Table'!$A558&lt;&gt;"",'Loan Table'!$F558-'Loan Table'!$H558,"")</f>
        <v/>
      </c>
      <c r="H558" s="329" t="str">
        <f aca="false">IF('Loan Table'!$A558&lt;&gt;"",'Loan Table'!$C558*(InterestRate/PaymentsPerYear),"")</f>
        <v/>
      </c>
      <c r="I558" s="329" t="str">
        <f aca="false">IF('Loan Table'!$A558&lt;&gt;"",IF('Loan Table'!$D558+'Loan Table'!$E558&lt;='Loan Table'!$C558,'Loan Table'!$C558-'Loan Table'!$G558,0),"")</f>
        <v/>
      </c>
      <c r="J558" s="329" t="str">
        <f aca="false">IF('Loan Table'!$A558&lt;&gt;"",SUM(INDEX('Loan Table'!$H$13:$H$844,1,1):'Loan Table'!$H558),"")</f>
        <v/>
      </c>
    </row>
    <row r="559" customFormat="false" ht="10.5" hidden="false" customHeight="false" outlineLevel="0" collapsed="false">
      <c r="A559" s="332" t="str">
        <f aca="false">IF(LoanGood,IF(ROW()-ROW('Loan Table'!$A$12)&gt;ScheduledNumberOfPayments,"",ROW()-ROW('Loan Table'!$A$12)),"")</f>
        <v/>
      </c>
      <c r="B559" s="327" t="str">
        <f aca="false">IF('Loan Table'!$A559&lt;&gt;"",EOMONTH(LoanStartDate,ROW('Loan Table'!$A559)-ROW('Loan Table'!$A$12)-2)+DAY(LoanStartDate),"")</f>
        <v/>
      </c>
      <c r="C559" s="329" t="str">
        <f aca="false">IF('Loan Table'!$A559&lt;&gt;"",IF(ROW()-ROW('Loan Table'!$C$12)=1,LoanAmount,INDEX('Loan Table'!$I$13:$I$844,ROW()-ROW('Loan Table'!$C$12)-1)),"")</f>
        <v/>
      </c>
      <c r="D559" s="329" t="str">
        <f aca="false">IF('Loan Table'!$A559&lt;&gt;"",ScheduledPayment,"")</f>
        <v/>
      </c>
      <c r="E559" s="329" t="str">
        <f aca="false">IF('Loan Table'!$A559&lt;&gt;"",IF('Loan Table'!$D559+ExtraPayments&lt;'Loan Table'!$C559,ExtraPayments,IF('Loan Table'!$C559-'Loan Table'!$D559&gt;0,'Loan Table'!$C559-'Loan Table'!$D559,0)),"")</f>
        <v/>
      </c>
      <c r="F559" s="329" t="str">
        <f aca="false">IF('Loan Table'!$A559&lt;&gt;"",IF('Loan Table'!$D559+'Loan Table'!$E559&lt;='Loan Table'!$C559,'Loan Table'!$D559+'Loan Table'!$E559,'Loan Table'!$C559),"")</f>
        <v/>
      </c>
      <c r="G559" s="329" t="str">
        <f aca="false">IF('Loan Table'!$A559&lt;&gt;"",'Loan Table'!$F559-'Loan Table'!$H559,"")</f>
        <v/>
      </c>
      <c r="H559" s="329" t="str">
        <f aca="false">IF('Loan Table'!$A559&lt;&gt;"",'Loan Table'!$C559*(InterestRate/PaymentsPerYear),"")</f>
        <v/>
      </c>
      <c r="I559" s="329" t="str">
        <f aca="false">IF('Loan Table'!$A559&lt;&gt;"",IF('Loan Table'!$D559+'Loan Table'!$E559&lt;='Loan Table'!$C559,'Loan Table'!$C559-'Loan Table'!$G559,0),"")</f>
        <v/>
      </c>
      <c r="J559" s="329" t="str">
        <f aca="false">IF('Loan Table'!$A559&lt;&gt;"",SUM(INDEX('Loan Table'!$H$13:$H$844,1,1):'Loan Table'!$H559),"")</f>
        <v/>
      </c>
    </row>
    <row r="560" customFormat="false" ht="10.5" hidden="false" customHeight="false" outlineLevel="0" collapsed="false">
      <c r="A560" s="332" t="str">
        <f aca="false">IF(LoanGood,IF(ROW()-ROW('Loan Table'!$A$12)&gt;ScheduledNumberOfPayments,"",ROW()-ROW('Loan Table'!$A$12)),"")</f>
        <v/>
      </c>
      <c r="B560" s="327" t="str">
        <f aca="false">IF('Loan Table'!$A560&lt;&gt;"",EOMONTH(LoanStartDate,ROW('Loan Table'!$A560)-ROW('Loan Table'!$A$12)-2)+DAY(LoanStartDate),"")</f>
        <v/>
      </c>
      <c r="C560" s="329" t="str">
        <f aca="false">IF('Loan Table'!$A560&lt;&gt;"",IF(ROW()-ROW('Loan Table'!$C$12)=1,LoanAmount,INDEX('Loan Table'!$I$13:$I$844,ROW()-ROW('Loan Table'!$C$12)-1)),"")</f>
        <v/>
      </c>
      <c r="D560" s="329" t="str">
        <f aca="false">IF('Loan Table'!$A560&lt;&gt;"",ScheduledPayment,"")</f>
        <v/>
      </c>
      <c r="E560" s="329" t="str">
        <f aca="false">IF('Loan Table'!$A560&lt;&gt;"",IF('Loan Table'!$D560+ExtraPayments&lt;'Loan Table'!$C560,ExtraPayments,IF('Loan Table'!$C560-'Loan Table'!$D560&gt;0,'Loan Table'!$C560-'Loan Table'!$D560,0)),"")</f>
        <v/>
      </c>
      <c r="F560" s="329" t="str">
        <f aca="false">IF('Loan Table'!$A560&lt;&gt;"",IF('Loan Table'!$D560+'Loan Table'!$E560&lt;='Loan Table'!$C560,'Loan Table'!$D560+'Loan Table'!$E560,'Loan Table'!$C560),"")</f>
        <v/>
      </c>
      <c r="G560" s="329" t="str">
        <f aca="false">IF('Loan Table'!$A560&lt;&gt;"",'Loan Table'!$F560-'Loan Table'!$H560,"")</f>
        <v/>
      </c>
      <c r="H560" s="329" t="str">
        <f aca="false">IF('Loan Table'!$A560&lt;&gt;"",'Loan Table'!$C560*(InterestRate/PaymentsPerYear),"")</f>
        <v/>
      </c>
      <c r="I560" s="329" t="str">
        <f aca="false">IF('Loan Table'!$A560&lt;&gt;"",IF('Loan Table'!$D560+'Loan Table'!$E560&lt;='Loan Table'!$C560,'Loan Table'!$C560-'Loan Table'!$G560,0),"")</f>
        <v/>
      </c>
      <c r="J560" s="329" t="str">
        <f aca="false">IF('Loan Table'!$A560&lt;&gt;"",SUM(INDEX('Loan Table'!$H$13:$H$844,1,1):'Loan Table'!$H560),"")</f>
        <v/>
      </c>
    </row>
    <row r="561" customFormat="false" ht="10.5" hidden="false" customHeight="false" outlineLevel="0" collapsed="false">
      <c r="A561" s="332" t="str">
        <f aca="false">IF(LoanGood,IF(ROW()-ROW('Loan Table'!$A$12)&gt;ScheduledNumberOfPayments,"",ROW()-ROW('Loan Table'!$A$12)),"")</f>
        <v/>
      </c>
      <c r="B561" s="327" t="str">
        <f aca="false">IF('Loan Table'!$A561&lt;&gt;"",EOMONTH(LoanStartDate,ROW('Loan Table'!$A561)-ROW('Loan Table'!$A$12)-2)+DAY(LoanStartDate),"")</f>
        <v/>
      </c>
      <c r="C561" s="329" t="str">
        <f aca="false">IF('Loan Table'!$A561&lt;&gt;"",IF(ROW()-ROW('Loan Table'!$C$12)=1,LoanAmount,INDEX('Loan Table'!$I$13:$I$844,ROW()-ROW('Loan Table'!$C$12)-1)),"")</f>
        <v/>
      </c>
      <c r="D561" s="329" t="str">
        <f aca="false">IF('Loan Table'!$A561&lt;&gt;"",ScheduledPayment,"")</f>
        <v/>
      </c>
      <c r="E561" s="329" t="str">
        <f aca="false">IF('Loan Table'!$A561&lt;&gt;"",IF('Loan Table'!$D561+ExtraPayments&lt;'Loan Table'!$C561,ExtraPayments,IF('Loan Table'!$C561-'Loan Table'!$D561&gt;0,'Loan Table'!$C561-'Loan Table'!$D561,0)),"")</f>
        <v/>
      </c>
      <c r="F561" s="329" t="str">
        <f aca="false">IF('Loan Table'!$A561&lt;&gt;"",IF('Loan Table'!$D561+'Loan Table'!$E561&lt;='Loan Table'!$C561,'Loan Table'!$D561+'Loan Table'!$E561,'Loan Table'!$C561),"")</f>
        <v/>
      </c>
      <c r="G561" s="329" t="str">
        <f aca="false">IF('Loan Table'!$A561&lt;&gt;"",'Loan Table'!$F561-'Loan Table'!$H561,"")</f>
        <v/>
      </c>
      <c r="H561" s="329" t="str">
        <f aca="false">IF('Loan Table'!$A561&lt;&gt;"",'Loan Table'!$C561*(InterestRate/PaymentsPerYear),"")</f>
        <v/>
      </c>
      <c r="I561" s="329" t="str">
        <f aca="false">IF('Loan Table'!$A561&lt;&gt;"",IF('Loan Table'!$D561+'Loan Table'!$E561&lt;='Loan Table'!$C561,'Loan Table'!$C561-'Loan Table'!$G561,0),"")</f>
        <v/>
      </c>
      <c r="J561" s="329" t="str">
        <f aca="false">IF('Loan Table'!$A561&lt;&gt;"",SUM(INDEX('Loan Table'!$H$13:$H$844,1,1):'Loan Table'!$H561),"")</f>
        <v/>
      </c>
    </row>
    <row r="562" customFormat="false" ht="10.5" hidden="false" customHeight="false" outlineLevel="0" collapsed="false">
      <c r="A562" s="332" t="str">
        <f aca="false">IF(LoanGood,IF(ROW()-ROW('Loan Table'!$A$12)&gt;ScheduledNumberOfPayments,"",ROW()-ROW('Loan Table'!$A$12)),"")</f>
        <v/>
      </c>
      <c r="B562" s="327" t="str">
        <f aca="false">IF('Loan Table'!$A562&lt;&gt;"",EOMONTH(LoanStartDate,ROW('Loan Table'!$A562)-ROW('Loan Table'!$A$12)-2)+DAY(LoanStartDate),"")</f>
        <v/>
      </c>
      <c r="C562" s="329" t="str">
        <f aca="false">IF('Loan Table'!$A562&lt;&gt;"",IF(ROW()-ROW('Loan Table'!$C$12)=1,LoanAmount,INDEX('Loan Table'!$I$13:$I$844,ROW()-ROW('Loan Table'!$C$12)-1)),"")</f>
        <v/>
      </c>
      <c r="D562" s="329" t="str">
        <f aca="false">IF('Loan Table'!$A562&lt;&gt;"",ScheduledPayment,"")</f>
        <v/>
      </c>
      <c r="E562" s="329" t="str">
        <f aca="false">IF('Loan Table'!$A562&lt;&gt;"",IF('Loan Table'!$D562+ExtraPayments&lt;'Loan Table'!$C562,ExtraPayments,IF('Loan Table'!$C562-'Loan Table'!$D562&gt;0,'Loan Table'!$C562-'Loan Table'!$D562,0)),"")</f>
        <v/>
      </c>
      <c r="F562" s="329" t="str">
        <f aca="false">IF('Loan Table'!$A562&lt;&gt;"",IF('Loan Table'!$D562+'Loan Table'!$E562&lt;='Loan Table'!$C562,'Loan Table'!$D562+'Loan Table'!$E562,'Loan Table'!$C562),"")</f>
        <v/>
      </c>
      <c r="G562" s="329" t="str">
        <f aca="false">IF('Loan Table'!$A562&lt;&gt;"",'Loan Table'!$F562-'Loan Table'!$H562,"")</f>
        <v/>
      </c>
      <c r="H562" s="329" t="str">
        <f aca="false">IF('Loan Table'!$A562&lt;&gt;"",'Loan Table'!$C562*(InterestRate/PaymentsPerYear),"")</f>
        <v/>
      </c>
      <c r="I562" s="329" t="str">
        <f aca="false">IF('Loan Table'!$A562&lt;&gt;"",IF('Loan Table'!$D562+'Loan Table'!$E562&lt;='Loan Table'!$C562,'Loan Table'!$C562-'Loan Table'!$G562,0),"")</f>
        <v/>
      </c>
      <c r="J562" s="329" t="str">
        <f aca="false">IF('Loan Table'!$A562&lt;&gt;"",SUM(INDEX('Loan Table'!$H$13:$H$844,1,1):'Loan Table'!$H562),"")</f>
        <v/>
      </c>
    </row>
    <row r="563" customFormat="false" ht="10.5" hidden="false" customHeight="false" outlineLevel="0" collapsed="false">
      <c r="A563" s="332" t="str">
        <f aca="false">IF(LoanGood,IF(ROW()-ROW('Loan Table'!$A$12)&gt;ScheduledNumberOfPayments,"",ROW()-ROW('Loan Table'!$A$12)),"")</f>
        <v/>
      </c>
      <c r="B563" s="327" t="str">
        <f aca="false">IF('Loan Table'!$A563&lt;&gt;"",EOMONTH(LoanStartDate,ROW('Loan Table'!$A563)-ROW('Loan Table'!$A$12)-2)+DAY(LoanStartDate),"")</f>
        <v/>
      </c>
      <c r="C563" s="329" t="str">
        <f aca="false">IF('Loan Table'!$A563&lt;&gt;"",IF(ROW()-ROW('Loan Table'!$C$12)=1,LoanAmount,INDEX('Loan Table'!$I$13:$I$844,ROW()-ROW('Loan Table'!$C$12)-1)),"")</f>
        <v/>
      </c>
      <c r="D563" s="329" t="str">
        <f aca="false">IF('Loan Table'!$A563&lt;&gt;"",ScheduledPayment,"")</f>
        <v/>
      </c>
      <c r="E563" s="329" t="str">
        <f aca="false">IF('Loan Table'!$A563&lt;&gt;"",IF('Loan Table'!$D563+ExtraPayments&lt;'Loan Table'!$C563,ExtraPayments,IF('Loan Table'!$C563-'Loan Table'!$D563&gt;0,'Loan Table'!$C563-'Loan Table'!$D563,0)),"")</f>
        <v/>
      </c>
      <c r="F563" s="329" t="str">
        <f aca="false">IF('Loan Table'!$A563&lt;&gt;"",IF('Loan Table'!$D563+'Loan Table'!$E563&lt;='Loan Table'!$C563,'Loan Table'!$D563+'Loan Table'!$E563,'Loan Table'!$C563),"")</f>
        <v/>
      </c>
      <c r="G563" s="329" t="str">
        <f aca="false">IF('Loan Table'!$A563&lt;&gt;"",'Loan Table'!$F563-'Loan Table'!$H563,"")</f>
        <v/>
      </c>
      <c r="H563" s="329" t="str">
        <f aca="false">IF('Loan Table'!$A563&lt;&gt;"",'Loan Table'!$C563*(InterestRate/PaymentsPerYear),"")</f>
        <v/>
      </c>
      <c r="I563" s="329" t="str">
        <f aca="false">IF('Loan Table'!$A563&lt;&gt;"",IF('Loan Table'!$D563+'Loan Table'!$E563&lt;='Loan Table'!$C563,'Loan Table'!$C563-'Loan Table'!$G563,0),"")</f>
        <v/>
      </c>
      <c r="J563" s="329" t="str">
        <f aca="false">IF('Loan Table'!$A563&lt;&gt;"",SUM(INDEX('Loan Table'!$H$13:$H$844,1,1):'Loan Table'!$H563),"")</f>
        <v/>
      </c>
    </row>
    <row r="564" customFormat="false" ht="10.5" hidden="false" customHeight="false" outlineLevel="0" collapsed="false">
      <c r="A564" s="332" t="str">
        <f aca="false">IF(LoanGood,IF(ROW()-ROW('Loan Table'!$A$12)&gt;ScheduledNumberOfPayments,"",ROW()-ROW('Loan Table'!$A$12)),"")</f>
        <v/>
      </c>
      <c r="B564" s="327" t="str">
        <f aca="false">IF('Loan Table'!$A564&lt;&gt;"",EOMONTH(LoanStartDate,ROW('Loan Table'!$A564)-ROW('Loan Table'!$A$12)-2)+DAY(LoanStartDate),"")</f>
        <v/>
      </c>
      <c r="C564" s="329" t="str">
        <f aca="false">IF('Loan Table'!$A564&lt;&gt;"",IF(ROW()-ROW('Loan Table'!$C$12)=1,LoanAmount,INDEX('Loan Table'!$I$13:$I$844,ROW()-ROW('Loan Table'!$C$12)-1)),"")</f>
        <v/>
      </c>
      <c r="D564" s="329" t="str">
        <f aca="false">IF('Loan Table'!$A564&lt;&gt;"",ScheduledPayment,"")</f>
        <v/>
      </c>
      <c r="E564" s="329" t="str">
        <f aca="false">IF('Loan Table'!$A564&lt;&gt;"",IF('Loan Table'!$D564+ExtraPayments&lt;'Loan Table'!$C564,ExtraPayments,IF('Loan Table'!$C564-'Loan Table'!$D564&gt;0,'Loan Table'!$C564-'Loan Table'!$D564,0)),"")</f>
        <v/>
      </c>
      <c r="F564" s="329" t="str">
        <f aca="false">IF('Loan Table'!$A564&lt;&gt;"",IF('Loan Table'!$D564+'Loan Table'!$E564&lt;='Loan Table'!$C564,'Loan Table'!$D564+'Loan Table'!$E564,'Loan Table'!$C564),"")</f>
        <v/>
      </c>
      <c r="G564" s="329" t="str">
        <f aca="false">IF('Loan Table'!$A564&lt;&gt;"",'Loan Table'!$F564-'Loan Table'!$H564,"")</f>
        <v/>
      </c>
      <c r="H564" s="329" t="str">
        <f aca="false">IF('Loan Table'!$A564&lt;&gt;"",'Loan Table'!$C564*(InterestRate/PaymentsPerYear),"")</f>
        <v/>
      </c>
      <c r="I564" s="329" t="str">
        <f aca="false">IF('Loan Table'!$A564&lt;&gt;"",IF('Loan Table'!$D564+'Loan Table'!$E564&lt;='Loan Table'!$C564,'Loan Table'!$C564-'Loan Table'!$G564,0),"")</f>
        <v/>
      </c>
      <c r="J564" s="329" t="str">
        <f aca="false">IF('Loan Table'!$A564&lt;&gt;"",SUM(INDEX('Loan Table'!$H$13:$H$844,1,1):'Loan Table'!$H564),"")</f>
        <v/>
      </c>
    </row>
    <row r="565" customFormat="false" ht="10.5" hidden="false" customHeight="false" outlineLevel="0" collapsed="false">
      <c r="A565" s="332" t="str">
        <f aca="false">IF(LoanGood,IF(ROW()-ROW('Loan Table'!$A$12)&gt;ScheduledNumberOfPayments,"",ROW()-ROW('Loan Table'!$A$12)),"")</f>
        <v/>
      </c>
      <c r="B565" s="327" t="str">
        <f aca="false">IF('Loan Table'!$A565&lt;&gt;"",EOMONTH(LoanStartDate,ROW('Loan Table'!$A565)-ROW('Loan Table'!$A$12)-2)+DAY(LoanStartDate),"")</f>
        <v/>
      </c>
      <c r="C565" s="329" t="str">
        <f aca="false">IF('Loan Table'!$A565&lt;&gt;"",IF(ROW()-ROW('Loan Table'!$C$12)=1,LoanAmount,INDEX('Loan Table'!$I$13:$I$844,ROW()-ROW('Loan Table'!$C$12)-1)),"")</f>
        <v/>
      </c>
      <c r="D565" s="329" t="str">
        <f aca="false">IF('Loan Table'!$A565&lt;&gt;"",ScheduledPayment,"")</f>
        <v/>
      </c>
      <c r="E565" s="329" t="str">
        <f aca="false">IF('Loan Table'!$A565&lt;&gt;"",IF('Loan Table'!$D565+ExtraPayments&lt;'Loan Table'!$C565,ExtraPayments,IF('Loan Table'!$C565-'Loan Table'!$D565&gt;0,'Loan Table'!$C565-'Loan Table'!$D565,0)),"")</f>
        <v/>
      </c>
      <c r="F565" s="329" t="str">
        <f aca="false">IF('Loan Table'!$A565&lt;&gt;"",IF('Loan Table'!$D565+'Loan Table'!$E565&lt;='Loan Table'!$C565,'Loan Table'!$D565+'Loan Table'!$E565,'Loan Table'!$C565),"")</f>
        <v/>
      </c>
      <c r="G565" s="329" t="str">
        <f aca="false">IF('Loan Table'!$A565&lt;&gt;"",'Loan Table'!$F565-'Loan Table'!$H565,"")</f>
        <v/>
      </c>
      <c r="H565" s="329" t="str">
        <f aca="false">IF('Loan Table'!$A565&lt;&gt;"",'Loan Table'!$C565*(InterestRate/PaymentsPerYear),"")</f>
        <v/>
      </c>
      <c r="I565" s="329" t="str">
        <f aca="false">IF('Loan Table'!$A565&lt;&gt;"",IF('Loan Table'!$D565+'Loan Table'!$E565&lt;='Loan Table'!$C565,'Loan Table'!$C565-'Loan Table'!$G565,0),"")</f>
        <v/>
      </c>
      <c r="J565" s="329" t="str">
        <f aca="false">IF('Loan Table'!$A565&lt;&gt;"",SUM(INDEX('Loan Table'!$H$13:$H$844,1,1):'Loan Table'!$H565),"")</f>
        <v/>
      </c>
    </row>
    <row r="566" customFormat="false" ht="10.5" hidden="false" customHeight="false" outlineLevel="0" collapsed="false">
      <c r="A566" s="332" t="str">
        <f aca="false">IF(LoanGood,IF(ROW()-ROW('Loan Table'!$A$12)&gt;ScheduledNumberOfPayments,"",ROW()-ROW('Loan Table'!$A$12)),"")</f>
        <v/>
      </c>
      <c r="B566" s="327" t="str">
        <f aca="false">IF('Loan Table'!$A566&lt;&gt;"",EOMONTH(LoanStartDate,ROW('Loan Table'!$A566)-ROW('Loan Table'!$A$12)-2)+DAY(LoanStartDate),"")</f>
        <v/>
      </c>
      <c r="C566" s="329" t="str">
        <f aca="false">IF('Loan Table'!$A566&lt;&gt;"",IF(ROW()-ROW('Loan Table'!$C$12)=1,LoanAmount,INDEX('Loan Table'!$I$13:$I$844,ROW()-ROW('Loan Table'!$C$12)-1)),"")</f>
        <v/>
      </c>
      <c r="D566" s="329" t="str">
        <f aca="false">IF('Loan Table'!$A566&lt;&gt;"",ScheduledPayment,"")</f>
        <v/>
      </c>
      <c r="E566" s="329" t="str">
        <f aca="false">IF('Loan Table'!$A566&lt;&gt;"",IF('Loan Table'!$D566+ExtraPayments&lt;'Loan Table'!$C566,ExtraPayments,IF('Loan Table'!$C566-'Loan Table'!$D566&gt;0,'Loan Table'!$C566-'Loan Table'!$D566,0)),"")</f>
        <v/>
      </c>
      <c r="F566" s="329" t="str">
        <f aca="false">IF('Loan Table'!$A566&lt;&gt;"",IF('Loan Table'!$D566+'Loan Table'!$E566&lt;='Loan Table'!$C566,'Loan Table'!$D566+'Loan Table'!$E566,'Loan Table'!$C566),"")</f>
        <v/>
      </c>
      <c r="G566" s="329" t="str">
        <f aca="false">IF('Loan Table'!$A566&lt;&gt;"",'Loan Table'!$F566-'Loan Table'!$H566,"")</f>
        <v/>
      </c>
      <c r="H566" s="329" t="str">
        <f aca="false">IF('Loan Table'!$A566&lt;&gt;"",'Loan Table'!$C566*(InterestRate/PaymentsPerYear),"")</f>
        <v/>
      </c>
      <c r="I566" s="329" t="str">
        <f aca="false">IF('Loan Table'!$A566&lt;&gt;"",IF('Loan Table'!$D566+'Loan Table'!$E566&lt;='Loan Table'!$C566,'Loan Table'!$C566-'Loan Table'!$G566,0),"")</f>
        <v/>
      </c>
      <c r="J566" s="329" t="str">
        <f aca="false">IF('Loan Table'!$A566&lt;&gt;"",SUM(INDEX('Loan Table'!$H$13:$H$844,1,1):'Loan Table'!$H566),"")</f>
        <v/>
      </c>
    </row>
    <row r="567" customFormat="false" ht="10.5" hidden="false" customHeight="false" outlineLevel="0" collapsed="false">
      <c r="A567" s="332" t="str">
        <f aca="false">IF(LoanGood,IF(ROW()-ROW('Loan Table'!$A$12)&gt;ScheduledNumberOfPayments,"",ROW()-ROW('Loan Table'!$A$12)),"")</f>
        <v/>
      </c>
      <c r="B567" s="327" t="str">
        <f aca="false">IF('Loan Table'!$A567&lt;&gt;"",EOMONTH(LoanStartDate,ROW('Loan Table'!$A567)-ROW('Loan Table'!$A$12)-2)+DAY(LoanStartDate),"")</f>
        <v/>
      </c>
      <c r="C567" s="329" t="str">
        <f aca="false">IF('Loan Table'!$A567&lt;&gt;"",IF(ROW()-ROW('Loan Table'!$C$12)=1,LoanAmount,INDEX('Loan Table'!$I$13:$I$844,ROW()-ROW('Loan Table'!$C$12)-1)),"")</f>
        <v/>
      </c>
      <c r="D567" s="329" t="str">
        <f aca="false">IF('Loan Table'!$A567&lt;&gt;"",ScheduledPayment,"")</f>
        <v/>
      </c>
      <c r="E567" s="329" t="str">
        <f aca="false">IF('Loan Table'!$A567&lt;&gt;"",IF('Loan Table'!$D567+ExtraPayments&lt;'Loan Table'!$C567,ExtraPayments,IF('Loan Table'!$C567-'Loan Table'!$D567&gt;0,'Loan Table'!$C567-'Loan Table'!$D567,0)),"")</f>
        <v/>
      </c>
      <c r="F567" s="329" t="str">
        <f aca="false">IF('Loan Table'!$A567&lt;&gt;"",IF('Loan Table'!$D567+'Loan Table'!$E567&lt;='Loan Table'!$C567,'Loan Table'!$D567+'Loan Table'!$E567,'Loan Table'!$C567),"")</f>
        <v/>
      </c>
      <c r="G567" s="329" t="str">
        <f aca="false">IF('Loan Table'!$A567&lt;&gt;"",'Loan Table'!$F567-'Loan Table'!$H567,"")</f>
        <v/>
      </c>
      <c r="H567" s="329" t="str">
        <f aca="false">IF('Loan Table'!$A567&lt;&gt;"",'Loan Table'!$C567*(InterestRate/PaymentsPerYear),"")</f>
        <v/>
      </c>
      <c r="I567" s="329" t="str">
        <f aca="false">IF('Loan Table'!$A567&lt;&gt;"",IF('Loan Table'!$D567+'Loan Table'!$E567&lt;='Loan Table'!$C567,'Loan Table'!$C567-'Loan Table'!$G567,0),"")</f>
        <v/>
      </c>
      <c r="J567" s="329" t="str">
        <f aca="false">IF('Loan Table'!$A567&lt;&gt;"",SUM(INDEX('Loan Table'!$H$13:$H$844,1,1):'Loan Table'!$H567),"")</f>
        <v/>
      </c>
    </row>
    <row r="568" customFormat="false" ht="10.5" hidden="false" customHeight="false" outlineLevel="0" collapsed="false">
      <c r="A568" s="332" t="str">
        <f aca="false">IF(LoanGood,IF(ROW()-ROW('Loan Table'!$A$12)&gt;ScheduledNumberOfPayments,"",ROW()-ROW('Loan Table'!$A$12)),"")</f>
        <v/>
      </c>
      <c r="B568" s="327" t="str">
        <f aca="false">IF('Loan Table'!$A568&lt;&gt;"",EOMONTH(LoanStartDate,ROW('Loan Table'!$A568)-ROW('Loan Table'!$A$12)-2)+DAY(LoanStartDate),"")</f>
        <v/>
      </c>
      <c r="C568" s="329" t="str">
        <f aca="false">IF('Loan Table'!$A568&lt;&gt;"",IF(ROW()-ROW('Loan Table'!$C$12)=1,LoanAmount,INDEX('Loan Table'!$I$13:$I$844,ROW()-ROW('Loan Table'!$C$12)-1)),"")</f>
        <v/>
      </c>
      <c r="D568" s="329" t="str">
        <f aca="false">IF('Loan Table'!$A568&lt;&gt;"",ScheduledPayment,"")</f>
        <v/>
      </c>
      <c r="E568" s="329" t="str">
        <f aca="false">IF('Loan Table'!$A568&lt;&gt;"",IF('Loan Table'!$D568+ExtraPayments&lt;'Loan Table'!$C568,ExtraPayments,IF('Loan Table'!$C568-'Loan Table'!$D568&gt;0,'Loan Table'!$C568-'Loan Table'!$D568,0)),"")</f>
        <v/>
      </c>
      <c r="F568" s="329" t="str">
        <f aca="false">IF('Loan Table'!$A568&lt;&gt;"",IF('Loan Table'!$D568+'Loan Table'!$E568&lt;='Loan Table'!$C568,'Loan Table'!$D568+'Loan Table'!$E568,'Loan Table'!$C568),"")</f>
        <v/>
      </c>
      <c r="G568" s="329" t="str">
        <f aca="false">IF('Loan Table'!$A568&lt;&gt;"",'Loan Table'!$F568-'Loan Table'!$H568,"")</f>
        <v/>
      </c>
      <c r="H568" s="329" t="str">
        <f aca="false">IF('Loan Table'!$A568&lt;&gt;"",'Loan Table'!$C568*(InterestRate/PaymentsPerYear),"")</f>
        <v/>
      </c>
      <c r="I568" s="329" t="str">
        <f aca="false">IF('Loan Table'!$A568&lt;&gt;"",IF('Loan Table'!$D568+'Loan Table'!$E568&lt;='Loan Table'!$C568,'Loan Table'!$C568-'Loan Table'!$G568,0),"")</f>
        <v/>
      </c>
      <c r="J568" s="329" t="str">
        <f aca="false">IF('Loan Table'!$A568&lt;&gt;"",SUM(INDEX('Loan Table'!$H$13:$H$844,1,1):'Loan Table'!$H568),"")</f>
        <v/>
      </c>
    </row>
    <row r="569" customFormat="false" ht="10.5" hidden="false" customHeight="false" outlineLevel="0" collapsed="false">
      <c r="A569" s="332" t="str">
        <f aca="false">IF(LoanGood,IF(ROW()-ROW('Loan Table'!$A$12)&gt;ScheduledNumberOfPayments,"",ROW()-ROW('Loan Table'!$A$12)),"")</f>
        <v/>
      </c>
      <c r="B569" s="327" t="str">
        <f aca="false">IF('Loan Table'!$A569&lt;&gt;"",EOMONTH(LoanStartDate,ROW('Loan Table'!$A569)-ROW('Loan Table'!$A$12)-2)+DAY(LoanStartDate),"")</f>
        <v/>
      </c>
      <c r="C569" s="329" t="str">
        <f aca="false">IF('Loan Table'!$A569&lt;&gt;"",IF(ROW()-ROW('Loan Table'!$C$12)=1,LoanAmount,INDEX('Loan Table'!$I$13:$I$844,ROW()-ROW('Loan Table'!$C$12)-1)),"")</f>
        <v/>
      </c>
      <c r="D569" s="329" t="str">
        <f aca="false">IF('Loan Table'!$A569&lt;&gt;"",ScheduledPayment,"")</f>
        <v/>
      </c>
      <c r="E569" s="329" t="str">
        <f aca="false">IF('Loan Table'!$A569&lt;&gt;"",IF('Loan Table'!$D569+ExtraPayments&lt;'Loan Table'!$C569,ExtraPayments,IF('Loan Table'!$C569-'Loan Table'!$D569&gt;0,'Loan Table'!$C569-'Loan Table'!$D569,0)),"")</f>
        <v/>
      </c>
      <c r="F569" s="329" t="str">
        <f aca="false">IF('Loan Table'!$A569&lt;&gt;"",IF('Loan Table'!$D569+'Loan Table'!$E569&lt;='Loan Table'!$C569,'Loan Table'!$D569+'Loan Table'!$E569,'Loan Table'!$C569),"")</f>
        <v/>
      </c>
      <c r="G569" s="329" t="str">
        <f aca="false">IF('Loan Table'!$A569&lt;&gt;"",'Loan Table'!$F569-'Loan Table'!$H569,"")</f>
        <v/>
      </c>
      <c r="H569" s="329" t="str">
        <f aca="false">IF('Loan Table'!$A569&lt;&gt;"",'Loan Table'!$C569*(InterestRate/PaymentsPerYear),"")</f>
        <v/>
      </c>
      <c r="I569" s="329" t="str">
        <f aca="false">IF('Loan Table'!$A569&lt;&gt;"",IF('Loan Table'!$D569+'Loan Table'!$E569&lt;='Loan Table'!$C569,'Loan Table'!$C569-'Loan Table'!$G569,0),"")</f>
        <v/>
      </c>
      <c r="J569" s="329" t="str">
        <f aca="false">IF('Loan Table'!$A569&lt;&gt;"",SUM(INDEX('Loan Table'!$H$13:$H$844,1,1):'Loan Table'!$H569),"")</f>
        <v/>
      </c>
    </row>
    <row r="570" customFormat="false" ht="10.5" hidden="false" customHeight="false" outlineLevel="0" collapsed="false">
      <c r="A570" s="332" t="str">
        <f aca="false">IF(LoanGood,IF(ROW()-ROW('Loan Table'!$A$12)&gt;ScheduledNumberOfPayments,"",ROW()-ROW('Loan Table'!$A$12)),"")</f>
        <v/>
      </c>
      <c r="B570" s="327" t="str">
        <f aca="false">IF('Loan Table'!$A570&lt;&gt;"",EOMONTH(LoanStartDate,ROW('Loan Table'!$A570)-ROW('Loan Table'!$A$12)-2)+DAY(LoanStartDate),"")</f>
        <v/>
      </c>
      <c r="C570" s="329" t="str">
        <f aca="false">IF('Loan Table'!$A570&lt;&gt;"",IF(ROW()-ROW('Loan Table'!$C$12)=1,LoanAmount,INDEX('Loan Table'!$I$13:$I$844,ROW()-ROW('Loan Table'!$C$12)-1)),"")</f>
        <v/>
      </c>
      <c r="D570" s="329" t="str">
        <f aca="false">IF('Loan Table'!$A570&lt;&gt;"",ScheduledPayment,"")</f>
        <v/>
      </c>
      <c r="E570" s="329" t="str">
        <f aca="false">IF('Loan Table'!$A570&lt;&gt;"",IF('Loan Table'!$D570+ExtraPayments&lt;'Loan Table'!$C570,ExtraPayments,IF('Loan Table'!$C570-'Loan Table'!$D570&gt;0,'Loan Table'!$C570-'Loan Table'!$D570,0)),"")</f>
        <v/>
      </c>
      <c r="F570" s="329" t="str">
        <f aca="false">IF('Loan Table'!$A570&lt;&gt;"",IF('Loan Table'!$D570+'Loan Table'!$E570&lt;='Loan Table'!$C570,'Loan Table'!$D570+'Loan Table'!$E570,'Loan Table'!$C570),"")</f>
        <v/>
      </c>
      <c r="G570" s="329" t="str">
        <f aca="false">IF('Loan Table'!$A570&lt;&gt;"",'Loan Table'!$F570-'Loan Table'!$H570,"")</f>
        <v/>
      </c>
      <c r="H570" s="329" t="str">
        <f aca="false">IF('Loan Table'!$A570&lt;&gt;"",'Loan Table'!$C570*(InterestRate/PaymentsPerYear),"")</f>
        <v/>
      </c>
      <c r="I570" s="329" t="str">
        <f aca="false">IF('Loan Table'!$A570&lt;&gt;"",IF('Loan Table'!$D570+'Loan Table'!$E570&lt;='Loan Table'!$C570,'Loan Table'!$C570-'Loan Table'!$G570,0),"")</f>
        <v/>
      </c>
      <c r="J570" s="329" t="str">
        <f aca="false">IF('Loan Table'!$A570&lt;&gt;"",SUM(INDEX('Loan Table'!$H$13:$H$844,1,1):'Loan Table'!$H570),"")</f>
        <v/>
      </c>
    </row>
    <row r="571" customFormat="false" ht="10.5" hidden="false" customHeight="false" outlineLevel="0" collapsed="false">
      <c r="A571" s="332" t="str">
        <f aca="false">IF(LoanGood,IF(ROW()-ROW('Loan Table'!$A$12)&gt;ScheduledNumberOfPayments,"",ROW()-ROW('Loan Table'!$A$12)),"")</f>
        <v/>
      </c>
      <c r="B571" s="327" t="str">
        <f aca="false">IF('Loan Table'!$A571&lt;&gt;"",EOMONTH(LoanStartDate,ROW('Loan Table'!$A571)-ROW('Loan Table'!$A$12)-2)+DAY(LoanStartDate),"")</f>
        <v/>
      </c>
      <c r="C571" s="329" t="str">
        <f aca="false">IF('Loan Table'!$A571&lt;&gt;"",IF(ROW()-ROW('Loan Table'!$C$12)=1,LoanAmount,INDEX('Loan Table'!$I$13:$I$844,ROW()-ROW('Loan Table'!$C$12)-1)),"")</f>
        <v/>
      </c>
      <c r="D571" s="329" t="str">
        <f aca="false">IF('Loan Table'!$A571&lt;&gt;"",ScheduledPayment,"")</f>
        <v/>
      </c>
      <c r="E571" s="329" t="str">
        <f aca="false">IF('Loan Table'!$A571&lt;&gt;"",IF('Loan Table'!$D571+ExtraPayments&lt;'Loan Table'!$C571,ExtraPayments,IF('Loan Table'!$C571-'Loan Table'!$D571&gt;0,'Loan Table'!$C571-'Loan Table'!$D571,0)),"")</f>
        <v/>
      </c>
      <c r="F571" s="329" t="str">
        <f aca="false">IF('Loan Table'!$A571&lt;&gt;"",IF('Loan Table'!$D571+'Loan Table'!$E571&lt;='Loan Table'!$C571,'Loan Table'!$D571+'Loan Table'!$E571,'Loan Table'!$C571),"")</f>
        <v/>
      </c>
      <c r="G571" s="329" t="str">
        <f aca="false">IF('Loan Table'!$A571&lt;&gt;"",'Loan Table'!$F571-'Loan Table'!$H571,"")</f>
        <v/>
      </c>
      <c r="H571" s="329" t="str">
        <f aca="false">IF('Loan Table'!$A571&lt;&gt;"",'Loan Table'!$C571*(InterestRate/PaymentsPerYear),"")</f>
        <v/>
      </c>
      <c r="I571" s="329" t="str">
        <f aca="false">IF('Loan Table'!$A571&lt;&gt;"",IF('Loan Table'!$D571+'Loan Table'!$E571&lt;='Loan Table'!$C571,'Loan Table'!$C571-'Loan Table'!$G571,0),"")</f>
        <v/>
      </c>
      <c r="J571" s="329" t="str">
        <f aca="false">IF('Loan Table'!$A571&lt;&gt;"",SUM(INDEX('Loan Table'!$H$13:$H$844,1,1):'Loan Table'!$H571),"")</f>
        <v/>
      </c>
    </row>
    <row r="572" customFormat="false" ht="10.5" hidden="false" customHeight="false" outlineLevel="0" collapsed="false">
      <c r="A572" s="332" t="str">
        <f aca="false">IF(LoanGood,IF(ROW()-ROW('Loan Table'!$A$12)&gt;ScheduledNumberOfPayments,"",ROW()-ROW('Loan Table'!$A$12)),"")</f>
        <v/>
      </c>
      <c r="B572" s="327" t="str">
        <f aca="false">IF('Loan Table'!$A572&lt;&gt;"",EOMONTH(LoanStartDate,ROW('Loan Table'!$A572)-ROW('Loan Table'!$A$12)-2)+DAY(LoanStartDate),"")</f>
        <v/>
      </c>
      <c r="C572" s="329" t="str">
        <f aca="false">IF('Loan Table'!$A572&lt;&gt;"",IF(ROW()-ROW('Loan Table'!$C$12)=1,LoanAmount,INDEX('Loan Table'!$I$13:$I$844,ROW()-ROW('Loan Table'!$C$12)-1)),"")</f>
        <v/>
      </c>
      <c r="D572" s="329" t="str">
        <f aca="false">IF('Loan Table'!$A572&lt;&gt;"",ScheduledPayment,"")</f>
        <v/>
      </c>
      <c r="E572" s="329" t="str">
        <f aca="false">IF('Loan Table'!$A572&lt;&gt;"",IF('Loan Table'!$D572+ExtraPayments&lt;'Loan Table'!$C572,ExtraPayments,IF('Loan Table'!$C572-'Loan Table'!$D572&gt;0,'Loan Table'!$C572-'Loan Table'!$D572,0)),"")</f>
        <v/>
      </c>
      <c r="F572" s="329" t="str">
        <f aca="false">IF('Loan Table'!$A572&lt;&gt;"",IF('Loan Table'!$D572+'Loan Table'!$E572&lt;='Loan Table'!$C572,'Loan Table'!$D572+'Loan Table'!$E572,'Loan Table'!$C572),"")</f>
        <v/>
      </c>
      <c r="G572" s="329" t="str">
        <f aca="false">IF('Loan Table'!$A572&lt;&gt;"",'Loan Table'!$F572-'Loan Table'!$H572,"")</f>
        <v/>
      </c>
      <c r="H572" s="329" t="str">
        <f aca="false">IF('Loan Table'!$A572&lt;&gt;"",'Loan Table'!$C572*(InterestRate/PaymentsPerYear),"")</f>
        <v/>
      </c>
      <c r="I572" s="329" t="str">
        <f aca="false">IF('Loan Table'!$A572&lt;&gt;"",IF('Loan Table'!$D572+'Loan Table'!$E572&lt;='Loan Table'!$C572,'Loan Table'!$C572-'Loan Table'!$G572,0),"")</f>
        <v/>
      </c>
      <c r="J572" s="329" t="str">
        <f aca="false">IF('Loan Table'!$A572&lt;&gt;"",SUM(INDEX('Loan Table'!$H$13:$H$844,1,1):'Loan Table'!$H572),"")</f>
        <v/>
      </c>
    </row>
    <row r="573" customFormat="false" ht="10.5" hidden="false" customHeight="false" outlineLevel="0" collapsed="false">
      <c r="A573" s="332" t="str">
        <f aca="false">IF(LoanGood,IF(ROW()-ROW('Loan Table'!$A$12)&gt;ScheduledNumberOfPayments,"",ROW()-ROW('Loan Table'!$A$12)),"")</f>
        <v/>
      </c>
      <c r="B573" s="327" t="str">
        <f aca="false">IF('Loan Table'!$A573&lt;&gt;"",EOMONTH(LoanStartDate,ROW('Loan Table'!$A573)-ROW('Loan Table'!$A$12)-2)+DAY(LoanStartDate),"")</f>
        <v/>
      </c>
      <c r="C573" s="329" t="str">
        <f aca="false">IF('Loan Table'!$A573&lt;&gt;"",IF(ROW()-ROW('Loan Table'!$C$12)=1,LoanAmount,INDEX('Loan Table'!$I$13:$I$844,ROW()-ROW('Loan Table'!$C$12)-1)),"")</f>
        <v/>
      </c>
      <c r="D573" s="329" t="str">
        <f aca="false">IF('Loan Table'!$A573&lt;&gt;"",ScheduledPayment,"")</f>
        <v/>
      </c>
      <c r="E573" s="329" t="str">
        <f aca="false">IF('Loan Table'!$A573&lt;&gt;"",IF('Loan Table'!$D573+ExtraPayments&lt;'Loan Table'!$C573,ExtraPayments,IF('Loan Table'!$C573-'Loan Table'!$D573&gt;0,'Loan Table'!$C573-'Loan Table'!$D573,0)),"")</f>
        <v/>
      </c>
      <c r="F573" s="329" t="str">
        <f aca="false">IF('Loan Table'!$A573&lt;&gt;"",IF('Loan Table'!$D573+'Loan Table'!$E573&lt;='Loan Table'!$C573,'Loan Table'!$D573+'Loan Table'!$E573,'Loan Table'!$C573),"")</f>
        <v/>
      </c>
      <c r="G573" s="329" t="str">
        <f aca="false">IF('Loan Table'!$A573&lt;&gt;"",'Loan Table'!$F573-'Loan Table'!$H573,"")</f>
        <v/>
      </c>
      <c r="H573" s="329" t="str">
        <f aca="false">IF('Loan Table'!$A573&lt;&gt;"",'Loan Table'!$C573*(InterestRate/PaymentsPerYear),"")</f>
        <v/>
      </c>
      <c r="I573" s="329" t="str">
        <f aca="false">IF('Loan Table'!$A573&lt;&gt;"",IF('Loan Table'!$D573+'Loan Table'!$E573&lt;='Loan Table'!$C573,'Loan Table'!$C573-'Loan Table'!$G573,0),"")</f>
        <v/>
      </c>
      <c r="J573" s="329" t="str">
        <f aca="false">IF('Loan Table'!$A573&lt;&gt;"",SUM(INDEX('Loan Table'!$H$13:$H$844,1,1):'Loan Table'!$H573),"")</f>
        <v/>
      </c>
    </row>
    <row r="574" customFormat="false" ht="10.5" hidden="false" customHeight="false" outlineLevel="0" collapsed="false">
      <c r="A574" s="332" t="str">
        <f aca="false">IF(LoanGood,IF(ROW()-ROW('Loan Table'!$A$12)&gt;ScheduledNumberOfPayments,"",ROW()-ROW('Loan Table'!$A$12)),"")</f>
        <v/>
      </c>
      <c r="B574" s="327" t="str">
        <f aca="false">IF('Loan Table'!$A574&lt;&gt;"",EOMONTH(LoanStartDate,ROW('Loan Table'!$A574)-ROW('Loan Table'!$A$12)-2)+DAY(LoanStartDate),"")</f>
        <v/>
      </c>
      <c r="C574" s="329" t="str">
        <f aca="false">IF('Loan Table'!$A574&lt;&gt;"",IF(ROW()-ROW('Loan Table'!$C$12)=1,LoanAmount,INDEX('Loan Table'!$I$13:$I$844,ROW()-ROW('Loan Table'!$C$12)-1)),"")</f>
        <v/>
      </c>
      <c r="D574" s="329" t="str">
        <f aca="false">IF('Loan Table'!$A574&lt;&gt;"",ScheduledPayment,"")</f>
        <v/>
      </c>
      <c r="E574" s="329" t="str">
        <f aca="false">IF('Loan Table'!$A574&lt;&gt;"",IF('Loan Table'!$D574+ExtraPayments&lt;'Loan Table'!$C574,ExtraPayments,IF('Loan Table'!$C574-'Loan Table'!$D574&gt;0,'Loan Table'!$C574-'Loan Table'!$D574,0)),"")</f>
        <v/>
      </c>
      <c r="F574" s="329" t="str">
        <f aca="false">IF('Loan Table'!$A574&lt;&gt;"",IF('Loan Table'!$D574+'Loan Table'!$E574&lt;='Loan Table'!$C574,'Loan Table'!$D574+'Loan Table'!$E574,'Loan Table'!$C574),"")</f>
        <v/>
      </c>
      <c r="G574" s="329" t="str">
        <f aca="false">IF('Loan Table'!$A574&lt;&gt;"",'Loan Table'!$F574-'Loan Table'!$H574,"")</f>
        <v/>
      </c>
      <c r="H574" s="329" t="str">
        <f aca="false">IF('Loan Table'!$A574&lt;&gt;"",'Loan Table'!$C574*(InterestRate/PaymentsPerYear),"")</f>
        <v/>
      </c>
      <c r="I574" s="329" t="str">
        <f aca="false">IF('Loan Table'!$A574&lt;&gt;"",IF('Loan Table'!$D574+'Loan Table'!$E574&lt;='Loan Table'!$C574,'Loan Table'!$C574-'Loan Table'!$G574,0),"")</f>
        <v/>
      </c>
      <c r="J574" s="329" t="str">
        <f aca="false">IF('Loan Table'!$A574&lt;&gt;"",SUM(INDEX('Loan Table'!$H$13:$H$844,1,1):'Loan Table'!$H574),"")</f>
        <v/>
      </c>
    </row>
    <row r="575" customFormat="false" ht="10.5" hidden="false" customHeight="false" outlineLevel="0" collapsed="false">
      <c r="A575" s="332" t="str">
        <f aca="false">IF(LoanGood,IF(ROW()-ROW('Loan Table'!$A$12)&gt;ScheduledNumberOfPayments,"",ROW()-ROW('Loan Table'!$A$12)),"")</f>
        <v/>
      </c>
      <c r="B575" s="327" t="str">
        <f aca="false">IF('Loan Table'!$A575&lt;&gt;"",EOMONTH(LoanStartDate,ROW('Loan Table'!$A575)-ROW('Loan Table'!$A$12)-2)+DAY(LoanStartDate),"")</f>
        <v/>
      </c>
      <c r="C575" s="329" t="str">
        <f aca="false">IF('Loan Table'!$A575&lt;&gt;"",IF(ROW()-ROW('Loan Table'!$C$12)=1,LoanAmount,INDEX('Loan Table'!$I$13:$I$844,ROW()-ROW('Loan Table'!$C$12)-1)),"")</f>
        <v/>
      </c>
      <c r="D575" s="329" t="str">
        <f aca="false">IF('Loan Table'!$A575&lt;&gt;"",ScheduledPayment,"")</f>
        <v/>
      </c>
      <c r="E575" s="329" t="str">
        <f aca="false">IF('Loan Table'!$A575&lt;&gt;"",IF('Loan Table'!$D575+ExtraPayments&lt;'Loan Table'!$C575,ExtraPayments,IF('Loan Table'!$C575-'Loan Table'!$D575&gt;0,'Loan Table'!$C575-'Loan Table'!$D575,0)),"")</f>
        <v/>
      </c>
      <c r="F575" s="329" t="str">
        <f aca="false">IF('Loan Table'!$A575&lt;&gt;"",IF('Loan Table'!$D575+'Loan Table'!$E575&lt;='Loan Table'!$C575,'Loan Table'!$D575+'Loan Table'!$E575,'Loan Table'!$C575),"")</f>
        <v/>
      </c>
      <c r="G575" s="329" t="str">
        <f aca="false">IF('Loan Table'!$A575&lt;&gt;"",'Loan Table'!$F575-'Loan Table'!$H575,"")</f>
        <v/>
      </c>
      <c r="H575" s="329" t="str">
        <f aca="false">IF('Loan Table'!$A575&lt;&gt;"",'Loan Table'!$C575*(InterestRate/PaymentsPerYear),"")</f>
        <v/>
      </c>
      <c r="I575" s="329" t="str">
        <f aca="false">IF('Loan Table'!$A575&lt;&gt;"",IF('Loan Table'!$D575+'Loan Table'!$E575&lt;='Loan Table'!$C575,'Loan Table'!$C575-'Loan Table'!$G575,0),"")</f>
        <v/>
      </c>
      <c r="J575" s="329" t="str">
        <f aca="false">IF('Loan Table'!$A575&lt;&gt;"",SUM(INDEX('Loan Table'!$H$13:$H$844,1,1):'Loan Table'!$H575),"")</f>
        <v/>
      </c>
    </row>
    <row r="576" customFormat="false" ht="10.5" hidden="false" customHeight="false" outlineLevel="0" collapsed="false">
      <c r="A576" s="332" t="str">
        <f aca="false">IF(LoanGood,IF(ROW()-ROW('Loan Table'!$A$12)&gt;ScheduledNumberOfPayments,"",ROW()-ROW('Loan Table'!$A$12)),"")</f>
        <v/>
      </c>
      <c r="B576" s="327" t="str">
        <f aca="false">IF('Loan Table'!$A576&lt;&gt;"",EOMONTH(LoanStartDate,ROW('Loan Table'!$A576)-ROW('Loan Table'!$A$12)-2)+DAY(LoanStartDate),"")</f>
        <v/>
      </c>
      <c r="C576" s="329" t="str">
        <f aca="false">IF('Loan Table'!$A576&lt;&gt;"",IF(ROW()-ROW('Loan Table'!$C$12)=1,LoanAmount,INDEX('Loan Table'!$I$13:$I$844,ROW()-ROW('Loan Table'!$C$12)-1)),"")</f>
        <v/>
      </c>
      <c r="D576" s="329" t="str">
        <f aca="false">IF('Loan Table'!$A576&lt;&gt;"",ScheduledPayment,"")</f>
        <v/>
      </c>
      <c r="E576" s="329" t="str">
        <f aca="false">IF('Loan Table'!$A576&lt;&gt;"",IF('Loan Table'!$D576+ExtraPayments&lt;'Loan Table'!$C576,ExtraPayments,IF('Loan Table'!$C576-'Loan Table'!$D576&gt;0,'Loan Table'!$C576-'Loan Table'!$D576,0)),"")</f>
        <v/>
      </c>
      <c r="F576" s="329" t="str">
        <f aca="false">IF('Loan Table'!$A576&lt;&gt;"",IF('Loan Table'!$D576+'Loan Table'!$E576&lt;='Loan Table'!$C576,'Loan Table'!$D576+'Loan Table'!$E576,'Loan Table'!$C576),"")</f>
        <v/>
      </c>
      <c r="G576" s="329" t="str">
        <f aca="false">IF('Loan Table'!$A576&lt;&gt;"",'Loan Table'!$F576-'Loan Table'!$H576,"")</f>
        <v/>
      </c>
      <c r="H576" s="329" t="str">
        <f aca="false">IF('Loan Table'!$A576&lt;&gt;"",'Loan Table'!$C576*(InterestRate/PaymentsPerYear),"")</f>
        <v/>
      </c>
      <c r="I576" s="329" t="str">
        <f aca="false">IF('Loan Table'!$A576&lt;&gt;"",IF('Loan Table'!$D576+'Loan Table'!$E576&lt;='Loan Table'!$C576,'Loan Table'!$C576-'Loan Table'!$G576,0),"")</f>
        <v/>
      </c>
      <c r="J576" s="329" t="str">
        <f aca="false">IF('Loan Table'!$A576&lt;&gt;"",SUM(INDEX('Loan Table'!$H$13:$H$844,1,1):'Loan Table'!$H576),"")</f>
        <v/>
      </c>
    </row>
    <row r="577" customFormat="false" ht="10.5" hidden="false" customHeight="false" outlineLevel="0" collapsed="false">
      <c r="A577" s="332" t="str">
        <f aca="false">IF(LoanGood,IF(ROW()-ROW('Loan Table'!$A$12)&gt;ScheduledNumberOfPayments,"",ROW()-ROW('Loan Table'!$A$12)),"")</f>
        <v/>
      </c>
      <c r="B577" s="327" t="str">
        <f aca="false">IF('Loan Table'!$A577&lt;&gt;"",EOMONTH(LoanStartDate,ROW('Loan Table'!$A577)-ROW('Loan Table'!$A$12)-2)+DAY(LoanStartDate),"")</f>
        <v/>
      </c>
      <c r="C577" s="329" t="str">
        <f aca="false">IF('Loan Table'!$A577&lt;&gt;"",IF(ROW()-ROW('Loan Table'!$C$12)=1,LoanAmount,INDEX('Loan Table'!$I$13:$I$844,ROW()-ROW('Loan Table'!$C$12)-1)),"")</f>
        <v/>
      </c>
      <c r="D577" s="329" t="str">
        <f aca="false">IF('Loan Table'!$A577&lt;&gt;"",ScheduledPayment,"")</f>
        <v/>
      </c>
      <c r="E577" s="329" t="str">
        <f aca="false">IF('Loan Table'!$A577&lt;&gt;"",IF('Loan Table'!$D577+ExtraPayments&lt;'Loan Table'!$C577,ExtraPayments,IF('Loan Table'!$C577-'Loan Table'!$D577&gt;0,'Loan Table'!$C577-'Loan Table'!$D577,0)),"")</f>
        <v/>
      </c>
      <c r="F577" s="329" t="str">
        <f aca="false">IF('Loan Table'!$A577&lt;&gt;"",IF('Loan Table'!$D577+'Loan Table'!$E577&lt;='Loan Table'!$C577,'Loan Table'!$D577+'Loan Table'!$E577,'Loan Table'!$C577),"")</f>
        <v/>
      </c>
      <c r="G577" s="329" t="str">
        <f aca="false">IF('Loan Table'!$A577&lt;&gt;"",'Loan Table'!$F577-'Loan Table'!$H577,"")</f>
        <v/>
      </c>
      <c r="H577" s="329" t="str">
        <f aca="false">IF('Loan Table'!$A577&lt;&gt;"",'Loan Table'!$C577*(InterestRate/PaymentsPerYear),"")</f>
        <v/>
      </c>
      <c r="I577" s="329" t="str">
        <f aca="false">IF('Loan Table'!$A577&lt;&gt;"",IF('Loan Table'!$D577+'Loan Table'!$E577&lt;='Loan Table'!$C577,'Loan Table'!$C577-'Loan Table'!$G577,0),"")</f>
        <v/>
      </c>
      <c r="J577" s="329" t="str">
        <f aca="false">IF('Loan Table'!$A577&lt;&gt;"",SUM(INDEX('Loan Table'!$H$13:$H$844,1,1):'Loan Table'!$H577),"")</f>
        <v/>
      </c>
    </row>
    <row r="578" customFormat="false" ht="10.5" hidden="false" customHeight="false" outlineLevel="0" collapsed="false">
      <c r="A578" s="332" t="str">
        <f aca="false">IF(LoanGood,IF(ROW()-ROW('Loan Table'!$A$12)&gt;ScheduledNumberOfPayments,"",ROW()-ROW('Loan Table'!$A$12)),"")</f>
        <v/>
      </c>
      <c r="B578" s="327" t="str">
        <f aca="false">IF('Loan Table'!$A578&lt;&gt;"",EOMONTH(LoanStartDate,ROW('Loan Table'!$A578)-ROW('Loan Table'!$A$12)-2)+DAY(LoanStartDate),"")</f>
        <v/>
      </c>
      <c r="C578" s="329" t="str">
        <f aca="false">IF('Loan Table'!$A578&lt;&gt;"",IF(ROW()-ROW('Loan Table'!$C$12)=1,LoanAmount,INDEX('Loan Table'!$I$13:$I$844,ROW()-ROW('Loan Table'!$C$12)-1)),"")</f>
        <v/>
      </c>
      <c r="D578" s="329" t="str">
        <f aca="false">IF('Loan Table'!$A578&lt;&gt;"",ScheduledPayment,"")</f>
        <v/>
      </c>
      <c r="E578" s="329" t="str">
        <f aca="false">IF('Loan Table'!$A578&lt;&gt;"",IF('Loan Table'!$D578+ExtraPayments&lt;'Loan Table'!$C578,ExtraPayments,IF('Loan Table'!$C578-'Loan Table'!$D578&gt;0,'Loan Table'!$C578-'Loan Table'!$D578,0)),"")</f>
        <v/>
      </c>
      <c r="F578" s="329" t="str">
        <f aca="false">IF('Loan Table'!$A578&lt;&gt;"",IF('Loan Table'!$D578+'Loan Table'!$E578&lt;='Loan Table'!$C578,'Loan Table'!$D578+'Loan Table'!$E578,'Loan Table'!$C578),"")</f>
        <v/>
      </c>
      <c r="G578" s="329" t="str">
        <f aca="false">IF('Loan Table'!$A578&lt;&gt;"",'Loan Table'!$F578-'Loan Table'!$H578,"")</f>
        <v/>
      </c>
      <c r="H578" s="329" t="str">
        <f aca="false">IF('Loan Table'!$A578&lt;&gt;"",'Loan Table'!$C578*(InterestRate/PaymentsPerYear),"")</f>
        <v/>
      </c>
      <c r="I578" s="329" t="str">
        <f aca="false">IF('Loan Table'!$A578&lt;&gt;"",IF('Loan Table'!$D578+'Loan Table'!$E578&lt;='Loan Table'!$C578,'Loan Table'!$C578-'Loan Table'!$G578,0),"")</f>
        <v/>
      </c>
      <c r="J578" s="329" t="str">
        <f aca="false">IF('Loan Table'!$A578&lt;&gt;"",SUM(INDEX('Loan Table'!$H$13:$H$844,1,1):'Loan Table'!$H578),"")</f>
        <v/>
      </c>
    </row>
    <row r="579" customFormat="false" ht="10.5" hidden="false" customHeight="false" outlineLevel="0" collapsed="false">
      <c r="A579" s="332" t="str">
        <f aca="false">IF(LoanGood,IF(ROW()-ROW('Loan Table'!$A$12)&gt;ScheduledNumberOfPayments,"",ROW()-ROW('Loan Table'!$A$12)),"")</f>
        <v/>
      </c>
      <c r="B579" s="327" t="str">
        <f aca="false">IF('Loan Table'!$A579&lt;&gt;"",EOMONTH(LoanStartDate,ROW('Loan Table'!$A579)-ROW('Loan Table'!$A$12)-2)+DAY(LoanStartDate),"")</f>
        <v/>
      </c>
      <c r="C579" s="329" t="str">
        <f aca="false">IF('Loan Table'!$A579&lt;&gt;"",IF(ROW()-ROW('Loan Table'!$C$12)=1,LoanAmount,INDEX('Loan Table'!$I$13:$I$844,ROW()-ROW('Loan Table'!$C$12)-1)),"")</f>
        <v/>
      </c>
      <c r="D579" s="329" t="str">
        <f aca="false">IF('Loan Table'!$A579&lt;&gt;"",ScheduledPayment,"")</f>
        <v/>
      </c>
      <c r="E579" s="329" t="str">
        <f aca="false">IF('Loan Table'!$A579&lt;&gt;"",IF('Loan Table'!$D579+ExtraPayments&lt;'Loan Table'!$C579,ExtraPayments,IF('Loan Table'!$C579-'Loan Table'!$D579&gt;0,'Loan Table'!$C579-'Loan Table'!$D579,0)),"")</f>
        <v/>
      </c>
      <c r="F579" s="329" t="str">
        <f aca="false">IF('Loan Table'!$A579&lt;&gt;"",IF('Loan Table'!$D579+'Loan Table'!$E579&lt;='Loan Table'!$C579,'Loan Table'!$D579+'Loan Table'!$E579,'Loan Table'!$C579),"")</f>
        <v/>
      </c>
      <c r="G579" s="329" t="str">
        <f aca="false">IF('Loan Table'!$A579&lt;&gt;"",'Loan Table'!$F579-'Loan Table'!$H579,"")</f>
        <v/>
      </c>
      <c r="H579" s="329" t="str">
        <f aca="false">IF('Loan Table'!$A579&lt;&gt;"",'Loan Table'!$C579*(InterestRate/PaymentsPerYear),"")</f>
        <v/>
      </c>
      <c r="I579" s="329" t="str">
        <f aca="false">IF('Loan Table'!$A579&lt;&gt;"",IF('Loan Table'!$D579+'Loan Table'!$E579&lt;='Loan Table'!$C579,'Loan Table'!$C579-'Loan Table'!$G579,0),"")</f>
        <v/>
      </c>
      <c r="J579" s="329" t="str">
        <f aca="false">IF('Loan Table'!$A579&lt;&gt;"",SUM(INDEX('Loan Table'!$H$13:$H$844,1,1):'Loan Table'!$H579),"")</f>
        <v/>
      </c>
    </row>
    <row r="580" customFormat="false" ht="10.5" hidden="false" customHeight="false" outlineLevel="0" collapsed="false">
      <c r="A580" s="332" t="str">
        <f aca="false">IF(LoanGood,IF(ROW()-ROW('Loan Table'!$A$12)&gt;ScheduledNumberOfPayments,"",ROW()-ROW('Loan Table'!$A$12)),"")</f>
        <v/>
      </c>
      <c r="B580" s="327" t="str">
        <f aca="false">IF('Loan Table'!$A580&lt;&gt;"",EOMONTH(LoanStartDate,ROW('Loan Table'!$A580)-ROW('Loan Table'!$A$12)-2)+DAY(LoanStartDate),"")</f>
        <v/>
      </c>
      <c r="C580" s="329" t="str">
        <f aca="false">IF('Loan Table'!$A580&lt;&gt;"",IF(ROW()-ROW('Loan Table'!$C$12)=1,LoanAmount,INDEX('Loan Table'!$I$13:$I$844,ROW()-ROW('Loan Table'!$C$12)-1)),"")</f>
        <v/>
      </c>
      <c r="D580" s="329" t="str">
        <f aca="false">IF('Loan Table'!$A580&lt;&gt;"",ScheduledPayment,"")</f>
        <v/>
      </c>
      <c r="E580" s="329" t="str">
        <f aca="false">IF('Loan Table'!$A580&lt;&gt;"",IF('Loan Table'!$D580+ExtraPayments&lt;'Loan Table'!$C580,ExtraPayments,IF('Loan Table'!$C580-'Loan Table'!$D580&gt;0,'Loan Table'!$C580-'Loan Table'!$D580,0)),"")</f>
        <v/>
      </c>
      <c r="F580" s="329" t="str">
        <f aca="false">IF('Loan Table'!$A580&lt;&gt;"",IF('Loan Table'!$D580+'Loan Table'!$E580&lt;='Loan Table'!$C580,'Loan Table'!$D580+'Loan Table'!$E580,'Loan Table'!$C580),"")</f>
        <v/>
      </c>
      <c r="G580" s="329" t="str">
        <f aca="false">IF('Loan Table'!$A580&lt;&gt;"",'Loan Table'!$F580-'Loan Table'!$H580,"")</f>
        <v/>
      </c>
      <c r="H580" s="329" t="str">
        <f aca="false">IF('Loan Table'!$A580&lt;&gt;"",'Loan Table'!$C580*(InterestRate/PaymentsPerYear),"")</f>
        <v/>
      </c>
      <c r="I580" s="329" t="str">
        <f aca="false">IF('Loan Table'!$A580&lt;&gt;"",IF('Loan Table'!$D580+'Loan Table'!$E580&lt;='Loan Table'!$C580,'Loan Table'!$C580-'Loan Table'!$G580,0),"")</f>
        <v/>
      </c>
      <c r="J580" s="329" t="str">
        <f aca="false">IF('Loan Table'!$A580&lt;&gt;"",SUM(INDEX('Loan Table'!$H$13:$H$844,1,1):'Loan Table'!$H580),"")</f>
        <v/>
      </c>
    </row>
    <row r="581" customFormat="false" ht="10.5" hidden="false" customHeight="false" outlineLevel="0" collapsed="false">
      <c r="A581" s="332" t="str">
        <f aca="false">IF(LoanGood,IF(ROW()-ROW('Loan Table'!$A$12)&gt;ScheduledNumberOfPayments,"",ROW()-ROW('Loan Table'!$A$12)),"")</f>
        <v/>
      </c>
      <c r="B581" s="327" t="str">
        <f aca="false">IF('Loan Table'!$A581&lt;&gt;"",EOMONTH(LoanStartDate,ROW('Loan Table'!$A581)-ROW('Loan Table'!$A$12)-2)+DAY(LoanStartDate),"")</f>
        <v/>
      </c>
      <c r="C581" s="329" t="str">
        <f aca="false">IF('Loan Table'!$A581&lt;&gt;"",IF(ROW()-ROW('Loan Table'!$C$12)=1,LoanAmount,INDEX('Loan Table'!$I$13:$I$844,ROW()-ROW('Loan Table'!$C$12)-1)),"")</f>
        <v/>
      </c>
      <c r="D581" s="329" t="str">
        <f aca="false">IF('Loan Table'!$A581&lt;&gt;"",ScheduledPayment,"")</f>
        <v/>
      </c>
      <c r="E581" s="329" t="str">
        <f aca="false">IF('Loan Table'!$A581&lt;&gt;"",IF('Loan Table'!$D581+ExtraPayments&lt;'Loan Table'!$C581,ExtraPayments,IF('Loan Table'!$C581-'Loan Table'!$D581&gt;0,'Loan Table'!$C581-'Loan Table'!$D581,0)),"")</f>
        <v/>
      </c>
      <c r="F581" s="329" t="str">
        <f aca="false">IF('Loan Table'!$A581&lt;&gt;"",IF('Loan Table'!$D581+'Loan Table'!$E581&lt;='Loan Table'!$C581,'Loan Table'!$D581+'Loan Table'!$E581,'Loan Table'!$C581),"")</f>
        <v/>
      </c>
      <c r="G581" s="329" t="str">
        <f aca="false">IF('Loan Table'!$A581&lt;&gt;"",'Loan Table'!$F581-'Loan Table'!$H581,"")</f>
        <v/>
      </c>
      <c r="H581" s="329" t="str">
        <f aca="false">IF('Loan Table'!$A581&lt;&gt;"",'Loan Table'!$C581*(InterestRate/PaymentsPerYear),"")</f>
        <v/>
      </c>
      <c r="I581" s="329" t="str">
        <f aca="false">IF('Loan Table'!$A581&lt;&gt;"",IF('Loan Table'!$D581+'Loan Table'!$E581&lt;='Loan Table'!$C581,'Loan Table'!$C581-'Loan Table'!$G581,0),"")</f>
        <v/>
      </c>
      <c r="J581" s="329" t="str">
        <f aca="false">IF('Loan Table'!$A581&lt;&gt;"",SUM(INDEX('Loan Table'!$H$13:$H$844,1,1):'Loan Table'!$H581),"")</f>
        <v/>
      </c>
    </row>
    <row r="582" customFormat="false" ht="10.5" hidden="false" customHeight="false" outlineLevel="0" collapsed="false">
      <c r="A582" s="332" t="str">
        <f aca="false">IF(LoanGood,IF(ROW()-ROW('Loan Table'!$A$12)&gt;ScheduledNumberOfPayments,"",ROW()-ROW('Loan Table'!$A$12)),"")</f>
        <v/>
      </c>
      <c r="B582" s="327" t="str">
        <f aca="false">IF('Loan Table'!$A582&lt;&gt;"",EOMONTH(LoanStartDate,ROW('Loan Table'!$A582)-ROW('Loan Table'!$A$12)-2)+DAY(LoanStartDate),"")</f>
        <v/>
      </c>
      <c r="C582" s="329" t="str">
        <f aca="false">IF('Loan Table'!$A582&lt;&gt;"",IF(ROW()-ROW('Loan Table'!$C$12)=1,LoanAmount,INDEX('Loan Table'!$I$13:$I$844,ROW()-ROW('Loan Table'!$C$12)-1)),"")</f>
        <v/>
      </c>
      <c r="D582" s="329" t="str">
        <f aca="false">IF('Loan Table'!$A582&lt;&gt;"",ScheduledPayment,"")</f>
        <v/>
      </c>
      <c r="E582" s="329" t="str">
        <f aca="false">IF('Loan Table'!$A582&lt;&gt;"",IF('Loan Table'!$D582+ExtraPayments&lt;'Loan Table'!$C582,ExtraPayments,IF('Loan Table'!$C582-'Loan Table'!$D582&gt;0,'Loan Table'!$C582-'Loan Table'!$D582,0)),"")</f>
        <v/>
      </c>
      <c r="F582" s="329" t="str">
        <f aca="false">IF('Loan Table'!$A582&lt;&gt;"",IF('Loan Table'!$D582+'Loan Table'!$E582&lt;='Loan Table'!$C582,'Loan Table'!$D582+'Loan Table'!$E582,'Loan Table'!$C582),"")</f>
        <v/>
      </c>
      <c r="G582" s="329" t="str">
        <f aca="false">IF('Loan Table'!$A582&lt;&gt;"",'Loan Table'!$F582-'Loan Table'!$H582,"")</f>
        <v/>
      </c>
      <c r="H582" s="329" t="str">
        <f aca="false">IF('Loan Table'!$A582&lt;&gt;"",'Loan Table'!$C582*(InterestRate/PaymentsPerYear),"")</f>
        <v/>
      </c>
      <c r="I582" s="329" t="str">
        <f aca="false">IF('Loan Table'!$A582&lt;&gt;"",IF('Loan Table'!$D582+'Loan Table'!$E582&lt;='Loan Table'!$C582,'Loan Table'!$C582-'Loan Table'!$G582,0),"")</f>
        <v/>
      </c>
      <c r="J582" s="329" t="str">
        <f aca="false">IF('Loan Table'!$A582&lt;&gt;"",SUM(INDEX('Loan Table'!$H$13:$H$844,1,1):'Loan Table'!$H582),"")</f>
        <v/>
      </c>
    </row>
    <row r="583" customFormat="false" ht="10.5" hidden="false" customHeight="false" outlineLevel="0" collapsed="false">
      <c r="A583" s="332" t="str">
        <f aca="false">IF(LoanGood,IF(ROW()-ROW('Loan Table'!$A$12)&gt;ScheduledNumberOfPayments,"",ROW()-ROW('Loan Table'!$A$12)),"")</f>
        <v/>
      </c>
      <c r="B583" s="327" t="str">
        <f aca="false">IF('Loan Table'!$A583&lt;&gt;"",EOMONTH(LoanStartDate,ROW('Loan Table'!$A583)-ROW('Loan Table'!$A$12)-2)+DAY(LoanStartDate),"")</f>
        <v/>
      </c>
      <c r="C583" s="329" t="str">
        <f aca="false">IF('Loan Table'!$A583&lt;&gt;"",IF(ROW()-ROW('Loan Table'!$C$12)=1,LoanAmount,INDEX('Loan Table'!$I$13:$I$844,ROW()-ROW('Loan Table'!$C$12)-1)),"")</f>
        <v/>
      </c>
      <c r="D583" s="329" t="str">
        <f aca="false">IF('Loan Table'!$A583&lt;&gt;"",ScheduledPayment,"")</f>
        <v/>
      </c>
      <c r="E583" s="329" t="str">
        <f aca="false">IF('Loan Table'!$A583&lt;&gt;"",IF('Loan Table'!$D583+ExtraPayments&lt;'Loan Table'!$C583,ExtraPayments,IF('Loan Table'!$C583-'Loan Table'!$D583&gt;0,'Loan Table'!$C583-'Loan Table'!$D583,0)),"")</f>
        <v/>
      </c>
      <c r="F583" s="329" t="str">
        <f aca="false">IF('Loan Table'!$A583&lt;&gt;"",IF('Loan Table'!$D583+'Loan Table'!$E583&lt;='Loan Table'!$C583,'Loan Table'!$D583+'Loan Table'!$E583,'Loan Table'!$C583),"")</f>
        <v/>
      </c>
      <c r="G583" s="329" t="str">
        <f aca="false">IF('Loan Table'!$A583&lt;&gt;"",'Loan Table'!$F583-'Loan Table'!$H583,"")</f>
        <v/>
      </c>
      <c r="H583" s="329" t="str">
        <f aca="false">IF('Loan Table'!$A583&lt;&gt;"",'Loan Table'!$C583*(InterestRate/PaymentsPerYear),"")</f>
        <v/>
      </c>
      <c r="I583" s="329" t="str">
        <f aca="false">IF('Loan Table'!$A583&lt;&gt;"",IF('Loan Table'!$D583+'Loan Table'!$E583&lt;='Loan Table'!$C583,'Loan Table'!$C583-'Loan Table'!$G583,0),"")</f>
        <v/>
      </c>
      <c r="J583" s="329" t="str">
        <f aca="false">IF('Loan Table'!$A583&lt;&gt;"",SUM(INDEX('Loan Table'!$H$13:$H$844,1,1):'Loan Table'!$H583),"")</f>
        <v/>
      </c>
    </row>
    <row r="584" customFormat="false" ht="10.5" hidden="false" customHeight="false" outlineLevel="0" collapsed="false">
      <c r="A584" s="332" t="str">
        <f aca="false">IF(LoanGood,IF(ROW()-ROW('Loan Table'!$A$12)&gt;ScheduledNumberOfPayments,"",ROW()-ROW('Loan Table'!$A$12)),"")</f>
        <v/>
      </c>
      <c r="B584" s="327" t="str">
        <f aca="false">IF('Loan Table'!$A584&lt;&gt;"",EOMONTH(LoanStartDate,ROW('Loan Table'!$A584)-ROW('Loan Table'!$A$12)-2)+DAY(LoanStartDate),"")</f>
        <v/>
      </c>
      <c r="C584" s="329" t="str">
        <f aca="false">IF('Loan Table'!$A584&lt;&gt;"",IF(ROW()-ROW('Loan Table'!$C$12)=1,LoanAmount,INDEX('Loan Table'!$I$13:$I$844,ROW()-ROW('Loan Table'!$C$12)-1)),"")</f>
        <v/>
      </c>
      <c r="D584" s="329" t="str">
        <f aca="false">IF('Loan Table'!$A584&lt;&gt;"",ScheduledPayment,"")</f>
        <v/>
      </c>
      <c r="E584" s="329" t="str">
        <f aca="false">IF('Loan Table'!$A584&lt;&gt;"",IF('Loan Table'!$D584+ExtraPayments&lt;'Loan Table'!$C584,ExtraPayments,IF('Loan Table'!$C584-'Loan Table'!$D584&gt;0,'Loan Table'!$C584-'Loan Table'!$D584,0)),"")</f>
        <v/>
      </c>
      <c r="F584" s="329" t="str">
        <f aca="false">IF('Loan Table'!$A584&lt;&gt;"",IF('Loan Table'!$D584+'Loan Table'!$E584&lt;='Loan Table'!$C584,'Loan Table'!$D584+'Loan Table'!$E584,'Loan Table'!$C584),"")</f>
        <v/>
      </c>
      <c r="G584" s="329" t="str">
        <f aca="false">IF('Loan Table'!$A584&lt;&gt;"",'Loan Table'!$F584-'Loan Table'!$H584,"")</f>
        <v/>
      </c>
      <c r="H584" s="329" t="str">
        <f aca="false">IF('Loan Table'!$A584&lt;&gt;"",'Loan Table'!$C584*(InterestRate/PaymentsPerYear),"")</f>
        <v/>
      </c>
      <c r="I584" s="329" t="str">
        <f aca="false">IF('Loan Table'!$A584&lt;&gt;"",IF('Loan Table'!$D584+'Loan Table'!$E584&lt;='Loan Table'!$C584,'Loan Table'!$C584-'Loan Table'!$G584,0),"")</f>
        <v/>
      </c>
      <c r="J584" s="329" t="str">
        <f aca="false">IF('Loan Table'!$A584&lt;&gt;"",SUM(INDEX('Loan Table'!$H$13:$H$844,1,1):'Loan Table'!$H584),"")</f>
        <v/>
      </c>
    </row>
    <row r="585" customFormat="false" ht="10.5" hidden="false" customHeight="false" outlineLevel="0" collapsed="false">
      <c r="A585" s="332" t="str">
        <f aca="false">IF(LoanGood,IF(ROW()-ROW('Loan Table'!$A$12)&gt;ScheduledNumberOfPayments,"",ROW()-ROW('Loan Table'!$A$12)),"")</f>
        <v/>
      </c>
      <c r="B585" s="327" t="str">
        <f aca="false">IF('Loan Table'!$A585&lt;&gt;"",EOMONTH(LoanStartDate,ROW('Loan Table'!$A585)-ROW('Loan Table'!$A$12)-2)+DAY(LoanStartDate),"")</f>
        <v/>
      </c>
      <c r="C585" s="329" t="str">
        <f aca="false">IF('Loan Table'!$A585&lt;&gt;"",IF(ROW()-ROW('Loan Table'!$C$12)=1,LoanAmount,INDEX('Loan Table'!$I$13:$I$844,ROW()-ROW('Loan Table'!$C$12)-1)),"")</f>
        <v/>
      </c>
      <c r="D585" s="329" t="str">
        <f aca="false">IF('Loan Table'!$A585&lt;&gt;"",ScheduledPayment,"")</f>
        <v/>
      </c>
      <c r="E585" s="329" t="str">
        <f aca="false">IF('Loan Table'!$A585&lt;&gt;"",IF('Loan Table'!$D585+ExtraPayments&lt;'Loan Table'!$C585,ExtraPayments,IF('Loan Table'!$C585-'Loan Table'!$D585&gt;0,'Loan Table'!$C585-'Loan Table'!$D585,0)),"")</f>
        <v/>
      </c>
      <c r="F585" s="329" t="str">
        <f aca="false">IF('Loan Table'!$A585&lt;&gt;"",IF('Loan Table'!$D585+'Loan Table'!$E585&lt;='Loan Table'!$C585,'Loan Table'!$D585+'Loan Table'!$E585,'Loan Table'!$C585),"")</f>
        <v/>
      </c>
      <c r="G585" s="329" t="str">
        <f aca="false">IF('Loan Table'!$A585&lt;&gt;"",'Loan Table'!$F585-'Loan Table'!$H585,"")</f>
        <v/>
      </c>
      <c r="H585" s="329" t="str">
        <f aca="false">IF('Loan Table'!$A585&lt;&gt;"",'Loan Table'!$C585*(InterestRate/PaymentsPerYear),"")</f>
        <v/>
      </c>
      <c r="I585" s="329" t="str">
        <f aca="false">IF('Loan Table'!$A585&lt;&gt;"",IF('Loan Table'!$D585+'Loan Table'!$E585&lt;='Loan Table'!$C585,'Loan Table'!$C585-'Loan Table'!$G585,0),"")</f>
        <v/>
      </c>
      <c r="J585" s="329" t="str">
        <f aca="false">IF('Loan Table'!$A585&lt;&gt;"",SUM(INDEX('Loan Table'!$H$13:$H$844,1,1):'Loan Table'!$H585),"")</f>
        <v/>
      </c>
    </row>
    <row r="586" customFormat="false" ht="10.5" hidden="false" customHeight="false" outlineLevel="0" collapsed="false">
      <c r="A586" s="332" t="str">
        <f aca="false">IF(LoanGood,IF(ROW()-ROW('Loan Table'!$A$12)&gt;ScheduledNumberOfPayments,"",ROW()-ROW('Loan Table'!$A$12)),"")</f>
        <v/>
      </c>
      <c r="B586" s="327" t="str">
        <f aca="false">IF('Loan Table'!$A586&lt;&gt;"",EOMONTH(LoanStartDate,ROW('Loan Table'!$A586)-ROW('Loan Table'!$A$12)-2)+DAY(LoanStartDate),"")</f>
        <v/>
      </c>
      <c r="C586" s="329" t="str">
        <f aca="false">IF('Loan Table'!$A586&lt;&gt;"",IF(ROW()-ROW('Loan Table'!$C$12)=1,LoanAmount,INDEX('Loan Table'!$I$13:$I$844,ROW()-ROW('Loan Table'!$C$12)-1)),"")</f>
        <v/>
      </c>
      <c r="D586" s="329" t="str">
        <f aca="false">IF('Loan Table'!$A586&lt;&gt;"",ScheduledPayment,"")</f>
        <v/>
      </c>
      <c r="E586" s="329" t="str">
        <f aca="false">IF('Loan Table'!$A586&lt;&gt;"",IF('Loan Table'!$D586+ExtraPayments&lt;'Loan Table'!$C586,ExtraPayments,IF('Loan Table'!$C586-'Loan Table'!$D586&gt;0,'Loan Table'!$C586-'Loan Table'!$D586,0)),"")</f>
        <v/>
      </c>
      <c r="F586" s="329" t="str">
        <f aca="false">IF('Loan Table'!$A586&lt;&gt;"",IF('Loan Table'!$D586+'Loan Table'!$E586&lt;='Loan Table'!$C586,'Loan Table'!$D586+'Loan Table'!$E586,'Loan Table'!$C586),"")</f>
        <v/>
      </c>
      <c r="G586" s="329" t="str">
        <f aca="false">IF('Loan Table'!$A586&lt;&gt;"",'Loan Table'!$F586-'Loan Table'!$H586,"")</f>
        <v/>
      </c>
      <c r="H586" s="329" t="str">
        <f aca="false">IF('Loan Table'!$A586&lt;&gt;"",'Loan Table'!$C586*(InterestRate/PaymentsPerYear),"")</f>
        <v/>
      </c>
      <c r="I586" s="329" t="str">
        <f aca="false">IF('Loan Table'!$A586&lt;&gt;"",IF('Loan Table'!$D586+'Loan Table'!$E586&lt;='Loan Table'!$C586,'Loan Table'!$C586-'Loan Table'!$G586,0),"")</f>
        <v/>
      </c>
      <c r="J586" s="329" t="str">
        <f aca="false">IF('Loan Table'!$A586&lt;&gt;"",SUM(INDEX('Loan Table'!$H$13:$H$844,1,1):'Loan Table'!$H586),"")</f>
        <v/>
      </c>
    </row>
    <row r="587" customFormat="false" ht="10.5" hidden="false" customHeight="false" outlineLevel="0" collapsed="false">
      <c r="A587" s="332" t="str">
        <f aca="false">IF(LoanGood,IF(ROW()-ROW('Loan Table'!$A$12)&gt;ScheduledNumberOfPayments,"",ROW()-ROW('Loan Table'!$A$12)),"")</f>
        <v/>
      </c>
      <c r="B587" s="327" t="str">
        <f aca="false">IF('Loan Table'!$A587&lt;&gt;"",EOMONTH(LoanStartDate,ROW('Loan Table'!$A587)-ROW('Loan Table'!$A$12)-2)+DAY(LoanStartDate),"")</f>
        <v/>
      </c>
      <c r="C587" s="329" t="str">
        <f aca="false">IF('Loan Table'!$A587&lt;&gt;"",IF(ROW()-ROW('Loan Table'!$C$12)=1,LoanAmount,INDEX('Loan Table'!$I$13:$I$844,ROW()-ROW('Loan Table'!$C$12)-1)),"")</f>
        <v/>
      </c>
      <c r="D587" s="329" t="str">
        <f aca="false">IF('Loan Table'!$A587&lt;&gt;"",ScheduledPayment,"")</f>
        <v/>
      </c>
      <c r="E587" s="329" t="str">
        <f aca="false">IF('Loan Table'!$A587&lt;&gt;"",IF('Loan Table'!$D587+ExtraPayments&lt;'Loan Table'!$C587,ExtraPayments,IF('Loan Table'!$C587-'Loan Table'!$D587&gt;0,'Loan Table'!$C587-'Loan Table'!$D587,0)),"")</f>
        <v/>
      </c>
      <c r="F587" s="329" t="str">
        <f aca="false">IF('Loan Table'!$A587&lt;&gt;"",IF('Loan Table'!$D587+'Loan Table'!$E587&lt;='Loan Table'!$C587,'Loan Table'!$D587+'Loan Table'!$E587,'Loan Table'!$C587),"")</f>
        <v/>
      </c>
      <c r="G587" s="329" t="str">
        <f aca="false">IF('Loan Table'!$A587&lt;&gt;"",'Loan Table'!$F587-'Loan Table'!$H587,"")</f>
        <v/>
      </c>
      <c r="H587" s="329" t="str">
        <f aca="false">IF('Loan Table'!$A587&lt;&gt;"",'Loan Table'!$C587*(InterestRate/PaymentsPerYear),"")</f>
        <v/>
      </c>
      <c r="I587" s="329" t="str">
        <f aca="false">IF('Loan Table'!$A587&lt;&gt;"",IF('Loan Table'!$D587+'Loan Table'!$E587&lt;='Loan Table'!$C587,'Loan Table'!$C587-'Loan Table'!$G587,0),"")</f>
        <v/>
      </c>
      <c r="J587" s="329" t="str">
        <f aca="false">IF('Loan Table'!$A587&lt;&gt;"",SUM(INDEX('Loan Table'!$H$13:$H$844,1,1):'Loan Table'!$H587),"")</f>
        <v/>
      </c>
    </row>
    <row r="588" customFormat="false" ht="10.5" hidden="false" customHeight="false" outlineLevel="0" collapsed="false">
      <c r="A588" s="332" t="str">
        <f aca="false">IF(LoanGood,IF(ROW()-ROW('Loan Table'!$A$12)&gt;ScheduledNumberOfPayments,"",ROW()-ROW('Loan Table'!$A$12)),"")</f>
        <v/>
      </c>
      <c r="B588" s="327" t="str">
        <f aca="false">IF('Loan Table'!$A588&lt;&gt;"",EOMONTH(LoanStartDate,ROW('Loan Table'!$A588)-ROW('Loan Table'!$A$12)-2)+DAY(LoanStartDate),"")</f>
        <v/>
      </c>
      <c r="C588" s="329" t="str">
        <f aca="false">IF('Loan Table'!$A588&lt;&gt;"",IF(ROW()-ROW('Loan Table'!$C$12)=1,LoanAmount,INDEX('Loan Table'!$I$13:$I$844,ROW()-ROW('Loan Table'!$C$12)-1)),"")</f>
        <v/>
      </c>
      <c r="D588" s="329" t="str">
        <f aca="false">IF('Loan Table'!$A588&lt;&gt;"",ScheduledPayment,"")</f>
        <v/>
      </c>
      <c r="E588" s="329" t="str">
        <f aca="false">IF('Loan Table'!$A588&lt;&gt;"",IF('Loan Table'!$D588+ExtraPayments&lt;'Loan Table'!$C588,ExtraPayments,IF('Loan Table'!$C588-'Loan Table'!$D588&gt;0,'Loan Table'!$C588-'Loan Table'!$D588,0)),"")</f>
        <v/>
      </c>
      <c r="F588" s="329" t="str">
        <f aca="false">IF('Loan Table'!$A588&lt;&gt;"",IF('Loan Table'!$D588+'Loan Table'!$E588&lt;='Loan Table'!$C588,'Loan Table'!$D588+'Loan Table'!$E588,'Loan Table'!$C588),"")</f>
        <v/>
      </c>
      <c r="G588" s="329" t="str">
        <f aca="false">IF('Loan Table'!$A588&lt;&gt;"",'Loan Table'!$F588-'Loan Table'!$H588,"")</f>
        <v/>
      </c>
      <c r="H588" s="329" t="str">
        <f aca="false">IF('Loan Table'!$A588&lt;&gt;"",'Loan Table'!$C588*(InterestRate/PaymentsPerYear),"")</f>
        <v/>
      </c>
      <c r="I588" s="329" t="str">
        <f aca="false">IF('Loan Table'!$A588&lt;&gt;"",IF('Loan Table'!$D588+'Loan Table'!$E588&lt;='Loan Table'!$C588,'Loan Table'!$C588-'Loan Table'!$G588,0),"")</f>
        <v/>
      </c>
      <c r="J588" s="329" t="str">
        <f aca="false">IF('Loan Table'!$A588&lt;&gt;"",SUM(INDEX('Loan Table'!$H$13:$H$844,1,1):'Loan Table'!$H588),"")</f>
        <v/>
      </c>
    </row>
    <row r="589" customFormat="false" ht="10.5" hidden="false" customHeight="false" outlineLevel="0" collapsed="false">
      <c r="A589" s="332" t="str">
        <f aca="false">IF(LoanGood,IF(ROW()-ROW('Loan Table'!$A$12)&gt;ScheduledNumberOfPayments,"",ROW()-ROW('Loan Table'!$A$12)),"")</f>
        <v/>
      </c>
      <c r="B589" s="327" t="str">
        <f aca="false">IF('Loan Table'!$A589&lt;&gt;"",EOMONTH(LoanStartDate,ROW('Loan Table'!$A589)-ROW('Loan Table'!$A$12)-2)+DAY(LoanStartDate),"")</f>
        <v/>
      </c>
      <c r="C589" s="329" t="str">
        <f aca="false">IF('Loan Table'!$A589&lt;&gt;"",IF(ROW()-ROW('Loan Table'!$C$12)=1,LoanAmount,INDEX('Loan Table'!$I$13:$I$844,ROW()-ROW('Loan Table'!$C$12)-1)),"")</f>
        <v/>
      </c>
      <c r="D589" s="329" t="str">
        <f aca="false">IF('Loan Table'!$A589&lt;&gt;"",ScheduledPayment,"")</f>
        <v/>
      </c>
      <c r="E589" s="329" t="str">
        <f aca="false">IF('Loan Table'!$A589&lt;&gt;"",IF('Loan Table'!$D589+ExtraPayments&lt;'Loan Table'!$C589,ExtraPayments,IF('Loan Table'!$C589-'Loan Table'!$D589&gt;0,'Loan Table'!$C589-'Loan Table'!$D589,0)),"")</f>
        <v/>
      </c>
      <c r="F589" s="329" t="str">
        <f aca="false">IF('Loan Table'!$A589&lt;&gt;"",IF('Loan Table'!$D589+'Loan Table'!$E589&lt;='Loan Table'!$C589,'Loan Table'!$D589+'Loan Table'!$E589,'Loan Table'!$C589),"")</f>
        <v/>
      </c>
      <c r="G589" s="329" t="str">
        <f aca="false">IF('Loan Table'!$A589&lt;&gt;"",'Loan Table'!$F589-'Loan Table'!$H589,"")</f>
        <v/>
      </c>
      <c r="H589" s="329" t="str">
        <f aca="false">IF('Loan Table'!$A589&lt;&gt;"",'Loan Table'!$C589*(InterestRate/PaymentsPerYear),"")</f>
        <v/>
      </c>
      <c r="I589" s="329" t="str">
        <f aca="false">IF('Loan Table'!$A589&lt;&gt;"",IF('Loan Table'!$D589+'Loan Table'!$E589&lt;='Loan Table'!$C589,'Loan Table'!$C589-'Loan Table'!$G589,0),"")</f>
        <v/>
      </c>
      <c r="J589" s="329" t="str">
        <f aca="false">IF('Loan Table'!$A589&lt;&gt;"",SUM(INDEX('Loan Table'!$H$13:$H$844,1,1):'Loan Table'!$H589),"")</f>
        <v/>
      </c>
    </row>
    <row r="590" customFormat="false" ht="10.5" hidden="false" customHeight="false" outlineLevel="0" collapsed="false">
      <c r="A590" s="332" t="str">
        <f aca="false">IF(LoanGood,IF(ROW()-ROW('Loan Table'!$A$12)&gt;ScheduledNumberOfPayments,"",ROW()-ROW('Loan Table'!$A$12)),"")</f>
        <v/>
      </c>
      <c r="B590" s="327" t="str">
        <f aca="false">IF('Loan Table'!$A590&lt;&gt;"",EOMONTH(LoanStartDate,ROW('Loan Table'!$A590)-ROW('Loan Table'!$A$12)-2)+DAY(LoanStartDate),"")</f>
        <v/>
      </c>
      <c r="C590" s="329" t="str">
        <f aca="false">IF('Loan Table'!$A590&lt;&gt;"",IF(ROW()-ROW('Loan Table'!$C$12)=1,LoanAmount,INDEX('Loan Table'!$I$13:$I$844,ROW()-ROW('Loan Table'!$C$12)-1)),"")</f>
        <v/>
      </c>
      <c r="D590" s="329" t="str">
        <f aca="false">IF('Loan Table'!$A590&lt;&gt;"",ScheduledPayment,"")</f>
        <v/>
      </c>
      <c r="E590" s="329" t="str">
        <f aca="false">IF('Loan Table'!$A590&lt;&gt;"",IF('Loan Table'!$D590+ExtraPayments&lt;'Loan Table'!$C590,ExtraPayments,IF('Loan Table'!$C590-'Loan Table'!$D590&gt;0,'Loan Table'!$C590-'Loan Table'!$D590,0)),"")</f>
        <v/>
      </c>
      <c r="F590" s="329" t="str">
        <f aca="false">IF('Loan Table'!$A590&lt;&gt;"",IF('Loan Table'!$D590+'Loan Table'!$E590&lt;='Loan Table'!$C590,'Loan Table'!$D590+'Loan Table'!$E590,'Loan Table'!$C590),"")</f>
        <v/>
      </c>
      <c r="G590" s="329" t="str">
        <f aca="false">IF('Loan Table'!$A590&lt;&gt;"",'Loan Table'!$F590-'Loan Table'!$H590,"")</f>
        <v/>
      </c>
      <c r="H590" s="329" t="str">
        <f aca="false">IF('Loan Table'!$A590&lt;&gt;"",'Loan Table'!$C590*(InterestRate/PaymentsPerYear),"")</f>
        <v/>
      </c>
      <c r="I590" s="329" t="str">
        <f aca="false">IF('Loan Table'!$A590&lt;&gt;"",IF('Loan Table'!$D590+'Loan Table'!$E590&lt;='Loan Table'!$C590,'Loan Table'!$C590-'Loan Table'!$G590,0),"")</f>
        <v/>
      </c>
      <c r="J590" s="329" t="str">
        <f aca="false">IF('Loan Table'!$A590&lt;&gt;"",SUM(INDEX('Loan Table'!$H$13:$H$844,1,1):'Loan Table'!$H590),"")</f>
        <v/>
      </c>
    </row>
    <row r="591" customFormat="false" ht="10.5" hidden="false" customHeight="false" outlineLevel="0" collapsed="false">
      <c r="A591" s="332" t="str">
        <f aca="false">IF(LoanGood,IF(ROW()-ROW('Loan Table'!$A$12)&gt;ScheduledNumberOfPayments,"",ROW()-ROW('Loan Table'!$A$12)),"")</f>
        <v/>
      </c>
      <c r="B591" s="327" t="str">
        <f aca="false">IF('Loan Table'!$A591&lt;&gt;"",EOMONTH(LoanStartDate,ROW('Loan Table'!$A591)-ROW('Loan Table'!$A$12)-2)+DAY(LoanStartDate),"")</f>
        <v/>
      </c>
      <c r="C591" s="329" t="str">
        <f aca="false">IF('Loan Table'!$A591&lt;&gt;"",IF(ROW()-ROW('Loan Table'!$C$12)=1,LoanAmount,INDEX('Loan Table'!$I$13:$I$844,ROW()-ROW('Loan Table'!$C$12)-1)),"")</f>
        <v/>
      </c>
      <c r="D591" s="329" t="str">
        <f aca="false">IF('Loan Table'!$A591&lt;&gt;"",ScheduledPayment,"")</f>
        <v/>
      </c>
      <c r="E591" s="329" t="str">
        <f aca="false">IF('Loan Table'!$A591&lt;&gt;"",IF('Loan Table'!$D591+ExtraPayments&lt;'Loan Table'!$C591,ExtraPayments,IF('Loan Table'!$C591-'Loan Table'!$D591&gt;0,'Loan Table'!$C591-'Loan Table'!$D591,0)),"")</f>
        <v/>
      </c>
      <c r="F591" s="329" t="str">
        <f aca="false">IF('Loan Table'!$A591&lt;&gt;"",IF('Loan Table'!$D591+'Loan Table'!$E591&lt;='Loan Table'!$C591,'Loan Table'!$D591+'Loan Table'!$E591,'Loan Table'!$C591),"")</f>
        <v/>
      </c>
      <c r="G591" s="329" t="str">
        <f aca="false">IF('Loan Table'!$A591&lt;&gt;"",'Loan Table'!$F591-'Loan Table'!$H591,"")</f>
        <v/>
      </c>
      <c r="H591" s="329" t="str">
        <f aca="false">IF('Loan Table'!$A591&lt;&gt;"",'Loan Table'!$C591*(InterestRate/PaymentsPerYear),"")</f>
        <v/>
      </c>
      <c r="I591" s="329" t="str">
        <f aca="false">IF('Loan Table'!$A591&lt;&gt;"",IF('Loan Table'!$D591+'Loan Table'!$E591&lt;='Loan Table'!$C591,'Loan Table'!$C591-'Loan Table'!$G591,0),"")</f>
        <v/>
      </c>
      <c r="J591" s="329" t="str">
        <f aca="false">IF('Loan Table'!$A591&lt;&gt;"",SUM(INDEX('Loan Table'!$H$13:$H$844,1,1):'Loan Table'!$H591),"")</f>
        <v/>
      </c>
    </row>
    <row r="592" customFormat="false" ht="10.5" hidden="false" customHeight="false" outlineLevel="0" collapsed="false">
      <c r="A592" s="332" t="str">
        <f aca="false">IF(LoanGood,IF(ROW()-ROW('Loan Table'!$A$12)&gt;ScheduledNumberOfPayments,"",ROW()-ROW('Loan Table'!$A$12)),"")</f>
        <v/>
      </c>
      <c r="B592" s="327" t="str">
        <f aca="false">IF('Loan Table'!$A592&lt;&gt;"",EOMONTH(LoanStartDate,ROW('Loan Table'!$A592)-ROW('Loan Table'!$A$12)-2)+DAY(LoanStartDate),"")</f>
        <v/>
      </c>
      <c r="C592" s="329" t="str">
        <f aca="false">IF('Loan Table'!$A592&lt;&gt;"",IF(ROW()-ROW('Loan Table'!$C$12)=1,LoanAmount,INDEX('Loan Table'!$I$13:$I$844,ROW()-ROW('Loan Table'!$C$12)-1)),"")</f>
        <v/>
      </c>
      <c r="D592" s="329" t="str">
        <f aca="false">IF('Loan Table'!$A592&lt;&gt;"",ScheduledPayment,"")</f>
        <v/>
      </c>
      <c r="E592" s="329" t="str">
        <f aca="false">IF('Loan Table'!$A592&lt;&gt;"",IF('Loan Table'!$D592+ExtraPayments&lt;'Loan Table'!$C592,ExtraPayments,IF('Loan Table'!$C592-'Loan Table'!$D592&gt;0,'Loan Table'!$C592-'Loan Table'!$D592,0)),"")</f>
        <v/>
      </c>
      <c r="F592" s="329" t="str">
        <f aca="false">IF('Loan Table'!$A592&lt;&gt;"",IF('Loan Table'!$D592+'Loan Table'!$E592&lt;='Loan Table'!$C592,'Loan Table'!$D592+'Loan Table'!$E592,'Loan Table'!$C592),"")</f>
        <v/>
      </c>
      <c r="G592" s="329" t="str">
        <f aca="false">IF('Loan Table'!$A592&lt;&gt;"",'Loan Table'!$F592-'Loan Table'!$H592,"")</f>
        <v/>
      </c>
      <c r="H592" s="329" t="str">
        <f aca="false">IF('Loan Table'!$A592&lt;&gt;"",'Loan Table'!$C592*(InterestRate/PaymentsPerYear),"")</f>
        <v/>
      </c>
      <c r="I592" s="329" t="str">
        <f aca="false">IF('Loan Table'!$A592&lt;&gt;"",IF('Loan Table'!$D592+'Loan Table'!$E592&lt;='Loan Table'!$C592,'Loan Table'!$C592-'Loan Table'!$G592,0),"")</f>
        <v/>
      </c>
      <c r="J592" s="329" t="str">
        <f aca="false">IF('Loan Table'!$A592&lt;&gt;"",SUM(INDEX('Loan Table'!$H$13:$H$844,1,1):'Loan Table'!$H592),"")</f>
        <v/>
      </c>
    </row>
    <row r="593" customFormat="false" ht="10.5" hidden="false" customHeight="false" outlineLevel="0" collapsed="false">
      <c r="A593" s="332" t="str">
        <f aca="false">IF(LoanGood,IF(ROW()-ROW('Loan Table'!$A$12)&gt;ScheduledNumberOfPayments,"",ROW()-ROW('Loan Table'!$A$12)),"")</f>
        <v/>
      </c>
      <c r="B593" s="327" t="str">
        <f aca="false">IF('Loan Table'!$A593&lt;&gt;"",EOMONTH(LoanStartDate,ROW('Loan Table'!$A593)-ROW('Loan Table'!$A$12)-2)+DAY(LoanStartDate),"")</f>
        <v/>
      </c>
      <c r="C593" s="329" t="str">
        <f aca="false">IF('Loan Table'!$A593&lt;&gt;"",IF(ROW()-ROW('Loan Table'!$C$12)=1,LoanAmount,INDEX('Loan Table'!$I$13:$I$844,ROW()-ROW('Loan Table'!$C$12)-1)),"")</f>
        <v/>
      </c>
      <c r="D593" s="329" t="str">
        <f aca="false">IF('Loan Table'!$A593&lt;&gt;"",ScheduledPayment,"")</f>
        <v/>
      </c>
      <c r="E593" s="329" t="str">
        <f aca="false">IF('Loan Table'!$A593&lt;&gt;"",IF('Loan Table'!$D593+ExtraPayments&lt;'Loan Table'!$C593,ExtraPayments,IF('Loan Table'!$C593-'Loan Table'!$D593&gt;0,'Loan Table'!$C593-'Loan Table'!$D593,0)),"")</f>
        <v/>
      </c>
      <c r="F593" s="329" t="str">
        <f aca="false">IF('Loan Table'!$A593&lt;&gt;"",IF('Loan Table'!$D593+'Loan Table'!$E593&lt;='Loan Table'!$C593,'Loan Table'!$D593+'Loan Table'!$E593,'Loan Table'!$C593),"")</f>
        <v/>
      </c>
      <c r="G593" s="329" t="str">
        <f aca="false">IF('Loan Table'!$A593&lt;&gt;"",'Loan Table'!$F593-'Loan Table'!$H593,"")</f>
        <v/>
      </c>
      <c r="H593" s="329" t="str">
        <f aca="false">IF('Loan Table'!$A593&lt;&gt;"",'Loan Table'!$C593*(InterestRate/PaymentsPerYear),"")</f>
        <v/>
      </c>
      <c r="I593" s="329" t="str">
        <f aca="false">IF('Loan Table'!$A593&lt;&gt;"",IF('Loan Table'!$D593+'Loan Table'!$E593&lt;='Loan Table'!$C593,'Loan Table'!$C593-'Loan Table'!$G593,0),"")</f>
        <v/>
      </c>
      <c r="J593" s="329" t="str">
        <f aca="false">IF('Loan Table'!$A593&lt;&gt;"",SUM(INDEX('Loan Table'!$H$13:$H$844,1,1):'Loan Table'!$H593),"")</f>
        <v/>
      </c>
    </row>
    <row r="594" customFormat="false" ht="10.5" hidden="false" customHeight="false" outlineLevel="0" collapsed="false">
      <c r="A594" s="332" t="str">
        <f aca="false">IF(LoanGood,IF(ROW()-ROW('Loan Table'!$A$12)&gt;ScheduledNumberOfPayments,"",ROW()-ROW('Loan Table'!$A$12)),"")</f>
        <v/>
      </c>
      <c r="B594" s="327" t="str">
        <f aca="false">IF('Loan Table'!$A594&lt;&gt;"",EOMONTH(LoanStartDate,ROW('Loan Table'!$A594)-ROW('Loan Table'!$A$12)-2)+DAY(LoanStartDate),"")</f>
        <v/>
      </c>
      <c r="C594" s="329" t="str">
        <f aca="false">IF('Loan Table'!$A594&lt;&gt;"",IF(ROW()-ROW('Loan Table'!$C$12)=1,LoanAmount,INDEX('Loan Table'!$I$13:$I$844,ROW()-ROW('Loan Table'!$C$12)-1)),"")</f>
        <v/>
      </c>
      <c r="D594" s="329" t="str">
        <f aca="false">IF('Loan Table'!$A594&lt;&gt;"",ScheduledPayment,"")</f>
        <v/>
      </c>
      <c r="E594" s="329" t="str">
        <f aca="false">IF('Loan Table'!$A594&lt;&gt;"",IF('Loan Table'!$D594+ExtraPayments&lt;'Loan Table'!$C594,ExtraPayments,IF('Loan Table'!$C594-'Loan Table'!$D594&gt;0,'Loan Table'!$C594-'Loan Table'!$D594,0)),"")</f>
        <v/>
      </c>
      <c r="F594" s="329" t="str">
        <f aca="false">IF('Loan Table'!$A594&lt;&gt;"",IF('Loan Table'!$D594+'Loan Table'!$E594&lt;='Loan Table'!$C594,'Loan Table'!$D594+'Loan Table'!$E594,'Loan Table'!$C594),"")</f>
        <v/>
      </c>
      <c r="G594" s="329" t="str">
        <f aca="false">IF('Loan Table'!$A594&lt;&gt;"",'Loan Table'!$F594-'Loan Table'!$H594,"")</f>
        <v/>
      </c>
      <c r="H594" s="329" t="str">
        <f aca="false">IF('Loan Table'!$A594&lt;&gt;"",'Loan Table'!$C594*(InterestRate/PaymentsPerYear),"")</f>
        <v/>
      </c>
      <c r="I594" s="329" t="str">
        <f aca="false">IF('Loan Table'!$A594&lt;&gt;"",IF('Loan Table'!$D594+'Loan Table'!$E594&lt;='Loan Table'!$C594,'Loan Table'!$C594-'Loan Table'!$G594,0),"")</f>
        <v/>
      </c>
      <c r="J594" s="329" t="str">
        <f aca="false">IF('Loan Table'!$A594&lt;&gt;"",SUM(INDEX('Loan Table'!$H$13:$H$844,1,1):'Loan Table'!$H594),"")</f>
        <v/>
      </c>
    </row>
    <row r="595" customFormat="false" ht="10.5" hidden="false" customHeight="false" outlineLevel="0" collapsed="false">
      <c r="A595" s="332" t="str">
        <f aca="false">IF(LoanGood,IF(ROW()-ROW('Loan Table'!$A$12)&gt;ScheduledNumberOfPayments,"",ROW()-ROW('Loan Table'!$A$12)),"")</f>
        <v/>
      </c>
      <c r="B595" s="327" t="str">
        <f aca="false">IF('Loan Table'!$A595&lt;&gt;"",EOMONTH(LoanStartDate,ROW('Loan Table'!$A595)-ROW('Loan Table'!$A$12)-2)+DAY(LoanStartDate),"")</f>
        <v/>
      </c>
      <c r="C595" s="329" t="str">
        <f aca="false">IF('Loan Table'!$A595&lt;&gt;"",IF(ROW()-ROW('Loan Table'!$C$12)=1,LoanAmount,INDEX('Loan Table'!$I$13:$I$844,ROW()-ROW('Loan Table'!$C$12)-1)),"")</f>
        <v/>
      </c>
      <c r="D595" s="329" t="str">
        <f aca="false">IF('Loan Table'!$A595&lt;&gt;"",ScheduledPayment,"")</f>
        <v/>
      </c>
      <c r="E595" s="329" t="str">
        <f aca="false">IF('Loan Table'!$A595&lt;&gt;"",IF('Loan Table'!$D595+ExtraPayments&lt;'Loan Table'!$C595,ExtraPayments,IF('Loan Table'!$C595-'Loan Table'!$D595&gt;0,'Loan Table'!$C595-'Loan Table'!$D595,0)),"")</f>
        <v/>
      </c>
      <c r="F595" s="329" t="str">
        <f aca="false">IF('Loan Table'!$A595&lt;&gt;"",IF('Loan Table'!$D595+'Loan Table'!$E595&lt;='Loan Table'!$C595,'Loan Table'!$D595+'Loan Table'!$E595,'Loan Table'!$C595),"")</f>
        <v/>
      </c>
      <c r="G595" s="329" t="str">
        <f aca="false">IF('Loan Table'!$A595&lt;&gt;"",'Loan Table'!$F595-'Loan Table'!$H595,"")</f>
        <v/>
      </c>
      <c r="H595" s="329" t="str">
        <f aca="false">IF('Loan Table'!$A595&lt;&gt;"",'Loan Table'!$C595*(InterestRate/PaymentsPerYear),"")</f>
        <v/>
      </c>
      <c r="I595" s="329" t="str">
        <f aca="false">IF('Loan Table'!$A595&lt;&gt;"",IF('Loan Table'!$D595+'Loan Table'!$E595&lt;='Loan Table'!$C595,'Loan Table'!$C595-'Loan Table'!$G595,0),"")</f>
        <v/>
      </c>
      <c r="J595" s="329" t="str">
        <f aca="false">IF('Loan Table'!$A595&lt;&gt;"",SUM(INDEX('Loan Table'!$H$13:$H$844,1,1):'Loan Table'!$H595),"")</f>
        <v/>
      </c>
    </row>
    <row r="596" customFormat="false" ht="10.5" hidden="false" customHeight="false" outlineLevel="0" collapsed="false">
      <c r="A596" s="332" t="str">
        <f aca="false">IF(LoanGood,IF(ROW()-ROW('Loan Table'!$A$12)&gt;ScheduledNumberOfPayments,"",ROW()-ROW('Loan Table'!$A$12)),"")</f>
        <v/>
      </c>
      <c r="B596" s="327" t="str">
        <f aca="false">IF('Loan Table'!$A596&lt;&gt;"",EOMONTH(LoanStartDate,ROW('Loan Table'!$A596)-ROW('Loan Table'!$A$12)-2)+DAY(LoanStartDate),"")</f>
        <v/>
      </c>
      <c r="C596" s="329" t="str">
        <f aca="false">IF('Loan Table'!$A596&lt;&gt;"",IF(ROW()-ROW('Loan Table'!$C$12)=1,LoanAmount,INDEX('Loan Table'!$I$13:$I$844,ROW()-ROW('Loan Table'!$C$12)-1)),"")</f>
        <v/>
      </c>
      <c r="D596" s="329" t="str">
        <f aca="false">IF('Loan Table'!$A596&lt;&gt;"",ScheduledPayment,"")</f>
        <v/>
      </c>
      <c r="E596" s="329" t="str">
        <f aca="false">IF('Loan Table'!$A596&lt;&gt;"",IF('Loan Table'!$D596+ExtraPayments&lt;'Loan Table'!$C596,ExtraPayments,IF('Loan Table'!$C596-'Loan Table'!$D596&gt;0,'Loan Table'!$C596-'Loan Table'!$D596,0)),"")</f>
        <v/>
      </c>
      <c r="F596" s="329" t="str">
        <f aca="false">IF('Loan Table'!$A596&lt;&gt;"",IF('Loan Table'!$D596+'Loan Table'!$E596&lt;='Loan Table'!$C596,'Loan Table'!$D596+'Loan Table'!$E596,'Loan Table'!$C596),"")</f>
        <v/>
      </c>
      <c r="G596" s="329" t="str">
        <f aca="false">IF('Loan Table'!$A596&lt;&gt;"",'Loan Table'!$F596-'Loan Table'!$H596,"")</f>
        <v/>
      </c>
      <c r="H596" s="329" t="str">
        <f aca="false">IF('Loan Table'!$A596&lt;&gt;"",'Loan Table'!$C596*(InterestRate/PaymentsPerYear),"")</f>
        <v/>
      </c>
      <c r="I596" s="329" t="str">
        <f aca="false">IF('Loan Table'!$A596&lt;&gt;"",IF('Loan Table'!$D596+'Loan Table'!$E596&lt;='Loan Table'!$C596,'Loan Table'!$C596-'Loan Table'!$G596,0),"")</f>
        <v/>
      </c>
      <c r="J596" s="329" t="str">
        <f aca="false">IF('Loan Table'!$A596&lt;&gt;"",SUM(INDEX('Loan Table'!$H$13:$H$844,1,1):'Loan Table'!$H596),"")</f>
        <v/>
      </c>
    </row>
    <row r="597" customFormat="false" ht="10.5" hidden="false" customHeight="false" outlineLevel="0" collapsed="false">
      <c r="A597" s="332" t="str">
        <f aca="false">IF(LoanGood,IF(ROW()-ROW('Loan Table'!$A$12)&gt;ScheduledNumberOfPayments,"",ROW()-ROW('Loan Table'!$A$12)),"")</f>
        <v/>
      </c>
      <c r="B597" s="327" t="str">
        <f aca="false">IF('Loan Table'!$A597&lt;&gt;"",EOMONTH(LoanStartDate,ROW('Loan Table'!$A597)-ROW('Loan Table'!$A$12)-2)+DAY(LoanStartDate),"")</f>
        <v/>
      </c>
      <c r="C597" s="329" t="str">
        <f aca="false">IF('Loan Table'!$A597&lt;&gt;"",IF(ROW()-ROW('Loan Table'!$C$12)=1,LoanAmount,INDEX('Loan Table'!$I$13:$I$844,ROW()-ROW('Loan Table'!$C$12)-1)),"")</f>
        <v/>
      </c>
      <c r="D597" s="329" t="str">
        <f aca="false">IF('Loan Table'!$A597&lt;&gt;"",ScheduledPayment,"")</f>
        <v/>
      </c>
      <c r="E597" s="329" t="str">
        <f aca="false">IF('Loan Table'!$A597&lt;&gt;"",IF('Loan Table'!$D597+ExtraPayments&lt;'Loan Table'!$C597,ExtraPayments,IF('Loan Table'!$C597-'Loan Table'!$D597&gt;0,'Loan Table'!$C597-'Loan Table'!$D597,0)),"")</f>
        <v/>
      </c>
      <c r="F597" s="329" t="str">
        <f aca="false">IF('Loan Table'!$A597&lt;&gt;"",IF('Loan Table'!$D597+'Loan Table'!$E597&lt;='Loan Table'!$C597,'Loan Table'!$D597+'Loan Table'!$E597,'Loan Table'!$C597),"")</f>
        <v/>
      </c>
      <c r="G597" s="329" t="str">
        <f aca="false">IF('Loan Table'!$A597&lt;&gt;"",'Loan Table'!$F597-'Loan Table'!$H597,"")</f>
        <v/>
      </c>
      <c r="H597" s="329" t="str">
        <f aca="false">IF('Loan Table'!$A597&lt;&gt;"",'Loan Table'!$C597*(InterestRate/PaymentsPerYear),"")</f>
        <v/>
      </c>
      <c r="I597" s="329" t="str">
        <f aca="false">IF('Loan Table'!$A597&lt;&gt;"",IF('Loan Table'!$D597+'Loan Table'!$E597&lt;='Loan Table'!$C597,'Loan Table'!$C597-'Loan Table'!$G597,0),"")</f>
        <v/>
      </c>
      <c r="J597" s="329" t="str">
        <f aca="false">IF('Loan Table'!$A597&lt;&gt;"",SUM(INDEX('Loan Table'!$H$13:$H$844,1,1):'Loan Table'!$H597),"")</f>
        <v/>
      </c>
    </row>
    <row r="598" customFormat="false" ht="10.5" hidden="false" customHeight="false" outlineLevel="0" collapsed="false">
      <c r="A598" s="332" t="str">
        <f aca="false">IF(LoanGood,IF(ROW()-ROW('Loan Table'!$A$12)&gt;ScheduledNumberOfPayments,"",ROW()-ROW('Loan Table'!$A$12)),"")</f>
        <v/>
      </c>
      <c r="B598" s="327" t="str">
        <f aca="false">IF('Loan Table'!$A598&lt;&gt;"",EOMONTH(LoanStartDate,ROW('Loan Table'!$A598)-ROW('Loan Table'!$A$12)-2)+DAY(LoanStartDate),"")</f>
        <v/>
      </c>
      <c r="C598" s="329" t="str">
        <f aca="false">IF('Loan Table'!$A598&lt;&gt;"",IF(ROW()-ROW('Loan Table'!$C$12)=1,LoanAmount,INDEX('Loan Table'!$I$13:$I$844,ROW()-ROW('Loan Table'!$C$12)-1)),"")</f>
        <v/>
      </c>
      <c r="D598" s="329" t="str">
        <f aca="false">IF('Loan Table'!$A598&lt;&gt;"",ScheduledPayment,"")</f>
        <v/>
      </c>
      <c r="E598" s="329" t="str">
        <f aca="false">IF('Loan Table'!$A598&lt;&gt;"",IF('Loan Table'!$D598+ExtraPayments&lt;'Loan Table'!$C598,ExtraPayments,IF('Loan Table'!$C598-'Loan Table'!$D598&gt;0,'Loan Table'!$C598-'Loan Table'!$D598,0)),"")</f>
        <v/>
      </c>
      <c r="F598" s="329" t="str">
        <f aca="false">IF('Loan Table'!$A598&lt;&gt;"",IF('Loan Table'!$D598+'Loan Table'!$E598&lt;='Loan Table'!$C598,'Loan Table'!$D598+'Loan Table'!$E598,'Loan Table'!$C598),"")</f>
        <v/>
      </c>
      <c r="G598" s="329" t="str">
        <f aca="false">IF('Loan Table'!$A598&lt;&gt;"",'Loan Table'!$F598-'Loan Table'!$H598,"")</f>
        <v/>
      </c>
      <c r="H598" s="329" t="str">
        <f aca="false">IF('Loan Table'!$A598&lt;&gt;"",'Loan Table'!$C598*(InterestRate/PaymentsPerYear),"")</f>
        <v/>
      </c>
      <c r="I598" s="329" t="str">
        <f aca="false">IF('Loan Table'!$A598&lt;&gt;"",IF('Loan Table'!$D598+'Loan Table'!$E598&lt;='Loan Table'!$C598,'Loan Table'!$C598-'Loan Table'!$G598,0),"")</f>
        <v/>
      </c>
      <c r="J598" s="329" t="str">
        <f aca="false">IF('Loan Table'!$A598&lt;&gt;"",SUM(INDEX('Loan Table'!$H$13:$H$844,1,1):'Loan Table'!$H598),"")</f>
        <v/>
      </c>
    </row>
    <row r="599" customFormat="false" ht="10.5" hidden="false" customHeight="false" outlineLevel="0" collapsed="false">
      <c r="A599" s="332" t="str">
        <f aca="false">IF(LoanGood,IF(ROW()-ROW('Loan Table'!$A$12)&gt;ScheduledNumberOfPayments,"",ROW()-ROW('Loan Table'!$A$12)),"")</f>
        <v/>
      </c>
      <c r="B599" s="327" t="str">
        <f aca="false">IF('Loan Table'!$A599&lt;&gt;"",EOMONTH(LoanStartDate,ROW('Loan Table'!$A599)-ROW('Loan Table'!$A$12)-2)+DAY(LoanStartDate),"")</f>
        <v/>
      </c>
      <c r="C599" s="329" t="str">
        <f aca="false">IF('Loan Table'!$A599&lt;&gt;"",IF(ROW()-ROW('Loan Table'!$C$12)=1,LoanAmount,INDEX('Loan Table'!$I$13:$I$844,ROW()-ROW('Loan Table'!$C$12)-1)),"")</f>
        <v/>
      </c>
      <c r="D599" s="329" t="str">
        <f aca="false">IF('Loan Table'!$A599&lt;&gt;"",ScheduledPayment,"")</f>
        <v/>
      </c>
      <c r="E599" s="329" t="str">
        <f aca="false">IF('Loan Table'!$A599&lt;&gt;"",IF('Loan Table'!$D599+ExtraPayments&lt;'Loan Table'!$C599,ExtraPayments,IF('Loan Table'!$C599-'Loan Table'!$D599&gt;0,'Loan Table'!$C599-'Loan Table'!$D599,0)),"")</f>
        <v/>
      </c>
      <c r="F599" s="329" t="str">
        <f aca="false">IF('Loan Table'!$A599&lt;&gt;"",IF('Loan Table'!$D599+'Loan Table'!$E599&lt;='Loan Table'!$C599,'Loan Table'!$D599+'Loan Table'!$E599,'Loan Table'!$C599),"")</f>
        <v/>
      </c>
      <c r="G599" s="329" t="str">
        <f aca="false">IF('Loan Table'!$A599&lt;&gt;"",'Loan Table'!$F599-'Loan Table'!$H599,"")</f>
        <v/>
      </c>
      <c r="H599" s="329" t="str">
        <f aca="false">IF('Loan Table'!$A599&lt;&gt;"",'Loan Table'!$C599*(InterestRate/PaymentsPerYear),"")</f>
        <v/>
      </c>
      <c r="I599" s="329" t="str">
        <f aca="false">IF('Loan Table'!$A599&lt;&gt;"",IF('Loan Table'!$D599+'Loan Table'!$E599&lt;='Loan Table'!$C599,'Loan Table'!$C599-'Loan Table'!$G599,0),"")</f>
        <v/>
      </c>
      <c r="J599" s="329" t="str">
        <f aca="false">IF('Loan Table'!$A599&lt;&gt;"",SUM(INDEX('Loan Table'!$H$13:$H$844,1,1):'Loan Table'!$H599),"")</f>
        <v/>
      </c>
    </row>
    <row r="600" customFormat="false" ht="10.5" hidden="false" customHeight="false" outlineLevel="0" collapsed="false">
      <c r="A600" s="332" t="str">
        <f aca="false">IF(LoanGood,IF(ROW()-ROW('Loan Table'!$A$12)&gt;ScheduledNumberOfPayments,"",ROW()-ROW('Loan Table'!$A$12)),"")</f>
        <v/>
      </c>
      <c r="B600" s="327" t="str">
        <f aca="false">IF('Loan Table'!$A600&lt;&gt;"",EOMONTH(LoanStartDate,ROW('Loan Table'!$A600)-ROW('Loan Table'!$A$12)-2)+DAY(LoanStartDate),"")</f>
        <v/>
      </c>
      <c r="C600" s="329" t="str">
        <f aca="false">IF('Loan Table'!$A600&lt;&gt;"",IF(ROW()-ROW('Loan Table'!$C$12)=1,LoanAmount,INDEX('Loan Table'!$I$13:$I$844,ROW()-ROW('Loan Table'!$C$12)-1)),"")</f>
        <v/>
      </c>
      <c r="D600" s="329" t="str">
        <f aca="false">IF('Loan Table'!$A600&lt;&gt;"",ScheduledPayment,"")</f>
        <v/>
      </c>
      <c r="E600" s="329" t="str">
        <f aca="false">IF('Loan Table'!$A600&lt;&gt;"",IF('Loan Table'!$D600+ExtraPayments&lt;'Loan Table'!$C600,ExtraPayments,IF('Loan Table'!$C600-'Loan Table'!$D600&gt;0,'Loan Table'!$C600-'Loan Table'!$D600,0)),"")</f>
        <v/>
      </c>
      <c r="F600" s="329" t="str">
        <f aca="false">IF('Loan Table'!$A600&lt;&gt;"",IF('Loan Table'!$D600+'Loan Table'!$E600&lt;='Loan Table'!$C600,'Loan Table'!$D600+'Loan Table'!$E600,'Loan Table'!$C600),"")</f>
        <v/>
      </c>
      <c r="G600" s="329" t="str">
        <f aca="false">IF('Loan Table'!$A600&lt;&gt;"",'Loan Table'!$F600-'Loan Table'!$H600,"")</f>
        <v/>
      </c>
      <c r="H600" s="329" t="str">
        <f aca="false">IF('Loan Table'!$A600&lt;&gt;"",'Loan Table'!$C600*(InterestRate/PaymentsPerYear),"")</f>
        <v/>
      </c>
      <c r="I600" s="329" t="str">
        <f aca="false">IF('Loan Table'!$A600&lt;&gt;"",IF('Loan Table'!$D600+'Loan Table'!$E600&lt;='Loan Table'!$C600,'Loan Table'!$C600-'Loan Table'!$G600,0),"")</f>
        <v/>
      </c>
      <c r="J600" s="329" t="str">
        <f aca="false">IF('Loan Table'!$A600&lt;&gt;"",SUM(INDEX('Loan Table'!$H$13:$H$844,1,1):'Loan Table'!$H600),"")</f>
        <v/>
      </c>
    </row>
    <row r="601" customFormat="false" ht="10.5" hidden="false" customHeight="false" outlineLevel="0" collapsed="false">
      <c r="A601" s="332" t="str">
        <f aca="false">IF(LoanGood,IF(ROW()-ROW('Loan Table'!$A$12)&gt;ScheduledNumberOfPayments,"",ROW()-ROW('Loan Table'!$A$12)),"")</f>
        <v/>
      </c>
      <c r="B601" s="327" t="str">
        <f aca="false">IF('Loan Table'!$A601&lt;&gt;"",EOMONTH(LoanStartDate,ROW('Loan Table'!$A601)-ROW('Loan Table'!$A$12)-2)+DAY(LoanStartDate),"")</f>
        <v/>
      </c>
      <c r="C601" s="329" t="str">
        <f aca="false">IF('Loan Table'!$A601&lt;&gt;"",IF(ROW()-ROW('Loan Table'!$C$12)=1,LoanAmount,INDEX('Loan Table'!$I$13:$I$844,ROW()-ROW('Loan Table'!$C$12)-1)),"")</f>
        <v/>
      </c>
      <c r="D601" s="329" t="str">
        <f aca="false">IF('Loan Table'!$A601&lt;&gt;"",ScheduledPayment,"")</f>
        <v/>
      </c>
      <c r="E601" s="329" t="str">
        <f aca="false">IF('Loan Table'!$A601&lt;&gt;"",IF('Loan Table'!$D601+ExtraPayments&lt;'Loan Table'!$C601,ExtraPayments,IF('Loan Table'!$C601-'Loan Table'!$D601&gt;0,'Loan Table'!$C601-'Loan Table'!$D601,0)),"")</f>
        <v/>
      </c>
      <c r="F601" s="329" t="str">
        <f aca="false">IF('Loan Table'!$A601&lt;&gt;"",IF('Loan Table'!$D601+'Loan Table'!$E601&lt;='Loan Table'!$C601,'Loan Table'!$D601+'Loan Table'!$E601,'Loan Table'!$C601),"")</f>
        <v/>
      </c>
      <c r="G601" s="329" t="str">
        <f aca="false">IF('Loan Table'!$A601&lt;&gt;"",'Loan Table'!$F601-'Loan Table'!$H601,"")</f>
        <v/>
      </c>
      <c r="H601" s="329" t="str">
        <f aca="false">IF('Loan Table'!$A601&lt;&gt;"",'Loan Table'!$C601*(InterestRate/PaymentsPerYear),"")</f>
        <v/>
      </c>
      <c r="I601" s="329" t="str">
        <f aca="false">IF('Loan Table'!$A601&lt;&gt;"",IF('Loan Table'!$D601+'Loan Table'!$E601&lt;='Loan Table'!$C601,'Loan Table'!$C601-'Loan Table'!$G601,0),"")</f>
        <v/>
      </c>
      <c r="J601" s="329" t="str">
        <f aca="false">IF('Loan Table'!$A601&lt;&gt;"",SUM(INDEX('Loan Table'!$H$13:$H$844,1,1):'Loan Table'!$H601),"")</f>
        <v/>
      </c>
    </row>
    <row r="602" customFormat="false" ht="10.5" hidden="false" customHeight="false" outlineLevel="0" collapsed="false">
      <c r="A602" s="332" t="str">
        <f aca="false">IF(LoanGood,IF(ROW()-ROW('Loan Table'!$A$12)&gt;ScheduledNumberOfPayments,"",ROW()-ROW('Loan Table'!$A$12)),"")</f>
        <v/>
      </c>
      <c r="B602" s="327" t="str">
        <f aca="false">IF('Loan Table'!$A602&lt;&gt;"",EOMONTH(LoanStartDate,ROW('Loan Table'!$A602)-ROW('Loan Table'!$A$12)-2)+DAY(LoanStartDate),"")</f>
        <v/>
      </c>
      <c r="C602" s="329" t="str">
        <f aca="false">IF('Loan Table'!$A602&lt;&gt;"",IF(ROW()-ROW('Loan Table'!$C$12)=1,LoanAmount,INDEX('Loan Table'!$I$13:$I$844,ROW()-ROW('Loan Table'!$C$12)-1)),"")</f>
        <v/>
      </c>
      <c r="D602" s="329" t="str">
        <f aca="false">IF('Loan Table'!$A602&lt;&gt;"",ScheduledPayment,"")</f>
        <v/>
      </c>
      <c r="E602" s="329" t="str">
        <f aca="false">IF('Loan Table'!$A602&lt;&gt;"",IF('Loan Table'!$D602+ExtraPayments&lt;'Loan Table'!$C602,ExtraPayments,IF('Loan Table'!$C602-'Loan Table'!$D602&gt;0,'Loan Table'!$C602-'Loan Table'!$D602,0)),"")</f>
        <v/>
      </c>
      <c r="F602" s="329" t="str">
        <f aca="false">IF('Loan Table'!$A602&lt;&gt;"",IF('Loan Table'!$D602+'Loan Table'!$E602&lt;='Loan Table'!$C602,'Loan Table'!$D602+'Loan Table'!$E602,'Loan Table'!$C602),"")</f>
        <v/>
      </c>
      <c r="G602" s="329" t="str">
        <f aca="false">IF('Loan Table'!$A602&lt;&gt;"",'Loan Table'!$F602-'Loan Table'!$H602,"")</f>
        <v/>
      </c>
      <c r="H602" s="329" t="str">
        <f aca="false">IF('Loan Table'!$A602&lt;&gt;"",'Loan Table'!$C602*(InterestRate/PaymentsPerYear),"")</f>
        <v/>
      </c>
      <c r="I602" s="329" t="str">
        <f aca="false">IF('Loan Table'!$A602&lt;&gt;"",IF('Loan Table'!$D602+'Loan Table'!$E602&lt;='Loan Table'!$C602,'Loan Table'!$C602-'Loan Table'!$G602,0),"")</f>
        <v/>
      </c>
      <c r="J602" s="329" t="str">
        <f aca="false">IF('Loan Table'!$A602&lt;&gt;"",SUM(INDEX('Loan Table'!$H$13:$H$844,1,1):'Loan Table'!$H602),"")</f>
        <v/>
      </c>
    </row>
    <row r="603" customFormat="false" ht="10.5" hidden="false" customHeight="false" outlineLevel="0" collapsed="false">
      <c r="A603" s="332" t="str">
        <f aca="false">IF(LoanGood,IF(ROW()-ROW('Loan Table'!$A$12)&gt;ScheduledNumberOfPayments,"",ROW()-ROW('Loan Table'!$A$12)),"")</f>
        <v/>
      </c>
      <c r="B603" s="327" t="str">
        <f aca="false">IF('Loan Table'!$A603&lt;&gt;"",EOMONTH(LoanStartDate,ROW('Loan Table'!$A603)-ROW('Loan Table'!$A$12)-2)+DAY(LoanStartDate),"")</f>
        <v/>
      </c>
      <c r="C603" s="329" t="str">
        <f aca="false">IF('Loan Table'!$A603&lt;&gt;"",IF(ROW()-ROW('Loan Table'!$C$12)=1,LoanAmount,INDEX('Loan Table'!$I$13:$I$844,ROW()-ROW('Loan Table'!$C$12)-1)),"")</f>
        <v/>
      </c>
      <c r="D603" s="329" t="str">
        <f aca="false">IF('Loan Table'!$A603&lt;&gt;"",ScheduledPayment,"")</f>
        <v/>
      </c>
      <c r="E603" s="329" t="str">
        <f aca="false">IF('Loan Table'!$A603&lt;&gt;"",IF('Loan Table'!$D603+ExtraPayments&lt;'Loan Table'!$C603,ExtraPayments,IF('Loan Table'!$C603-'Loan Table'!$D603&gt;0,'Loan Table'!$C603-'Loan Table'!$D603,0)),"")</f>
        <v/>
      </c>
      <c r="F603" s="329" t="str">
        <f aca="false">IF('Loan Table'!$A603&lt;&gt;"",IF('Loan Table'!$D603+'Loan Table'!$E603&lt;='Loan Table'!$C603,'Loan Table'!$D603+'Loan Table'!$E603,'Loan Table'!$C603),"")</f>
        <v/>
      </c>
      <c r="G603" s="329" t="str">
        <f aca="false">IF('Loan Table'!$A603&lt;&gt;"",'Loan Table'!$F603-'Loan Table'!$H603,"")</f>
        <v/>
      </c>
      <c r="H603" s="329" t="str">
        <f aca="false">IF('Loan Table'!$A603&lt;&gt;"",'Loan Table'!$C603*(InterestRate/PaymentsPerYear),"")</f>
        <v/>
      </c>
      <c r="I603" s="329" t="str">
        <f aca="false">IF('Loan Table'!$A603&lt;&gt;"",IF('Loan Table'!$D603+'Loan Table'!$E603&lt;='Loan Table'!$C603,'Loan Table'!$C603-'Loan Table'!$G603,0),"")</f>
        <v/>
      </c>
      <c r="J603" s="329" t="str">
        <f aca="false">IF('Loan Table'!$A603&lt;&gt;"",SUM(INDEX('Loan Table'!$H$13:$H$844,1,1):'Loan Table'!$H603),"")</f>
        <v/>
      </c>
    </row>
    <row r="604" customFormat="false" ht="10.5" hidden="false" customHeight="false" outlineLevel="0" collapsed="false">
      <c r="A604" s="332" t="str">
        <f aca="false">IF(LoanGood,IF(ROW()-ROW('Loan Table'!$A$12)&gt;ScheduledNumberOfPayments,"",ROW()-ROW('Loan Table'!$A$12)),"")</f>
        <v/>
      </c>
      <c r="B604" s="327" t="str">
        <f aca="false">IF('Loan Table'!$A604&lt;&gt;"",EOMONTH(LoanStartDate,ROW('Loan Table'!$A604)-ROW('Loan Table'!$A$12)-2)+DAY(LoanStartDate),"")</f>
        <v/>
      </c>
      <c r="C604" s="329" t="str">
        <f aca="false">IF('Loan Table'!$A604&lt;&gt;"",IF(ROW()-ROW('Loan Table'!$C$12)=1,LoanAmount,INDEX('Loan Table'!$I$13:$I$844,ROW()-ROW('Loan Table'!$C$12)-1)),"")</f>
        <v/>
      </c>
      <c r="D604" s="329" t="str">
        <f aca="false">IF('Loan Table'!$A604&lt;&gt;"",ScheduledPayment,"")</f>
        <v/>
      </c>
      <c r="E604" s="329" t="str">
        <f aca="false">IF('Loan Table'!$A604&lt;&gt;"",IF('Loan Table'!$D604+ExtraPayments&lt;'Loan Table'!$C604,ExtraPayments,IF('Loan Table'!$C604-'Loan Table'!$D604&gt;0,'Loan Table'!$C604-'Loan Table'!$D604,0)),"")</f>
        <v/>
      </c>
      <c r="F604" s="329" t="str">
        <f aca="false">IF('Loan Table'!$A604&lt;&gt;"",IF('Loan Table'!$D604+'Loan Table'!$E604&lt;='Loan Table'!$C604,'Loan Table'!$D604+'Loan Table'!$E604,'Loan Table'!$C604),"")</f>
        <v/>
      </c>
      <c r="G604" s="329" t="str">
        <f aca="false">IF('Loan Table'!$A604&lt;&gt;"",'Loan Table'!$F604-'Loan Table'!$H604,"")</f>
        <v/>
      </c>
      <c r="H604" s="329" t="str">
        <f aca="false">IF('Loan Table'!$A604&lt;&gt;"",'Loan Table'!$C604*(InterestRate/PaymentsPerYear),"")</f>
        <v/>
      </c>
      <c r="I604" s="329" t="str">
        <f aca="false">IF('Loan Table'!$A604&lt;&gt;"",IF('Loan Table'!$D604+'Loan Table'!$E604&lt;='Loan Table'!$C604,'Loan Table'!$C604-'Loan Table'!$G604,0),"")</f>
        <v/>
      </c>
      <c r="J604" s="329" t="str">
        <f aca="false">IF('Loan Table'!$A604&lt;&gt;"",SUM(INDEX('Loan Table'!$H$13:$H$844,1,1):'Loan Table'!$H604),"")</f>
        <v/>
      </c>
    </row>
    <row r="605" customFormat="false" ht="10.5" hidden="false" customHeight="false" outlineLevel="0" collapsed="false">
      <c r="A605" s="332" t="str">
        <f aca="false">IF(LoanGood,IF(ROW()-ROW('Loan Table'!$A$12)&gt;ScheduledNumberOfPayments,"",ROW()-ROW('Loan Table'!$A$12)),"")</f>
        <v/>
      </c>
      <c r="B605" s="327" t="str">
        <f aca="false">IF('Loan Table'!$A605&lt;&gt;"",EOMONTH(LoanStartDate,ROW('Loan Table'!$A605)-ROW('Loan Table'!$A$12)-2)+DAY(LoanStartDate),"")</f>
        <v/>
      </c>
      <c r="C605" s="329" t="str">
        <f aca="false">IF('Loan Table'!$A605&lt;&gt;"",IF(ROW()-ROW('Loan Table'!$C$12)=1,LoanAmount,INDEX('Loan Table'!$I$13:$I$844,ROW()-ROW('Loan Table'!$C$12)-1)),"")</f>
        <v/>
      </c>
      <c r="D605" s="329" t="str">
        <f aca="false">IF('Loan Table'!$A605&lt;&gt;"",ScheduledPayment,"")</f>
        <v/>
      </c>
      <c r="E605" s="329" t="str">
        <f aca="false">IF('Loan Table'!$A605&lt;&gt;"",IF('Loan Table'!$D605+ExtraPayments&lt;'Loan Table'!$C605,ExtraPayments,IF('Loan Table'!$C605-'Loan Table'!$D605&gt;0,'Loan Table'!$C605-'Loan Table'!$D605,0)),"")</f>
        <v/>
      </c>
      <c r="F605" s="329" t="str">
        <f aca="false">IF('Loan Table'!$A605&lt;&gt;"",IF('Loan Table'!$D605+'Loan Table'!$E605&lt;='Loan Table'!$C605,'Loan Table'!$D605+'Loan Table'!$E605,'Loan Table'!$C605),"")</f>
        <v/>
      </c>
      <c r="G605" s="329" t="str">
        <f aca="false">IF('Loan Table'!$A605&lt;&gt;"",'Loan Table'!$F605-'Loan Table'!$H605,"")</f>
        <v/>
      </c>
      <c r="H605" s="329" t="str">
        <f aca="false">IF('Loan Table'!$A605&lt;&gt;"",'Loan Table'!$C605*(InterestRate/PaymentsPerYear),"")</f>
        <v/>
      </c>
      <c r="I605" s="329" t="str">
        <f aca="false">IF('Loan Table'!$A605&lt;&gt;"",IF('Loan Table'!$D605+'Loan Table'!$E605&lt;='Loan Table'!$C605,'Loan Table'!$C605-'Loan Table'!$G605,0),"")</f>
        <v/>
      </c>
      <c r="J605" s="329" t="str">
        <f aca="false">IF('Loan Table'!$A605&lt;&gt;"",SUM(INDEX('Loan Table'!$H$13:$H$844,1,1):'Loan Table'!$H605),"")</f>
        <v/>
      </c>
    </row>
    <row r="606" customFormat="false" ht="10.5" hidden="false" customHeight="false" outlineLevel="0" collapsed="false">
      <c r="A606" s="332" t="str">
        <f aca="false">IF(LoanGood,IF(ROW()-ROW('Loan Table'!$A$12)&gt;ScheduledNumberOfPayments,"",ROW()-ROW('Loan Table'!$A$12)),"")</f>
        <v/>
      </c>
      <c r="B606" s="327" t="str">
        <f aca="false">IF('Loan Table'!$A606&lt;&gt;"",EOMONTH(LoanStartDate,ROW('Loan Table'!$A606)-ROW('Loan Table'!$A$12)-2)+DAY(LoanStartDate),"")</f>
        <v/>
      </c>
      <c r="C606" s="329" t="str">
        <f aca="false">IF('Loan Table'!$A606&lt;&gt;"",IF(ROW()-ROW('Loan Table'!$C$12)=1,LoanAmount,INDEX('Loan Table'!$I$13:$I$844,ROW()-ROW('Loan Table'!$C$12)-1)),"")</f>
        <v/>
      </c>
      <c r="D606" s="329" t="str">
        <f aca="false">IF('Loan Table'!$A606&lt;&gt;"",ScheduledPayment,"")</f>
        <v/>
      </c>
      <c r="E606" s="329" t="str">
        <f aca="false">IF('Loan Table'!$A606&lt;&gt;"",IF('Loan Table'!$D606+ExtraPayments&lt;'Loan Table'!$C606,ExtraPayments,IF('Loan Table'!$C606-'Loan Table'!$D606&gt;0,'Loan Table'!$C606-'Loan Table'!$D606,0)),"")</f>
        <v/>
      </c>
      <c r="F606" s="329" t="str">
        <f aca="false">IF('Loan Table'!$A606&lt;&gt;"",IF('Loan Table'!$D606+'Loan Table'!$E606&lt;='Loan Table'!$C606,'Loan Table'!$D606+'Loan Table'!$E606,'Loan Table'!$C606),"")</f>
        <v/>
      </c>
      <c r="G606" s="329" t="str">
        <f aca="false">IF('Loan Table'!$A606&lt;&gt;"",'Loan Table'!$F606-'Loan Table'!$H606,"")</f>
        <v/>
      </c>
      <c r="H606" s="329" t="str">
        <f aca="false">IF('Loan Table'!$A606&lt;&gt;"",'Loan Table'!$C606*(InterestRate/PaymentsPerYear),"")</f>
        <v/>
      </c>
      <c r="I606" s="329" t="str">
        <f aca="false">IF('Loan Table'!$A606&lt;&gt;"",IF('Loan Table'!$D606+'Loan Table'!$E606&lt;='Loan Table'!$C606,'Loan Table'!$C606-'Loan Table'!$G606,0),"")</f>
        <v/>
      </c>
      <c r="J606" s="329" t="str">
        <f aca="false">IF('Loan Table'!$A606&lt;&gt;"",SUM(INDEX('Loan Table'!$H$13:$H$844,1,1):'Loan Table'!$H606),"")</f>
        <v/>
      </c>
    </row>
    <row r="607" customFormat="false" ht="10.5" hidden="false" customHeight="false" outlineLevel="0" collapsed="false">
      <c r="A607" s="332" t="str">
        <f aca="false">IF(LoanGood,IF(ROW()-ROW('Loan Table'!$A$12)&gt;ScheduledNumberOfPayments,"",ROW()-ROW('Loan Table'!$A$12)),"")</f>
        <v/>
      </c>
      <c r="B607" s="327" t="str">
        <f aca="false">IF('Loan Table'!$A607&lt;&gt;"",EOMONTH(LoanStartDate,ROW('Loan Table'!$A607)-ROW('Loan Table'!$A$12)-2)+DAY(LoanStartDate),"")</f>
        <v/>
      </c>
      <c r="C607" s="329" t="str">
        <f aca="false">IF('Loan Table'!$A607&lt;&gt;"",IF(ROW()-ROW('Loan Table'!$C$12)=1,LoanAmount,INDEX('Loan Table'!$I$13:$I$844,ROW()-ROW('Loan Table'!$C$12)-1)),"")</f>
        <v/>
      </c>
      <c r="D607" s="329" t="str">
        <f aca="false">IF('Loan Table'!$A607&lt;&gt;"",ScheduledPayment,"")</f>
        <v/>
      </c>
      <c r="E607" s="329" t="str">
        <f aca="false">IF('Loan Table'!$A607&lt;&gt;"",IF('Loan Table'!$D607+ExtraPayments&lt;'Loan Table'!$C607,ExtraPayments,IF('Loan Table'!$C607-'Loan Table'!$D607&gt;0,'Loan Table'!$C607-'Loan Table'!$D607,0)),"")</f>
        <v/>
      </c>
      <c r="F607" s="329" t="str">
        <f aca="false">IF('Loan Table'!$A607&lt;&gt;"",IF('Loan Table'!$D607+'Loan Table'!$E607&lt;='Loan Table'!$C607,'Loan Table'!$D607+'Loan Table'!$E607,'Loan Table'!$C607),"")</f>
        <v/>
      </c>
      <c r="G607" s="329" t="str">
        <f aca="false">IF('Loan Table'!$A607&lt;&gt;"",'Loan Table'!$F607-'Loan Table'!$H607,"")</f>
        <v/>
      </c>
      <c r="H607" s="329" t="str">
        <f aca="false">IF('Loan Table'!$A607&lt;&gt;"",'Loan Table'!$C607*(InterestRate/PaymentsPerYear),"")</f>
        <v/>
      </c>
      <c r="I607" s="329" t="str">
        <f aca="false">IF('Loan Table'!$A607&lt;&gt;"",IF('Loan Table'!$D607+'Loan Table'!$E607&lt;='Loan Table'!$C607,'Loan Table'!$C607-'Loan Table'!$G607,0),"")</f>
        <v/>
      </c>
      <c r="J607" s="329" t="str">
        <f aca="false">IF('Loan Table'!$A607&lt;&gt;"",SUM(INDEX('Loan Table'!$H$13:$H$844,1,1):'Loan Table'!$H607),"")</f>
        <v/>
      </c>
    </row>
    <row r="608" customFormat="false" ht="10.5" hidden="false" customHeight="false" outlineLevel="0" collapsed="false">
      <c r="A608" s="332" t="str">
        <f aca="false">IF(LoanGood,IF(ROW()-ROW('Loan Table'!$A$12)&gt;ScheduledNumberOfPayments,"",ROW()-ROW('Loan Table'!$A$12)),"")</f>
        <v/>
      </c>
      <c r="B608" s="327" t="str">
        <f aca="false">IF('Loan Table'!$A608&lt;&gt;"",EOMONTH(LoanStartDate,ROW('Loan Table'!$A608)-ROW('Loan Table'!$A$12)-2)+DAY(LoanStartDate),"")</f>
        <v/>
      </c>
      <c r="C608" s="329" t="str">
        <f aca="false">IF('Loan Table'!$A608&lt;&gt;"",IF(ROW()-ROW('Loan Table'!$C$12)=1,LoanAmount,INDEX('Loan Table'!$I$13:$I$844,ROW()-ROW('Loan Table'!$C$12)-1)),"")</f>
        <v/>
      </c>
      <c r="D608" s="329" t="str">
        <f aca="false">IF('Loan Table'!$A608&lt;&gt;"",ScheduledPayment,"")</f>
        <v/>
      </c>
      <c r="E608" s="329" t="str">
        <f aca="false">IF('Loan Table'!$A608&lt;&gt;"",IF('Loan Table'!$D608+ExtraPayments&lt;'Loan Table'!$C608,ExtraPayments,IF('Loan Table'!$C608-'Loan Table'!$D608&gt;0,'Loan Table'!$C608-'Loan Table'!$D608,0)),"")</f>
        <v/>
      </c>
      <c r="F608" s="329" t="str">
        <f aca="false">IF('Loan Table'!$A608&lt;&gt;"",IF('Loan Table'!$D608+'Loan Table'!$E608&lt;='Loan Table'!$C608,'Loan Table'!$D608+'Loan Table'!$E608,'Loan Table'!$C608),"")</f>
        <v/>
      </c>
      <c r="G608" s="329" t="str">
        <f aca="false">IF('Loan Table'!$A608&lt;&gt;"",'Loan Table'!$F608-'Loan Table'!$H608,"")</f>
        <v/>
      </c>
      <c r="H608" s="329" t="str">
        <f aca="false">IF('Loan Table'!$A608&lt;&gt;"",'Loan Table'!$C608*(InterestRate/PaymentsPerYear),"")</f>
        <v/>
      </c>
      <c r="I608" s="329" t="str">
        <f aca="false">IF('Loan Table'!$A608&lt;&gt;"",IF('Loan Table'!$D608+'Loan Table'!$E608&lt;='Loan Table'!$C608,'Loan Table'!$C608-'Loan Table'!$G608,0),"")</f>
        <v/>
      </c>
      <c r="J608" s="329" t="str">
        <f aca="false">IF('Loan Table'!$A608&lt;&gt;"",SUM(INDEX('Loan Table'!$H$13:$H$844,1,1):'Loan Table'!$H608),"")</f>
        <v/>
      </c>
    </row>
    <row r="609" customFormat="false" ht="10.5" hidden="false" customHeight="false" outlineLevel="0" collapsed="false">
      <c r="A609" s="332" t="str">
        <f aca="false">IF(LoanGood,IF(ROW()-ROW('Loan Table'!$A$12)&gt;ScheduledNumberOfPayments,"",ROW()-ROW('Loan Table'!$A$12)),"")</f>
        <v/>
      </c>
      <c r="B609" s="327" t="str">
        <f aca="false">IF('Loan Table'!$A609&lt;&gt;"",EOMONTH(LoanStartDate,ROW('Loan Table'!$A609)-ROW('Loan Table'!$A$12)-2)+DAY(LoanStartDate),"")</f>
        <v/>
      </c>
      <c r="C609" s="329" t="str">
        <f aca="false">IF('Loan Table'!$A609&lt;&gt;"",IF(ROW()-ROW('Loan Table'!$C$12)=1,LoanAmount,INDEX('Loan Table'!$I$13:$I$844,ROW()-ROW('Loan Table'!$C$12)-1)),"")</f>
        <v/>
      </c>
      <c r="D609" s="329" t="str">
        <f aca="false">IF('Loan Table'!$A609&lt;&gt;"",ScheduledPayment,"")</f>
        <v/>
      </c>
      <c r="E609" s="329" t="str">
        <f aca="false">IF('Loan Table'!$A609&lt;&gt;"",IF('Loan Table'!$D609+ExtraPayments&lt;'Loan Table'!$C609,ExtraPayments,IF('Loan Table'!$C609-'Loan Table'!$D609&gt;0,'Loan Table'!$C609-'Loan Table'!$D609,0)),"")</f>
        <v/>
      </c>
      <c r="F609" s="329" t="str">
        <f aca="false">IF('Loan Table'!$A609&lt;&gt;"",IF('Loan Table'!$D609+'Loan Table'!$E609&lt;='Loan Table'!$C609,'Loan Table'!$D609+'Loan Table'!$E609,'Loan Table'!$C609),"")</f>
        <v/>
      </c>
      <c r="G609" s="329" t="str">
        <f aca="false">IF('Loan Table'!$A609&lt;&gt;"",'Loan Table'!$F609-'Loan Table'!$H609,"")</f>
        <v/>
      </c>
      <c r="H609" s="329" t="str">
        <f aca="false">IF('Loan Table'!$A609&lt;&gt;"",'Loan Table'!$C609*(InterestRate/PaymentsPerYear),"")</f>
        <v/>
      </c>
      <c r="I609" s="329" t="str">
        <f aca="false">IF('Loan Table'!$A609&lt;&gt;"",IF('Loan Table'!$D609+'Loan Table'!$E609&lt;='Loan Table'!$C609,'Loan Table'!$C609-'Loan Table'!$G609,0),"")</f>
        <v/>
      </c>
      <c r="J609" s="329" t="str">
        <f aca="false">IF('Loan Table'!$A609&lt;&gt;"",SUM(INDEX('Loan Table'!$H$13:$H$844,1,1):'Loan Table'!$H609),"")</f>
        <v/>
      </c>
    </row>
    <row r="610" customFormat="false" ht="10.5" hidden="false" customHeight="false" outlineLevel="0" collapsed="false">
      <c r="A610" s="332" t="str">
        <f aca="false">IF(LoanGood,IF(ROW()-ROW('Loan Table'!$A$12)&gt;ScheduledNumberOfPayments,"",ROW()-ROW('Loan Table'!$A$12)),"")</f>
        <v/>
      </c>
      <c r="B610" s="327" t="str">
        <f aca="false">IF('Loan Table'!$A610&lt;&gt;"",EOMONTH(LoanStartDate,ROW('Loan Table'!$A610)-ROW('Loan Table'!$A$12)-2)+DAY(LoanStartDate),"")</f>
        <v/>
      </c>
      <c r="C610" s="329" t="str">
        <f aca="false">IF('Loan Table'!$A610&lt;&gt;"",IF(ROW()-ROW('Loan Table'!$C$12)=1,LoanAmount,INDEX('Loan Table'!$I$13:$I$844,ROW()-ROW('Loan Table'!$C$12)-1)),"")</f>
        <v/>
      </c>
      <c r="D610" s="329" t="str">
        <f aca="false">IF('Loan Table'!$A610&lt;&gt;"",ScheduledPayment,"")</f>
        <v/>
      </c>
      <c r="E610" s="329" t="str">
        <f aca="false">IF('Loan Table'!$A610&lt;&gt;"",IF('Loan Table'!$D610+ExtraPayments&lt;'Loan Table'!$C610,ExtraPayments,IF('Loan Table'!$C610-'Loan Table'!$D610&gt;0,'Loan Table'!$C610-'Loan Table'!$D610,0)),"")</f>
        <v/>
      </c>
      <c r="F610" s="329" t="str">
        <f aca="false">IF('Loan Table'!$A610&lt;&gt;"",IF('Loan Table'!$D610+'Loan Table'!$E610&lt;='Loan Table'!$C610,'Loan Table'!$D610+'Loan Table'!$E610,'Loan Table'!$C610),"")</f>
        <v/>
      </c>
      <c r="G610" s="329" t="str">
        <f aca="false">IF('Loan Table'!$A610&lt;&gt;"",'Loan Table'!$F610-'Loan Table'!$H610,"")</f>
        <v/>
      </c>
      <c r="H610" s="329" t="str">
        <f aca="false">IF('Loan Table'!$A610&lt;&gt;"",'Loan Table'!$C610*(InterestRate/PaymentsPerYear),"")</f>
        <v/>
      </c>
      <c r="I610" s="329" t="str">
        <f aca="false">IF('Loan Table'!$A610&lt;&gt;"",IF('Loan Table'!$D610+'Loan Table'!$E610&lt;='Loan Table'!$C610,'Loan Table'!$C610-'Loan Table'!$G610,0),"")</f>
        <v/>
      </c>
      <c r="J610" s="329" t="str">
        <f aca="false">IF('Loan Table'!$A610&lt;&gt;"",SUM(INDEX('Loan Table'!$H$13:$H$844,1,1):'Loan Table'!$H610),"")</f>
        <v/>
      </c>
    </row>
    <row r="611" customFormat="false" ht="10.5" hidden="false" customHeight="false" outlineLevel="0" collapsed="false">
      <c r="A611" s="332" t="str">
        <f aca="false">IF(LoanGood,IF(ROW()-ROW('Loan Table'!$A$12)&gt;ScheduledNumberOfPayments,"",ROW()-ROW('Loan Table'!$A$12)),"")</f>
        <v/>
      </c>
      <c r="B611" s="327" t="str">
        <f aca="false">IF('Loan Table'!$A611&lt;&gt;"",EOMONTH(LoanStartDate,ROW('Loan Table'!$A611)-ROW('Loan Table'!$A$12)-2)+DAY(LoanStartDate),"")</f>
        <v/>
      </c>
      <c r="C611" s="329" t="str">
        <f aca="false">IF('Loan Table'!$A611&lt;&gt;"",IF(ROW()-ROW('Loan Table'!$C$12)=1,LoanAmount,INDEX('Loan Table'!$I$13:$I$844,ROW()-ROW('Loan Table'!$C$12)-1)),"")</f>
        <v/>
      </c>
      <c r="D611" s="329" t="str">
        <f aca="false">IF('Loan Table'!$A611&lt;&gt;"",ScheduledPayment,"")</f>
        <v/>
      </c>
      <c r="E611" s="329" t="str">
        <f aca="false">IF('Loan Table'!$A611&lt;&gt;"",IF('Loan Table'!$D611+ExtraPayments&lt;'Loan Table'!$C611,ExtraPayments,IF('Loan Table'!$C611-'Loan Table'!$D611&gt;0,'Loan Table'!$C611-'Loan Table'!$D611,0)),"")</f>
        <v/>
      </c>
      <c r="F611" s="329" t="str">
        <f aca="false">IF('Loan Table'!$A611&lt;&gt;"",IF('Loan Table'!$D611+'Loan Table'!$E611&lt;='Loan Table'!$C611,'Loan Table'!$D611+'Loan Table'!$E611,'Loan Table'!$C611),"")</f>
        <v/>
      </c>
      <c r="G611" s="329" t="str">
        <f aca="false">IF('Loan Table'!$A611&lt;&gt;"",'Loan Table'!$F611-'Loan Table'!$H611,"")</f>
        <v/>
      </c>
      <c r="H611" s="329" t="str">
        <f aca="false">IF('Loan Table'!$A611&lt;&gt;"",'Loan Table'!$C611*(InterestRate/PaymentsPerYear),"")</f>
        <v/>
      </c>
      <c r="I611" s="329" t="str">
        <f aca="false">IF('Loan Table'!$A611&lt;&gt;"",IF('Loan Table'!$D611+'Loan Table'!$E611&lt;='Loan Table'!$C611,'Loan Table'!$C611-'Loan Table'!$G611,0),"")</f>
        <v/>
      </c>
      <c r="J611" s="329" t="str">
        <f aca="false">IF('Loan Table'!$A611&lt;&gt;"",SUM(INDEX('Loan Table'!$H$13:$H$844,1,1):'Loan Table'!$H611),"")</f>
        <v/>
      </c>
    </row>
    <row r="612" customFormat="false" ht="10.5" hidden="false" customHeight="false" outlineLevel="0" collapsed="false">
      <c r="A612" s="332" t="str">
        <f aca="false">IF(LoanGood,IF(ROW()-ROW('Loan Table'!$A$12)&gt;ScheduledNumberOfPayments,"",ROW()-ROW('Loan Table'!$A$12)),"")</f>
        <v/>
      </c>
      <c r="B612" s="327" t="str">
        <f aca="false">IF('Loan Table'!$A612&lt;&gt;"",EOMONTH(LoanStartDate,ROW('Loan Table'!$A612)-ROW('Loan Table'!$A$12)-2)+DAY(LoanStartDate),"")</f>
        <v/>
      </c>
      <c r="C612" s="329" t="str">
        <f aca="false">IF('Loan Table'!$A612&lt;&gt;"",IF(ROW()-ROW('Loan Table'!$C$12)=1,LoanAmount,INDEX('Loan Table'!$I$13:$I$844,ROW()-ROW('Loan Table'!$C$12)-1)),"")</f>
        <v/>
      </c>
      <c r="D612" s="329" t="str">
        <f aca="false">IF('Loan Table'!$A612&lt;&gt;"",ScheduledPayment,"")</f>
        <v/>
      </c>
      <c r="E612" s="329" t="str">
        <f aca="false">IF('Loan Table'!$A612&lt;&gt;"",IF('Loan Table'!$D612+ExtraPayments&lt;'Loan Table'!$C612,ExtraPayments,IF('Loan Table'!$C612-'Loan Table'!$D612&gt;0,'Loan Table'!$C612-'Loan Table'!$D612,0)),"")</f>
        <v/>
      </c>
      <c r="F612" s="329" t="str">
        <f aca="false">IF('Loan Table'!$A612&lt;&gt;"",IF('Loan Table'!$D612+'Loan Table'!$E612&lt;='Loan Table'!$C612,'Loan Table'!$D612+'Loan Table'!$E612,'Loan Table'!$C612),"")</f>
        <v/>
      </c>
      <c r="G612" s="329" t="str">
        <f aca="false">IF('Loan Table'!$A612&lt;&gt;"",'Loan Table'!$F612-'Loan Table'!$H612,"")</f>
        <v/>
      </c>
      <c r="H612" s="329" t="str">
        <f aca="false">IF('Loan Table'!$A612&lt;&gt;"",'Loan Table'!$C612*(InterestRate/PaymentsPerYear),"")</f>
        <v/>
      </c>
      <c r="I612" s="329" t="str">
        <f aca="false">IF('Loan Table'!$A612&lt;&gt;"",IF('Loan Table'!$D612+'Loan Table'!$E612&lt;='Loan Table'!$C612,'Loan Table'!$C612-'Loan Table'!$G612,0),"")</f>
        <v/>
      </c>
      <c r="J612" s="329" t="str">
        <f aca="false">IF('Loan Table'!$A612&lt;&gt;"",SUM(INDEX('Loan Table'!$H$13:$H$844,1,1):'Loan Table'!$H612),"")</f>
        <v/>
      </c>
    </row>
    <row r="613" customFormat="false" ht="10.5" hidden="false" customHeight="false" outlineLevel="0" collapsed="false">
      <c r="A613" s="332" t="str">
        <f aca="false">IF(LoanGood,IF(ROW()-ROW('Loan Table'!$A$12)&gt;ScheduledNumberOfPayments,"",ROW()-ROW('Loan Table'!$A$12)),"")</f>
        <v/>
      </c>
      <c r="B613" s="327" t="str">
        <f aca="false">IF('Loan Table'!$A613&lt;&gt;"",EOMONTH(LoanStartDate,ROW('Loan Table'!$A613)-ROW('Loan Table'!$A$12)-2)+DAY(LoanStartDate),"")</f>
        <v/>
      </c>
      <c r="C613" s="329" t="str">
        <f aca="false">IF('Loan Table'!$A613&lt;&gt;"",IF(ROW()-ROW('Loan Table'!$C$12)=1,LoanAmount,INDEX('Loan Table'!$I$13:$I$844,ROW()-ROW('Loan Table'!$C$12)-1)),"")</f>
        <v/>
      </c>
      <c r="D613" s="329" t="str">
        <f aca="false">IF('Loan Table'!$A613&lt;&gt;"",ScheduledPayment,"")</f>
        <v/>
      </c>
      <c r="E613" s="329" t="str">
        <f aca="false">IF('Loan Table'!$A613&lt;&gt;"",IF('Loan Table'!$D613+ExtraPayments&lt;'Loan Table'!$C613,ExtraPayments,IF('Loan Table'!$C613-'Loan Table'!$D613&gt;0,'Loan Table'!$C613-'Loan Table'!$D613,0)),"")</f>
        <v/>
      </c>
      <c r="F613" s="329" t="str">
        <f aca="false">IF('Loan Table'!$A613&lt;&gt;"",IF('Loan Table'!$D613+'Loan Table'!$E613&lt;='Loan Table'!$C613,'Loan Table'!$D613+'Loan Table'!$E613,'Loan Table'!$C613),"")</f>
        <v/>
      </c>
      <c r="G613" s="329" t="str">
        <f aca="false">IF('Loan Table'!$A613&lt;&gt;"",'Loan Table'!$F613-'Loan Table'!$H613,"")</f>
        <v/>
      </c>
      <c r="H613" s="329" t="str">
        <f aca="false">IF('Loan Table'!$A613&lt;&gt;"",'Loan Table'!$C613*(InterestRate/PaymentsPerYear),"")</f>
        <v/>
      </c>
      <c r="I613" s="329" t="str">
        <f aca="false">IF('Loan Table'!$A613&lt;&gt;"",IF('Loan Table'!$D613+'Loan Table'!$E613&lt;='Loan Table'!$C613,'Loan Table'!$C613-'Loan Table'!$G613,0),"")</f>
        <v/>
      </c>
      <c r="J613" s="329" t="str">
        <f aca="false">IF('Loan Table'!$A613&lt;&gt;"",SUM(INDEX('Loan Table'!$H$13:$H$844,1,1):'Loan Table'!$H613),"")</f>
        <v/>
      </c>
    </row>
    <row r="614" customFormat="false" ht="10.5" hidden="false" customHeight="false" outlineLevel="0" collapsed="false">
      <c r="A614" s="332" t="str">
        <f aca="false">IF(LoanGood,IF(ROW()-ROW('Loan Table'!$A$12)&gt;ScheduledNumberOfPayments,"",ROW()-ROW('Loan Table'!$A$12)),"")</f>
        <v/>
      </c>
      <c r="B614" s="327" t="str">
        <f aca="false">IF('Loan Table'!$A614&lt;&gt;"",EOMONTH(LoanStartDate,ROW('Loan Table'!$A614)-ROW('Loan Table'!$A$12)-2)+DAY(LoanStartDate),"")</f>
        <v/>
      </c>
      <c r="C614" s="329" t="str">
        <f aca="false">IF('Loan Table'!$A614&lt;&gt;"",IF(ROW()-ROW('Loan Table'!$C$12)=1,LoanAmount,INDEX('Loan Table'!$I$13:$I$844,ROW()-ROW('Loan Table'!$C$12)-1)),"")</f>
        <v/>
      </c>
      <c r="D614" s="329" t="str">
        <f aca="false">IF('Loan Table'!$A614&lt;&gt;"",ScheduledPayment,"")</f>
        <v/>
      </c>
      <c r="E614" s="329" t="str">
        <f aca="false">IF('Loan Table'!$A614&lt;&gt;"",IF('Loan Table'!$D614+ExtraPayments&lt;'Loan Table'!$C614,ExtraPayments,IF('Loan Table'!$C614-'Loan Table'!$D614&gt;0,'Loan Table'!$C614-'Loan Table'!$D614,0)),"")</f>
        <v/>
      </c>
      <c r="F614" s="329" t="str">
        <f aca="false">IF('Loan Table'!$A614&lt;&gt;"",IF('Loan Table'!$D614+'Loan Table'!$E614&lt;='Loan Table'!$C614,'Loan Table'!$D614+'Loan Table'!$E614,'Loan Table'!$C614),"")</f>
        <v/>
      </c>
      <c r="G614" s="329" t="str">
        <f aca="false">IF('Loan Table'!$A614&lt;&gt;"",'Loan Table'!$F614-'Loan Table'!$H614,"")</f>
        <v/>
      </c>
      <c r="H614" s="329" t="str">
        <f aca="false">IF('Loan Table'!$A614&lt;&gt;"",'Loan Table'!$C614*(InterestRate/PaymentsPerYear),"")</f>
        <v/>
      </c>
      <c r="I614" s="329" t="str">
        <f aca="false">IF('Loan Table'!$A614&lt;&gt;"",IF('Loan Table'!$D614+'Loan Table'!$E614&lt;='Loan Table'!$C614,'Loan Table'!$C614-'Loan Table'!$G614,0),"")</f>
        <v/>
      </c>
      <c r="J614" s="329" t="str">
        <f aca="false">IF('Loan Table'!$A614&lt;&gt;"",SUM(INDEX('Loan Table'!$H$13:$H$844,1,1):'Loan Table'!$H614),"")</f>
        <v/>
      </c>
    </row>
    <row r="615" customFormat="false" ht="10.5" hidden="false" customHeight="false" outlineLevel="0" collapsed="false">
      <c r="A615" s="332" t="str">
        <f aca="false">IF(LoanGood,IF(ROW()-ROW('Loan Table'!$A$12)&gt;ScheduledNumberOfPayments,"",ROW()-ROW('Loan Table'!$A$12)),"")</f>
        <v/>
      </c>
      <c r="B615" s="327" t="str">
        <f aca="false">IF('Loan Table'!$A615&lt;&gt;"",EOMONTH(LoanStartDate,ROW('Loan Table'!$A615)-ROW('Loan Table'!$A$12)-2)+DAY(LoanStartDate),"")</f>
        <v/>
      </c>
      <c r="C615" s="329" t="str">
        <f aca="false">IF('Loan Table'!$A615&lt;&gt;"",IF(ROW()-ROW('Loan Table'!$C$12)=1,LoanAmount,INDEX('Loan Table'!$I$13:$I$844,ROW()-ROW('Loan Table'!$C$12)-1)),"")</f>
        <v/>
      </c>
      <c r="D615" s="329" t="str">
        <f aca="false">IF('Loan Table'!$A615&lt;&gt;"",ScheduledPayment,"")</f>
        <v/>
      </c>
      <c r="E615" s="329" t="str">
        <f aca="false">IF('Loan Table'!$A615&lt;&gt;"",IF('Loan Table'!$D615+ExtraPayments&lt;'Loan Table'!$C615,ExtraPayments,IF('Loan Table'!$C615-'Loan Table'!$D615&gt;0,'Loan Table'!$C615-'Loan Table'!$D615,0)),"")</f>
        <v/>
      </c>
      <c r="F615" s="329" t="str">
        <f aca="false">IF('Loan Table'!$A615&lt;&gt;"",IF('Loan Table'!$D615+'Loan Table'!$E615&lt;='Loan Table'!$C615,'Loan Table'!$D615+'Loan Table'!$E615,'Loan Table'!$C615),"")</f>
        <v/>
      </c>
      <c r="G615" s="329" t="str">
        <f aca="false">IF('Loan Table'!$A615&lt;&gt;"",'Loan Table'!$F615-'Loan Table'!$H615,"")</f>
        <v/>
      </c>
      <c r="H615" s="329" t="str">
        <f aca="false">IF('Loan Table'!$A615&lt;&gt;"",'Loan Table'!$C615*(InterestRate/PaymentsPerYear),"")</f>
        <v/>
      </c>
      <c r="I615" s="329" t="str">
        <f aca="false">IF('Loan Table'!$A615&lt;&gt;"",IF('Loan Table'!$D615+'Loan Table'!$E615&lt;='Loan Table'!$C615,'Loan Table'!$C615-'Loan Table'!$G615,0),"")</f>
        <v/>
      </c>
      <c r="J615" s="329" t="str">
        <f aca="false">IF('Loan Table'!$A615&lt;&gt;"",SUM(INDEX('Loan Table'!$H$13:$H$844,1,1):'Loan Table'!$H615),"")</f>
        <v/>
      </c>
    </row>
    <row r="616" customFormat="false" ht="10.5" hidden="false" customHeight="false" outlineLevel="0" collapsed="false">
      <c r="A616" s="332" t="str">
        <f aca="false">IF(LoanGood,IF(ROW()-ROW('Loan Table'!$A$12)&gt;ScheduledNumberOfPayments,"",ROW()-ROW('Loan Table'!$A$12)),"")</f>
        <v/>
      </c>
      <c r="B616" s="327" t="str">
        <f aca="false">IF('Loan Table'!$A616&lt;&gt;"",EOMONTH(LoanStartDate,ROW('Loan Table'!$A616)-ROW('Loan Table'!$A$12)-2)+DAY(LoanStartDate),"")</f>
        <v/>
      </c>
      <c r="C616" s="329" t="str">
        <f aca="false">IF('Loan Table'!$A616&lt;&gt;"",IF(ROW()-ROW('Loan Table'!$C$12)=1,LoanAmount,INDEX('Loan Table'!$I$13:$I$844,ROW()-ROW('Loan Table'!$C$12)-1)),"")</f>
        <v/>
      </c>
      <c r="D616" s="329" t="str">
        <f aca="false">IF('Loan Table'!$A616&lt;&gt;"",ScheduledPayment,"")</f>
        <v/>
      </c>
      <c r="E616" s="329" t="str">
        <f aca="false">IF('Loan Table'!$A616&lt;&gt;"",IF('Loan Table'!$D616+ExtraPayments&lt;'Loan Table'!$C616,ExtraPayments,IF('Loan Table'!$C616-'Loan Table'!$D616&gt;0,'Loan Table'!$C616-'Loan Table'!$D616,0)),"")</f>
        <v/>
      </c>
      <c r="F616" s="329" t="str">
        <f aca="false">IF('Loan Table'!$A616&lt;&gt;"",IF('Loan Table'!$D616+'Loan Table'!$E616&lt;='Loan Table'!$C616,'Loan Table'!$D616+'Loan Table'!$E616,'Loan Table'!$C616),"")</f>
        <v/>
      </c>
      <c r="G616" s="329" t="str">
        <f aca="false">IF('Loan Table'!$A616&lt;&gt;"",'Loan Table'!$F616-'Loan Table'!$H616,"")</f>
        <v/>
      </c>
      <c r="H616" s="329" t="str">
        <f aca="false">IF('Loan Table'!$A616&lt;&gt;"",'Loan Table'!$C616*(InterestRate/PaymentsPerYear),"")</f>
        <v/>
      </c>
      <c r="I616" s="329" t="str">
        <f aca="false">IF('Loan Table'!$A616&lt;&gt;"",IF('Loan Table'!$D616+'Loan Table'!$E616&lt;='Loan Table'!$C616,'Loan Table'!$C616-'Loan Table'!$G616,0),"")</f>
        <v/>
      </c>
      <c r="J616" s="329" t="str">
        <f aca="false">IF('Loan Table'!$A616&lt;&gt;"",SUM(INDEX('Loan Table'!$H$13:$H$844,1,1):'Loan Table'!$H616),"")</f>
        <v/>
      </c>
    </row>
    <row r="617" customFormat="false" ht="10.5" hidden="false" customHeight="false" outlineLevel="0" collapsed="false">
      <c r="A617" s="332" t="str">
        <f aca="false">IF(LoanGood,IF(ROW()-ROW('Loan Table'!$A$12)&gt;ScheduledNumberOfPayments,"",ROW()-ROW('Loan Table'!$A$12)),"")</f>
        <v/>
      </c>
      <c r="B617" s="327" t="str">
        <f aca="false">IF('Loan Table'!$A617&lt;&gt;"",EOMONTH(LoanStartDate,ROW('Loan Table'!$A617)-ROW('Loan Table'!$A$12)-2)+DAY(LoanStartDate),"")</f>
        <v/>
      </c>
      <c r="C617" s="329" t="str">
        <f aca="false">IF('Loan Table'!$A617&lt;&gt;"",IF(ROW()-ROW('Loan Table'!$C$12)=1,LoanAmount,INDEX('Loan Table'!$I$13:$I$844,ROW()-ROW('Loan Table'!$C$12)-1)),"")</f>
        <v/>
      </c>
      <c r="D617" s="329" t="str">
        <f aca="false">IF('Loan Table'!$A617&lt;&gt;"",ScheduledPayment,"")</f>
        <v/>
      </c>
      <c r="E617" s="329" t="str">
        <f aca="false">IF('Loan Table'!$A617&lt;&gt;"",IF('Loan Table'!$D617+ExtraPayments&lt;'Loan Table'!$C617,ExtraPayments,IF('Loan Table'!$C617-'Loan Table'!$D617&gt;0,'Loan Table'!$C617-'Loan Table'!$D617,0)),"")</f>
        <v/>
      </c>
      <c r="F617" s="329" t="str">
        <f aca="false">IF('Loan Table'!$A617&lt;&gt;"",IF('Loan Table'!$D617+'Loan Table'!$E617&lt;='Loan Table'!$C617,'Loan Table'!$D617+'Loan Table'!$E617,'Loan Table'!$C617),"")</f>
        <v/>
      </c>
      <c r="G617" s="329" t="str">
        <f aca="false">IF('Loan Table'!$A617&lt;&gt;"",'Loan Table'!$F617-'Loan Table'!$H617,"")</f>
        <v/>
      </c>
      <c r="H617" s="329" t="str">
        <f aca="false">IF('Loan Table'!$A617&lt;&gt;"",'Loan Table'!$C617*(InterestRate/PaymentsPerYear),"")</f>
        <v/>
      </c>
      <c r="I617" s="329" t="str">
        <f aca="false">IF('Loan Table'!$A617&lt;&gt;"",IF('Loan Table'!$D617+'Loan Table'!$E617&lt;='Loan Table'!$C617,'Loan Table'!$C617-'Loan Table'!$G617,0),"")</f>
        <v/>
      </c>
      <c r="J617" s="329" t="str">
        <f aca="false">IF('Loan Table'!$A617&lt;&gt;"",SUM(INDEX('Loan Table'!$H$13:$H$844,1,1):'Loan Table'!$H617),"")</f>
        <v/>
      </c>
    </row>
    <row r="618" customFormat="false" ht="10.5" hidden="false" customHeight="false" outlineLevel="0" collapsed="false">
      <c r="A618" s="332" t="str">
        <f aca="false">IF(LoanGood,IF(ROW()-ROW('Loan Table'!$A$12)&gt;ScheduledNumberOfPayments,"",ROW()-ROW('Loan Table'!$A$12)),"")</f>
        <v/>
      </c>
      <c r="B618" s="327" t="str">
        <f aca="false">IF('Loan Table'!$A618&lt;&gt;"",EOMONTH(LoanStartDate,ROW('Loan Table'!$A618)-ROW('Loan Table'!$A$12)-2)+DAY(LoanStartDate),"")</f>
        <v/>
      </c>
      <c r="C618" s="329" t="str">
        <f aca="false">IF('Loan Table'!$A618&lt;&gt;"",IF(ROW()-ROW('Loan Table'!$C$12)=1,LoanAmount,INDEX('Loan Table'!$I$13:$I$844,ROW()-ROW('Loan Table'!$C$12)-1)),"")</f>
        <v/>
      </c>
      <c r="D618" s="329" t="str">
        <f aca="false">IF('Loan Table'!$A618&lt;&gt;"",ScheduledPayment,"")</f>
        <v/>
      </c>
      <c r="E618" s="329" t="str">
        <f aca="false">IF('Loan Table'!$A618&lt;&gt;"",IF('Loan Table'!$D618+ExtraPayments&lt;'Loan Table'!$C618,ExtraPayments,IF('Loan Table'!$C618-'Loan Table'!$D618&gt;0,'Loan Table'!$C618-'Loan Table'!$D618,0)),"")</f>
        <v/>
      </c>
      <c r="F618" s="329" t="str">
        <f aca="false">IF('Loan Table'!$A618&lt;&gt;"",IF('Loan Table'!$D618+'Loan Table'!$E618&lt;='Loan Table'!$C618,'Loan Table'!$D618+'Loan Table'!$E618,'Loan Table'!$C618),"")</f>
        <v/>
      </c>
      <c r="G618" s="329" t="str">
        <f aca="false">IF('Loan Table'!$A618&lt;&gt;"",'Loan Table'!$F618-'Loan Table'!$H618,"")</f>
        <v/>
      </c>
      <c r="H618" s="329" t="str">
        <f aca="false">IF('Loan Table'!$A618&lt;&gt;"",'Loan Table'!$C618*(InterestRate/PaymentsPerYear),"")</f>
        <v/>
      </c>
      <c r="I618" s="329" t="str">
        <f aca="false">IF('Loan Table'!$A618&lt;&gt;"",IF('Loan Table'!$D618+'Loan Table'!$E618&lt;='Loan Table'!$C618,'Loan Table'!$C618-'Loan Table'!$G618,0),"")</f>
        <v/>
      </c>
      <c r="J618" s="329" t="str">
        <f aca="false">IF('Loan Table'!$A618&lt;&gt;"",SUM(INDEX('Loan Table'!$H$13:$H$844,1,1):'Loan Table'!$H618),"")</f>
        <v/>
      </c>
    </row>
    <row r="619" customFormat="false" ht="10.5" hidden="false" customHeight="false" outlineLevel="0" collapsed="false">
      <c r="A619" s="332" t="str">
        <f aca="false">IF(LoanGood,IF(ROW()-ROW('Loan Table'!$A$12)&gt;ScheduledNumberOfPayments,"",ROW()-ROW('Loan Table'!$A$12)),"")</f>
        <v/>
      </c>
      <c r="B619" s="327" t="str">
        <f aca="false">IF('Loan Table'!$A619&lt;&gt;"",EOMONTH(LoanStartDate,ROW('Loan Table'!$A619)-ROW('Loan Table'!$A$12)-2)+DAY(LoanStartDate),"")</f>
        <v/>
      </c>
      <c r="C619" s="329" t="str">
        <f aca="false">IF('Loan Table'!$A619&lt;&gt;"",IF(ROW()-ROW('Loan Table'!$C$12)=1,LoanAmount,INDEX('Loan Table'!$I$13:$I$844,ROW()-ROW('Loan Table'!$C$12)-1)),"")</f>
        <v/>
      </c>
      <c r="D619" s="329" t="str">
        <f aca="false">IF('Loan Table'!$A619&lt;&gt;"",ScheduledPayment,"")</f>
        <v/>
      </c>
      <c r="E619" s="329" t="str">
        <f aca="false">IF('Loan Table'!$A619&lt;&gt;"",IF('Loan Table'!$D619+ExtraPayments&lt;'Loan Table'!$C619,ExtraPayments,IF('Loan Table'!$C619-'Loan Table'!$D619&gt;0,'Loan Table'!$C619-'Loan Table'!$D619,0)),"")</f>
        <v/>
      </c>
      <c r="F619" s="329" t="str">
        <f aca="false">IF('Loan Table'!$A619&lt;&gt;"",IF('Loan Table'!$D619+'Loan Table'!$E619&lt;='Loan Table'!$C619,'Loan Table'!$D619+'Loan Table'!$E619,'Loan Table'!$C619),"")</f>
        <v/>
      </c>
      <c r="G619" s="329" t="str">
        <f aca="false">IF('Loan Table'!$A619&lt;&gt;"",'Loan Table'!$F619-'Loan Table'!$H619,"")</f>
        <v/>
      </c>
      <c r="H619" s="329" t="str">
        <f aca="false">IF('Loan Table'!$A619&lt;&gt;"",'Loan Table'!$C619*(InterestRate/PaymentsPerYear),"")</f>
        <v/>
      </c>
      <c r="I619" s="329" t="str">
        <f aca="false">IF('Loan Table'!$A619&lt;&gt;"",IF('Loan Table'!$D619+'Loan Table'!$E619&lt;='Loan Table'!$C619,'Loan Table'!$C619-'Loan Table'!$G619,0),"")</f>
        <v/>
      </c>
      <c r="J619" s="329" t="str">
        <f aca="false">IF('Loan Table'!$A619&lt;&gt;"",SUM(INDEX('Loan Table'!$H$13:$H$844,1,1):'Loan Table'!$H619),"")</f>
        <v/>
      </c>
    </row>
    <row r="620" customFormat="false" ht="10.5" hidden="false" customHeight="false" outlineLevel="0" collapsed="false">
      <c r="A620" s="332" t="str">
        <f aca="false">IF(LoanGood,IF(ROW()-ROW('Loan Table'!$A$12)&gt;ScheduledNumberOfPayments,"",ROW()-ROW('Loan Table'!$A$12)),"")</f>
        <v/>
      </c>
      <c r="B620" s="327" t="str">
        <f aca="false">IF('Loan Table'!$A620&lt;&gt;"",EOMONTH(LoanStartDate,ROW('Loan Table'!$A620)-ROW('Loan Table'!$A$12)-2)+DAY(LoanStartDate),"")</f>
        <v/>
      </c>
      <c r="C620" s="329" t="str">
        <f aca="false">IF('Loan Table'!$A620&lt;&gt;"",IF(ROW()-ROW('Loan Table'!$C$12)=1,LoanAmount,INDEX('Loan Table'!$I$13:$I$844,ROW()-ROW('Loan Table'!$C$12)-1)),"")</f>
        <v/>
      </c>
      <c r="D620" s="329" t="str">
        <f aca="false">IF('Loan Table'!$A620&lt;&gt;"",ScheduledPayment,"")</f>
        <v/>
      </c>
      <c r="E620" s="329" t="str">
        <f aca="false">IF('Loan Table'!$A620&lt;&gt;"",IF('Loan Table'!$D620+ExtraPayments&lt;'Loan Table'!$C620,ExtraPayments,IF('Loan Table'!$C620-'Loan Table'!$D620&gt;0,'Loan Table'!$C620-'Loan Table'!$D620,0)),"")</f>
        <v/>
      </c>
      <c r="F620" s="329" t="str">
        <f aca="false">IF('Loan Table'!$A620&lt;&gt;"",IF('Loan Table'!$D620+'Loan Table'!$E620&lt;='Loan Table'!$C620,'Loan Table'!$D620+'Loan Table'!$E620,'Loan Table'!$C620),"")</f>
        <v/>
      </c>
      <c r="G620" s="329" t="str">
        <f aca="false">IF('Loan Table'!$A620&lt;&gt;"",'Loan Table'!$F620-'Loan Table'!$H620,"")</f>
        <v/>
      </c>
      <c r="H620" s="329" t="str">
        <f aca="false">IF('Loan Table'!$A620&lt;&gt;"",'Loan Table'!$C620*(InterestRate/PaymentsPerYear),"")</f>
        <v/>
      </c>
      <c r="I620" s="329" t="str">
        <f aca="false">IF('Loan Table'!$A620&lt;&gt;"",IF('Loan Table'!$D620+'Loan Table'!$E620&lt;='Loan Table'!$C620,'Loan Table'!$C620-'Loan Table'!$G620,0),"")</f>
        <v/>
      </c>
      <c r="J620" s="329" t="str">
        <f aca="false">IF('Loan Table'!$A620&lt;&gt;"",SUM(INDEX('Loan Table'!$H$13:$H$844,1,1):'Loan Table'!$H620),"")</f>
        <v/>
      </c>
    </row>
    <row r="621" customFormat="false" ht="10.5" hidden="false" customHeight="false" outlineLevel="0" collapsed="false">
      <c r="A621" s="332" t="str">
        <f aca="false">IF(LoanGood,IF(ROW()-ROW('Loan Table'!$A$12)&gt;ScheduledNumberOfPayments,"",ROW()-ROW('Loan Table'!$A$12)),"")</f>
        <v/>
      </c>
      <c r="B621" s="327" t="str">
        <f aca="false">IF('Loan Table'!$A621&lt;&gt;"",EOMONTH(LoanStartDate,ROW('Loan Table'!$A621)-ROW('Loan Table'!$A$12)-2)+DAY(LoanStartDate),"")</f>
        <v/>
      </c>
      <c r="C621" s="329" t="str">
        <f aca="false">IF('Loan Table'!$A621&lt;&gt;"",IF(ROW()-ROW('Loan Table'!$C$12)=1,LoanAmount,INDEX('Loan Table'!$I$13:$I$844,ROW()-ROW('Loan Table'!$C$12)-1)),"")</f>
        <v/>
      </c>
      <c r="D621" s="329" t="str">
        <f aca="false">IF('Loan Table'!$A621&lt;&gt;"",ScheduledPayment,"")</f>
        <v/>
      </c>
      <c r="E621" s="329" t="str">
        <f aca="false">IF('Loan Table'!$A621&lt;&gt;"",IF('Loan Table'!$D621+ExtraPayments&lt;'Loan Table'!$C621,ExtraPayments,IF('Loan Table'!$C621-'Loan Table'!$D621&gt;0,'Loan Table'!$C621-'Loan Table'!$D621,0)),"")</f>
        <v/>
      </c>
      <c r="F621" s="329" t="str">
        <f aca="false">IF('Loan Table'!$A621&lt;&gt;"",IF('Loan Table'!$D621+'Loan Table'!$E621&lt;='Loan Table'!$C621,'Loan Table'!$D621+'Loan Table'!$E621,'Loan Table'!$C621),"")</f>
        <v/>
      </c>
      <c r="G621" s="329" t="str">
        <f aca="false">IF('Loan Table'!$A621&lt;&gt;"",'Loan Table'!$F621-'Loan Table'!$H621,"")</f>
        <v/>
      </c>
      <c r="H621" s="329" t="str">
        <f aca="false">IF('Loan Table'!$A621&lt;&gt;"",'Loan Table'!$C621*(InterestRate/PaymentsPerYear),"")</f>
        <v/>
      </c>
      <c r="I621" s="329" t="str">
        <f aca="false">IF('Loan Table'!$A621&lt;&gt;"",IF('Loan Table'!$D621+'Loan Table'!$E621&lt;='Loan Table'!$C621,'Loan Table'!$C621-'Loan Table'!$G621,0),"")</f>
        <v/>
      </c>
      <c r="J621" s="329" t="str">
        <f aca="false">IF('Loan Table'!$A621&lt;&gt;"",SUM(INDEX('Loan Table'!$H$13:$H$844,1,1):'Loan Table'!$H621),"")</f>
        <v/>
      </c>
    </row>
    <row r="622" customFormat="false" ht="10.5" hidden="false" customHeight="false" outlineLevel="0" collapsed="false">
      <c r="A622" s="332" t="str">
        <f aca="false">IF(LoanGood,IF(ROW()-ROW('Loan Table'!$A$12)&gt;ScheduledNumberOfPayments,"",ROW()-ROW('Loan Table'!$A$12)),"")</f>
        <v/>
      </c>
      <c r="B622" s="327" t="str">
        <f aca="false">IF('Loan Table'!$A622&lt;&gt;"",EOMONTH(LoanStartDate,ROW('Loan Table'!$A622)-ROW('Loan Table'!$A$12)-2)+DAY(LoanStartDate),"")</f>
        <v/>
      </c>
      <c r="C622" s="329" t="str">
        <f aca="false">IF('Loan Table'!$A622&lt;&gt;"",IF(ROW()-ROW('Loan Table'!$C$12)=1,LoanAmount,INDEX('Loan Table'!$I$13:$I$844,ROW()-ROW('Loan Table'!$C$12)-1)),"")</f>
        <v/>
      </c>
      <c r="D622" s="329" t="str">
        <f aca="false">IF('Loan Table'!$A622&lt;&gt;"",ScheduledPayment,"")</f>
        <v/>
      </c>
      <c r="E622" s="329" t="str">
        <f aca="false">IF('Loan Table'!$A622&lt;&gt;"",IF('Loan Table'!$D622+ExtraPayments&lt;'Loan Table'!$C622,ExtraPayments,IF('Loan Table'!$C622-'Loan Table'!$D622&gt;0,'Loan Table'!$C622-'Loan Table'!$D622,0)),"")</f>
        <v/>
      </c>
      <c r="F622" s="329" t="str">
        <f aca="false">IF('Loan Table'!$A622&lt;&gt;"",IF('Loan Table'!$D622+'Loan Table'!$E622&lt;='Loan Table'!$C622,'Loan Table'!$D622+'Loan Table'!$E622,'Loan Table'!$C622),"")</f>
        <v/>
      </c>
      <c r="G622" s="329" t="str">
        <f aca="false">IF('Loan Table'!$A622&lt;&gt;"",'Loan Table'!$F622-'Loan Table'!$H622,"")</f>
        <v/>
      </c>
      <c r="H622" s="329" t="str">
        <f aca="false">IF('Loan Table'!$A622&lt;&gt;"",'Loan Table'!$C622*(InterestRate/PaymentsPerYear),"")</f>
        <v/>
      </c>
      <c r="I622" s="329" t="str">
        <f aca="false">IF('Loan Table'!$A622&lt;&gt;"",IF('Loan Table'!$D622+'Loan Table'!$E622&lt;='Loan Table'!$C622,'Loan Table'!$C622-'Loan Table'!$G622,0),"")</f>
        <v/>
      </c>
      <c r="J622" s="329" t="str">
        <f aca="false">IF('Loan Table'!$A622&lt;&gt;"",SUM(INDEX('Loan Table'!$H$13:$H$844,1,1):'Loan Table'!$H622),"")</f>
        <v/>
      </c>
    </row>
    <row r="623" customFormat="false" ht="10.5" hidden="false" customHeight="false" outlineLevel="0" collapsed="false">
      <c r="A623" s="332" t="str">
        <f aca="false">IF(LoanGood,IF(ROW()-ROW('Loan Table'!$A$12)&gt;ScheduledNumberOfPayments,"",ROW()-ROW('Loan Table'!$A$12)),"")</f>
        <v/>
      </c>
      <c r="B623" s="327" t="str">
        <f aca="false">IF('Loan Table'!$A623&lt;&gt;"",EOMONTH(LoanStartDate,ROW('Loan Table'!$A623)-ROW('Loan Table'!$A$12)-2)+DAY(LoanStartDate),"")</f>
        <v/>
      </c>
      <c r="C623" s="329" t="str">
        <f aca="false">IF('Loan Table'!$A623&lt;&gt;"",IF(ROW()-ROW('Loan Table'!$C$12)=1,LoanAmount,INDEX('Loan Table'!$I$13:$I$844,ROW()-ROW('Loan Table'!$C$12)-1)),"")</f>
        <v/>
      </c>
      <c r="D623" s="329" t="str">
        <f aca="false">IF('Loan Table'!$A623&lt;&gt;"",ScheduledPayment,"")</f>
        <v/>
      </c>
      <c r="E623" s="329" t="str">
        <f aca="false">IF('Loan Table'!$A623&lt;&gt;"",IF('Loan Table'!$D623+ExtraPayments&lt;'Loan Table'!$C623,ExtraPayments,IF('Loan Table'!$C623-'Loan Table'!$D623&gt;0,'Loan Table'!$C623-'Loan Table'!$D623,0)),"")</f>
        <v/>
      </c>
      <c r="F623" s="329" t="str">
        <f aca="false">IF('Loan Table'!$A623&lt;&gt;"",IF('Loan Table'!$D623+'Loan Table'!$E623&lt;='Loan Table'!$C623,'Loan Table'!$D623+'Loan Table'!$E623,'Loan Table'!$C623),"")</f>
        <v/>
      </c>
      <c r="G623" s="329" t="str">
        <f aca="false">IF('Loan Table'!$A623&lt;&gt;"",'Loan Table'!$F623-'Loan Table'!$H623,"")</f>
        <v/>
      </c>
      <c r="H623" s="329" t="str">
        <f aca="false">IF('Loan Table'!$A623&lt;&gt;"",'Loan Table'!$C623*(InterestRate/PaymentsPerYear),"")</f>
        <v/>
      </c>
      <c r="I623" s="329" t="str">
        <f aca="false">IF('Loan Table'!$A623&lt;&gt;"",IF('Loan Table'!$D623+'Loan Table'!$E623&lt;='Loan Table'!$C623,'Loan Table'!$C623-'Loan Table'!$G623,0),"")</f>
        <v/>
      </c>
      <c r="J623" s="329" t="str">
        <f aca="false">IF('Loan Table'!$A623&lt;&gt;"",SUM(INDEX('Loan Table'!$H$13:$H$844,1,1):'Loan Table'!$H623),"")</f>
        <v/>
      </c>
    </row>
    <row r="624" customFormat="false" ht="10.5" hidden="false" customHeight="false" outlineLevel="0" collapsed="false">
      <c r="A624" s="332" t="str">
        <f aca="false">IF(LoanGood,IF(ROW()-ROW('Loan Table'!$A$12)&gt;ScheduledNumberOfPayments,"",ROW()-ROW('Loan Table'!$A$12)),"")</f>
        <v/>
      </c>
      <c r="B624" s="327" t="str">
        <f aca="false">IF('Loan Table'!$A624&lt;&gt;"",EOMONTH(LoanStartDate,ROW('Loan Table'!$A624)-ROW('Loan Table'!$A$12)-2)+DAY(LoanStartDate),"")</f>
        <v/>
      </c>
      <c r="C624" s="329" t="str">
        <f aca="false">IF('Loan Table'!$A624&lt;&gt;"",IF(ROW()-ROW('Loan Table'!$C$12)=1,LoanAmount,INDEX('Loan Table'!$I$13:$I$844,ROW()-ROW('Loan Table'!$C$12)-1)),"")</f>
        <v/>
      </c>
      <c r="D624" s="329" t="str">
        <f aca="false">IF('Loan Table'!$A624&lt;&gt;"",ScheduledPayment,"")</f>
        <v/>
      </c>
      <c r="E624" s="329" t="str">
        <f aca="false">IF('Loan Table'!$A624&lt;&gt;"",IF('Loan Table'!$D624+ExtraPayments&lt;'Loan Table'!$C624,ExtraPayments,IF('Loan Table'!$C624-'Loan Table'!$D624&gt;0,'Loan Table'!$C624-'Loan Table'!$D624,0)),"")</f>
        <v/>
      </c>
      <c r="F624" s="329" t="str">
        <f aca="false">IF('Loan Table'!$A624&lt;&gt;"",IF('Loan Table'!$D624+'Loan Table'!$E624&lt;='Loan Table'!$C624,'Loan Table'!$D624+'Loan Table'!$E624,'Loan Table'!$C624),"")</f>
        <v/>
      </c>
      <c r="G624" s="329" t="str">
        <f aca="false">IF('Loan Table'!$A624&lt;&gt;"",'Loan Table'!$F624-'Loan Table'!$H624,"")</f>
        <v/>
      </c>
      <c r="H624" s="329" t="str">
        <f aca="false">IF('Loan Table'!$A624&lt;&gt;"",'Loan Table'!$C624*(InterestRate/PaymentsPerYear),"")</f>
        <v/>
      </c>
      <c r="I624" s="329" t="str">
        <f aca="false">IF('Loan Table'!$A624&lt;&gt;"",IF('Loan Table'!$D624+'Loan Table'!$E624&lt;='Loan Table'!$C624,'Loan Table'!$C624-'Loan Table'!$G624,0),"")</f>
        <v/>
      </c>
      <c r="J624" s="329" t="str">
        <f aca="false">IF('Loan Table'!$A624&lt;&gt;"",SUM(INDEX('Loan Table'!$H$13:$H$844,1,1):'Loan Table'!$H624),"")</f>
        <v/>
      </c>
    </row>
    <row r="625" customFormat="false" ht="10.5" hidden="false" customHeight="false" outlineLevel="0" collapsed="false">
      <c r="A625" s="332" t="str">
        <f aca="false">IF(LoanGood,IF(ROW()-ROW('Loan Table'!$A$12)&gt;ScheduledNumberOfPayments,"",ROW()-ROW('Loan Table'!$A$12)),"")</f>
        <v/>
      </c>
      <c r="B625" s="327" t="str">
        <f aca="false">IF('Loan Table'!$A625&lt;&gt;"",EOMONTH(LoanStartDate,ROW('Loan Table'!$A625)-ROW('Loan Table'!$A$12)-2)+DAY(LoanStartDate),"")</f>
        <v/>
      </c>
      <c r="C625" s="329" t="str">
        <f aca="false">IF('Loan Table'!$A625&lt;&gt;"",IF(ROW()-ROW('Loan Table'!$C$12)=1,LoanAmount,INDEX('Loan Table'!$I$13:$I$844,ROW()-ROW('Loan Table'!$C$12)-1)),"")</f>
        <v/>
      </c>
      <c r="D625" s="329" t="str">
        <f aca="false">IF('Loan Table'!$A625&lt;&gt;"",ScheduledPayment,"")</f>
        <v/>
      </c>
      <c r="E625" s="329" t="str">
        <f aca="false">IF('Loan Table'!$A625&lt;&gt;"",IF('Loan Table'!$D625+ExtraPayments&lt;'Loan Table'!$C625,ExtraPayments,IF('Loan Table'!$C625-'Loan Table'!$D625&gt;0,'Loan Table'!$C625-'Loan Table'!$D625,0)),"")</f>
        <v/>
      </c>
      <c r="F625" s="329" t="str">
        <f aca="false">IF('Loan Table'!$A625&lt;&gt;"",IF('Loan Table'!$D625+'Loan Table'!$E625&lt;='Loan Table'!$C625,'Loan Table'!$D625+'Loan Table'!$E625,'Loan Table'!$C625),"")</f>
        <v/>
      </c>
      <c r="G625" s="329" t="str">
        <f aca="false">IF('Loan Table'!$A625&lt;&gt;"",'Loan Table'!$F625-'Loan Table'!$H625,"")</f>
        <v/>
      </c>
      <c r="H625" s="329" t="str">
        <f aca="false">IF('Loan Table'!$A625&lt;&gt;"",'Loan Table'!$C625*(InterestRate/PaymentsPerYear),"")</f>
        <v/>
      </c>
      <c r="I625" s="329" t="str">
        <f aca="false">IF('Loan Table'!$A625&lt;&gt;"",IF('Loan Table'!$D625+'Loan Table'!$E625&lt;='Loan Table'!$C625,'Loan Table'!$C625-'Loan Table'!$G625,0),"")</f>
        <v/>
      </c>
      <c r="J625" s="329" t="str">
        <f aca="false">IF('Loan Table'!$A625&lt;&gt;"",SUM(INDEX('Loan Table'!$H$13:$H$844,1,1):'Loan Table'!$H625),"")</f>
        <v/>
      </c>
    </row>
    <row r="626" customFormat="false" ht="10.5" hidden="false" customHeight="false" outlineLevel="0" collapsed="false">
      <c r="A626" s="332" t="str">
        <f aca="false">IF(LoanGood,IF(ROW()-ROW('Loan Table'!$A$12)&gt;ScheduledNumberOfPayments,"",ROW()-ROW('Loan Table'!$A$12)),"")</f>
        <v/>
      </c>
      <c r="B626" s="327" t="str">
        <f aca="false">IF('Loan Table'!$A626&lt;&gt;"",EOMONTH(LoanStartDate,ROW('Loan Table'!$A626)-ROW('Loan Table'!$A$12)-2)+DAY(LoanStartDate),"")</f>
        <v/>
      </c>
      <c r="C626" s="329" t="str">
        <f aca="false">IF('Loan Table'!$A626&lt;&gt;"",IF(ROW()-ROW('Loan Table'!$C$12)=1,LoanAmount,INDEX('Loan Table'!$I$13:$I$844,ROW()-ROW('Loan Table'!$C$12)-1)),"")</f>
        <v/>
      </c>
      <c r="D626" s="329" t="str">
        <f aca="false">IF('Loan Table'!$A626&lt;&gt;"",ScheduledPayment,"")</f>
        <v/>
      </c>
      <c r="E626" s="329" t="str">
        <f aca="false">IF('Loan Table'!$A626&lt;&gt;"",IF('Loan Table'!$D626+ExtraPayments&lt;'Loan Table'!$C626,ExtraPayments,IF('Loan Table'!$C626-'Loan Table'!$D626&gt;0,'Loan Table'!$C626-'Loan Table'!$D626,0)),"")</f>
        <v/>
      </c>
      <c r="F626" s="329" t="str">
        <f aca="false">IF('Loan Table'!$A626&lt;&gt;"",IF('Loan Table'!$D626+'Loan Table'!$E626&lt;='Loan Table'!$C626,'Loan Table'!$D626+'Loan Table'!$E626,'Loan Table'!$C626),"")</f>
        <v/>
      </c>
      <c r="G626" s="329" t="str">
        <f aca="false">IF('Loan Table'!$A626&lt;&gt;"",'Loan Table'!$F626-'Loan Table'!$H626,"")</f>
        <v/>
      </c>
      <c r="H626" s="329" t="str">
        <f aca="false">IF('Loan Table'!$A626&lt;&gt;"",'Loan Table'!$C626*(InterestRate/PaymentsPerYear),"")</f>
        <v/>
      </c>
      <c r="I626" s="329" t="str">
        <f aca="false">IF('Loan Table'!$A626&lt;&gt;"",IF('Loan Table'!$D626+'Loan Table'!$E626&lt;='Loan Table'!$C626,'Loan Table'!$C626-'Loan Table'!$G626,0),"")</f>
        <v/>
      </c>
      <c r="J626" s="329" t="str">
        <f aca="false">IF('Loan Table'!$A626&lt;&gt;"",SUM(INDEX('Loan Table'!$H$13:$H$844,1,1):'Loan Table'!$H626),"")</f>
        <v/>
      </c>
    </row>
    <row r="627" customFormat="false" ht="10.5" hidden="false" customHeight="false" outlineLevel="0" collapsed="false">
      <c r="A627" s="332" t="str">
        <f aca="false">IF(LoanGood,IF(ROW()-ROW('Loan Table'!$A$12)&gt;ScheduledNumberOfPayments,"",ROW()-ROW('Loan Table'!$A$12)),"")</f>
        <v/>
      </c>
      <c r="B627" s="327" t="str">
        <f aca="false">IF('Loan Table'!$A627&lt;&gt;"",EOMONTH(LoanStartDate,ROW('Loan Table'!$A627)-ROW('Loan Table'!$A$12)-2)+DAY(LoanStartDate),"")</f>
        <v/>
      </c>
      <c r="C627" s="329" t="str">
        <f aca="false">IF('Loan Table'!$A627&lt;&gt;"",IF(ROW()-ROW('Loan Table'!$C$12)=1,LoanAmount,INDEX('Loan Table'!$I$13:$I$844,ROW()-ROW('Loan Table'!$C$12)-1)),"")</f>
        <v/>
      </c>
      <c r="D627" s="329" t="str">
        <f aca="false">IF('Loan Table'!$A627&lt;&gt;"",ScheduledPayment,"")</f>
        <v/>
      </c>
      <c r="E627" s="329" t="str">
        <f aca="false">IF('Loan Table'!$A627&lt;&gt;"",IF('Loan Table'!$D627+ExtraPayments&lt;'Loan Table'!$C627,ExtraPayments,IF('Loan Table'!$C627-'Loan Table'!$D627&gt;0,'Loan Table'!$C627-'Loan Table'!$D627,0)),"")</f>
        <v/>
      </c>
      <c r="F627" s="329" t="str">
        <f aca="false">IF('Loan Table'!$A627&lt;&gt;"",IF('Loan Table'!$D627+'Loan Table'!$E627&lt;='Loan Table'!$C627,'Loan Table'!$D627+'Loan Table'!$E627,'Loan Table'!$C627),"")</f>
        <v/>
      </c>
      <c r="G627" s="329" t="str">
        <f aca="false">IF('Loan Table'!$A627&lt;&gt;"",'Loan Table'!$F627-'Loan Table'!$H627,"")</f>
        <v/>
      </c>
      <c r="H627" s="329" t="str">
        <f aca="false">IF('Loan Table'!$A627&lt;&gt;"",'Loan Table'!$C627*(InterestRate/PaymentsPerYear),"")</f>
        <v/>
      </c>
      <c r="I627" s="329" t="str">
        <f aca="false">IF('Loan Table'!$A627&lt;&gt;"",IF('Loan Table'!$D627+'Loan Table'!$E627&lt;='Loan Table'!$C627,'Loan Table'!$C627-'Loan Table'!$G627,0),"")</f>
        <v/>
      </c>
      <c r="J627" s="329" t="str">
        <f aca="false">IF('Loan Table'!$A627&lt;&gt;"",SUM(INDEX('Loan Table'!$H$13:$H$844,1,1):'Loan Table'!$H627),"")</f>
        <v/>
      </c>
    </row>
    <row r="628" customFormat="false" ht="10.5" hidden="false" customHeight="false" outlineLevel="0" collapsed="false">
      <c r="A628" s="332" t="str">
        <f aca="false">IF(LoanGood,IF(ROW()-ROW('Loan Table'!$A$12)&gt;ScheduledNumberOfPayments,"",ROW()-ROW('Loan Table'!$A$12)),"")</f>
        <v/>
      </c>
      <c r="B628" s="327" t="str">
        <f aca="false">IF('Loan Table'!$A628&lt;&gt;"",EOMONTH(LoanStartDate,ROW('Loan Table'!$A628)-ROW('Loan Table'!$A$12)-2)+DAY(LoanStartDate),"")</f>
        <v/>
      </c>
      <c r="C628" s="329" t="str">
        <f aca="false">IF('Loan Table'!$A628&lt;&gt;"",IF(ROW()-ROW('Loan Table'!$C$12)=1,LoanAmount,INDEX('Loan Table'!$I$13:$I$844,ROW()-ROW('Loan Table'!$C$12)-1)),"")</f>
        <v/>
      </c>
      <c r="D628" s="329" t="str">
        <f aca="false">IF('Loan Table'!$A628&lt;&gt;"",ScheduledPayment,"")</f>
        <v/>
      </c>
      <c r="E628" s="329" t="str">
        <f aca="false">IF('Loan Table'!$A628&lt;&gt;"",IF('Loan Table'!$D628+ExtraPayments&lt;'Loan Table'!$C628,ExtraPayments,IF('Loan Table'!$C628-'Loan Table'!$D628&gt;0,'Loan Table'!$C628-'Loan Table'!$D628,0)),"")</f>
        <v/>
      </c>
      <c r="F628" s="329" t="str">
        <f aca="false">IF('Loan Table'!$A628&lt;&gt;"",IF('Loan Table'!$D628+'Loan Table'!$E628&lt;='Loan Table'!$C628,'Loan Table'!$D628+'Loan Table'!$E628,'Loan Table'!$C628),"")</f>
        <v/>
      </c>
      <c r="G628" s="329" t="str">
        <f aca="false">IF('Loan Table'!$A628&lt;&gt;"",'Loan Table'!$F628-'Loan Table'!$H628,"")</f>
        <v/>
      </c>
      <c r="H628" s="329" t="str">
        <f aca="false">IF('Loan Table'!$A628&lt;&gt;"",'Loan Table'!$C628*(InterestRate/PaymentsPerYear),"")</f>
        <v/>
      </c>
      <c r="I628" s="329" t="str">
        <f aca="false">IF('Loan Table'!$A628&lt;&gt;"",IF('Loan Table'!$D628+'Loan Table'!$E628&lt;='Loan Table'!$C628,'Loan Table'!$C628-'Loan Table'!$G628,0),"")</f>
        <v/>
      </c>
      <c r="J628" s="329" t="str">
        <f aca="false">IF('Loan Table'!$A628&lt;&gt;"",SUM(INDEX('Loan Table'!$H$13:$H$844,1,1):'Loan Table'!$H628),"")</f>
        <v/>
      </c>
    </row>
    <row r="629" customFormat="false" ht="10.5" hidden="false" customHeight="false" outlineLevel="0" collapsed="false">
      <c r="A629" s="332" t="str">
        <f aca="false">IF(LoanGood,IF(ROW()-ROW('Loan Table'!$A$12)&gt;ScheduledNumberOfPayments,"",ROW()-ROW('Loan Table'!$A$12)),"")</f>
        <v/>
      </c>
      <c r="B629" s="327" t="str">
        <f aca="false">IF('Loan Table'!$A629&lt;&gt;"",EOMONTH(LoanStartDate,ROW('Loan Table'!$A629)-ROW('Loan Table'!$A$12)-2)+DAY(LoanStartDate),"")</f>
        <v/>
      </c>
      <c r="C629" s="329" t="str">
        <f aca="false">IF('Loan Table'!$A629&lt;&gt;"",IF(ROW()-ROW('Loan Table'!$C$12)=1,LoanAmount,INDEX('Loan Table'!$I$13:$I$844,ROW()-ROW('Loan Table'!$C$12)-1)),"")</f>
        <v/>
      </c>
      <c r="D629" s="329" t="str">
        <f aca="false">IF('Loan Table'!$A629&lt;&gt;"",ScheduledPayment,"")</f>
        <v/>
      </c>
      <c r="E629" s="329" t="str">
        <f aca="false">IF('Loan Table'!$A629&lt;&gt;"",IF('Loan Table'!$D629+ExtraPayments&lt;'Loan Table'!$C629,ExtraPayments,IF('Loan Table'!$C629-'Loan Table'!$D629&gt;0,'Loan Table'!$C629-'Loan Table'!$D629,0)),"")</f>
        <v/>
      </c>
      <c r="F629" s="329" t="str">
        <f aca="false">IF('Loan Table'!$A629&lt;&gt;"",IF('Loan Table'!$D629+'Loan Table'!$E629&lt;='Loan Table'!$C629,'Loan Table'!$D629+'Loan Table'!$E629,'Loan Table'!$C629),"")</f>
        <v/>
      </c>
      <c r="G629" s="329" t="str">
        <f aca="false">IF('Loan Table'!$A629&lt;&gt;"",'Loan Table'!$F629-'Loan Table'!$H629,"")</f>
        <v/>
      </c>
      <c r="H629" s="329" t="str">
        <f aca="false">IF('Loan Table'!$A629&lt;&gt;"",'Loan Table'!$C629*(InterestRate/PaymentsPerYear),"")</f>
        <v/>
      </c>
      <c r="I629" s="329" t="str">
        <f aca="false">IF('Loan Table'!$A629&lt;&gt;"",IF('Loan Table'!$D629+'Loan Table'!$E629&lt;='Loan Table'!$C629,'Loan Table'!$C629-'Loan Table'!$G629,0),"")</f>
        <v/>
      </c>
      <c r="J629" s="329" t="str">
        <f aca="false">IF('Loan Table'!$A629&lt;&gt;"",SUM(INDEX('Loan Table'!$H$13:$H$844,1,1):'Loan Table'!$H629),"")</f>
        <v/>
      </c>
    </row>
    <row r="630" customFormat="false" ht="10.5" hidden="false" customHeight="false" outlineLevel="0" collapsed="false">
      <c r="A630" s="332" t="str">
        <f aca="false">IF(LoanGood,IF(ROW()-ROW('Loan Table'!$A$12)&gt;ScheduledNumberOfPayments,"",ROW()-ROW('Loan Table'!$A$12)),"")</f>
        <v/>
      </c>
      <c r="B630" s="327" t="str">
        <f aca="false">IF('Loan Table'!$A630&lt;&gt;"",EOMONTH(LoanStartDate,ROW('Loan Table'!$A630)-ROW('Loan Table'!$A$12)-2)+DAY(LoanStartDate),"")</f>
        <v/>
      </c>
      <c r="C630" s="329" t="str">
        <f aca="false">IF('Loan Table'!$A630&lt;&gt;"",IF(ROW()-ROW('Loan Table'!$C$12)=1,LoanAmount,INDEX('Loan Table'!$I$13:$I$844,ROW()-ROW('Loan Table'!$C$12)-1)),"")</f>
        <v/>
      </c>
      <c r="D630" s="329" t="str">
        <f aca="false">IF('Loan Table'!$A630&lt;&gt;"",ScheduledPayment,"")</f>
        <v/>
      </c>
      <c r="E630" s="329" t="str">
        <f aca="false">IF('Loan Table'!$A630&lt;&gt;"",IF('Loan Table'!$D630+ExtraPayments&lt;'Loan Table'!$C630,ExtraPayments,IF('Loan Table'!$C630-'Loan Table'!$D630&gt;0,'Loan Table'!$C630-'Loan Table'!$D630,0)),"")</f>
        <v/>
      </c>
      <c r="F630" s="329" t="str">
        <f aca="false">IF('Loan Table'!$A630&lt;&gt;"",IF('Loan Table'!$D630+'Loan Table'!$E630&lt;='Loan Table'!$C630,'Loan Table'!$D630+'Loan Table'!$E630,'Loan Table'!$C630),"")</f>
        <v/>
      </c>
      <c r="G630" s="329" t="str">
        <f aca="false">IF('Loan Table'!$A630&lt;&gt;"",'Loan Table'!$F630-'Loan Table'!$H630,"")</f>
        <v/>
      </c>
      <c r="H630" s="329" t="str">
        <f aca="false">IF('Loan Table'!$A630&lt;&gt;"",'Loan Table'!$C630*(InterestRate/PaymentsPerYear),"")</f>
        <v/>
      </c>
      <c r="I630" s="329" t="str">
        <f aca="false">IF('Loan Table'!$A630&lt;&gt;"",IF('Loan Table'!$D630+'Loan Table'!$E630&lt;='Loan Table'!$C630,'Loan Table'!$C630-'Loan Table'!$G630,0),"")</f>
        <v/>
      </c>
      <c r="J630" s="329" t="str">
        <f aca="false">IF('Loan Table'!$A630&lt;&gt;"",SUM(INDEX('Loan Table'!$H$13:$H$844,1,1):'Loan Table'!$H630),"")</f>
        <v/>
      </c>
    </row>
    <row r="631" customFormat="false" ht="10.5" hidden="false" customHeight="false" outlineLevel="0" collapsed="false">
      <c r="A631" s="332" t="str">
        <f aca="false">IF(LoanGood,IF(ROW()-ROW('Loan Table'!$A$12)&gt;ScheduledNumberOfPayments,"",ROW()-ROW('Loan Table'!$A$12)),"")</f>
        <v/>
      </c>
      <c r="B631" s="327" t="str">
        <f aca="false">IF('Loan Table'!$A631&lt;&gt;"",EOMONTH(LoanStartDate,ROW('Loan Table'!$A631)-ROW('Loan Table'!$A$12)-2)+DAY(LoanStartDate),"")</f>
        <v/>
      </c>
      <c r="C631" s="329" t="str">
        <f aca="false">IF('Loan Table'!$A631&lt;&gt;"",IF(ROW()-ROW('Loan Table'!$C$12)=1,LoanAmount,INDEX('Loan Table'!$I$13:$I$844,ROW()-ROW('Loan Table'!$C$12)-1)),"")</f>
        <v/>
      </c>
      <c r="D631" s="329" t="str">
        <f aca="false">IF('Loan Table'!$A631&lt;&gt;"",ScheduledPayment,"")</f>
        <v/>
      </c>
      <c r="E631" s="329" t="str">
        <f aca="false">IF('Loan Table'!$A631&lt;&gt;"",IF('Loan Table'!$D631+ExtraPayments&lt;'Loan Table'!$C631,ExtraPayments,IF('Loan Table'!$C631-'Loan Table'!$D631&gt;0,'Loan Table'!$C631-'Loan Table'!$D631,0)),"")</f>
        <v/>
      </c>
      <c r="F631" s="329" t="str">
        <f aca="false">IF('Loan Table'!$A631&lt;&gt;"",IF('Loan Table'!$D631+'Loan Table'!$E631&lt;='Loan Table'!$C631,'Loan Table'!$D631+'Loan Table'!$E631,'Loan Table'!$C631),"")</f>
        <v/>
      </c>
      <c r="G631" s="329" t="str">
        <f aca="false">IF('Loan Table'!$A631&lt;&gt;"",'Loan Table'!$F631-'Loan Table'!$H631,"")</f>
        <v/>
      </c>
      <c r="H631" s="329" t="str">
        <f aca="false">IF('Loan Table'!$A631&lt;&gt;"",'Loan Table'!$C631*(InterestRate/PaymentsPerYear),"")</f>
        <v/>
      </c>
      <c r="I631" s="329" t="str">
        <f aca="false">IF('Loan Table'!$A631&lt;&gt;"",IF('Loan Table'!$D631+'Loan Table'!$E631&lt;='Loan Table'!$C631,'Loan Table'!$C631-'Loan Table'!$G631,0),"")</f>
        <v/>
      </c>
      <c r="J631" s="329" t="str">
        <f aca="false">IF('Loan Table'!$A631&lt;&gt;"",SUM(INDEX('Loan Table'!$H$13:$H$844,1,1):'Loan Table'!$H631),"")</f>
        <v/>
      </c>
    </row>
    <row r="632" customFormat="false" ht="10.5" hidden="false" customHeight="false" outlineLevel="0" collapsed="false">
      <c r="A632" s="332" t="str">
        <f aca="false">IF(LoanGood,IF(ROW()-ROW('Loan Table'!$A$12)&gt;ScheduledNumberOfPayments,"",ROW()-ROW('Loan Table'!$A$12)),"")</f>
        <v/>
      </c>
      <c r="B632" s="327" t="str">
        <f aca="false">IF('Loan Table'!$A632&lt;&gt;"",EOMONTH(LoanStartDate,ROW('Loan Table'!$A632)-ROW('Loan Table'!$A$12)-2)+DAY(LoanStartDate),"")</f>
        <v/>
      </c>
      <c r="C632" s="329" t="str">
        <f aca="false">IF('Loan Table'!$A632&lt;&gt;"",IF(ROW()-ROW('Loan Table'!$C$12)=1,LoanAmount,INDEX('Loan Table'!$I$13:$I$844,ROW()-ROW('Loan Table'!$C$12)-1)),"")</f>
        <v/>
      </c>
      <c r="D632" s="329" t="str">
        <f aca="false">IF('Loan Table'!$A632&lt;&gt;"",ScheduledPayment,"")</f>
        <v/>
      </c>
      <c r="E632" s="329" t="str">
        <f aca="false">IF('Loan Table'!$A632&lt;&gt;"",IF('Loan Table'!$D632+ExtraPayments&lt;'Loan Table'!$C632,ExtraPayments,IF('Loan Table'!$C632-'Loan Table'!$D632&gt;0,'Loan Table'!$C632-'Loan Table'!$D632,0)),"")</f>
        <v/>
      </c>
      <c r="F632" s="329" t="str">
        <f aca="false">IF('Loan Table'!$A632&lt;&gt;"",IF('Loan Table'!$D632+'Loan Table'!$E632&lt;='Loan Table'!$C632,'Loan Table'!$D632+'Loan Table'!$E632,'Loan Table'!$C632),"")</f>
        <v/>
      </c>
      <c r="G632" s="329" t="str">
        <f aca="false">IF('Loan Table'!$A632&lt;&gt;"",'Loan Table'!$F632-'Loan Table'!$H632,"")</f>
        <v/>
      </c>
      <c r="H632" s="329" t="str">
        <f aca="false">IF('Loan Table'!$A632&lt;&gt;"",'Loan Table'!$C632*(InterestRate/PaymentsPerYear),"")</f>
        <v/>
      </c>
      <c r="I632" s="329" t="str">
        <f aca="false">IF('Loan Table'!$A632&lt;&gt;"",IF('Loan Table'!$D632+'Loan Table'!$E632&lt;='Loan Table'!$C632,'Loan Table'!$C632-'Loan Table'!$G632,0),"")</f>
        <v/>
      </c>
      <c r="J632" s="329" t="str">
        <f aca="false">IF('Loan Table'!$A632&lt;&gt;"",SUM(INDEX('Loan Table'!$H$13:$H$844,1,1):'Loan Table'!$H632),"")</f>
        <v/>
      </c>
    </row>
    <row r="633" customFormat="false" ht="10.5" hidden="false" customHeight="false" outlineLevel="0" collapsed="false">
      <c r="A633" s="332" t="str">
        <f aca="false">IF(LoanGood,IF(ROW()-ROW('Loan Table'!$A$12)&gt;ScheduledNumberOfPayments,"",ROW()-ROW('Loan Table'!$A$12)),"")</f>
        <v/>
      </c>
      <c r="B633" s="327" t="str">
        <f aca="false">IF('Loan Table'!$A633&lt;&gt;"",EOMONTH(LoanStartDate,ROW('Loan Table'!$A633)-ROW('Loan Table'!$A$12)-2)+DAY(LoanStartDate),"")</f>
        <v/>
      </c>
      <c r="C633" s="329" t="str">
        <f aca="false">IF('Loan Table'!$A633&lt;&gt;"",IF(ROW()-ROW('Loan Table'!$C$12)=1,LoanAmount,INDEX('Loan Table'!$I$13:$I$844,ROW()-ROW('Loan Table'!$C$12)-1)),"")</f>
        <v/>
      </c>
      <c r="D633" s="329" t="str">
        <f aca="false">IF('Loan Table'!$A633&lt;&gt;"",ScheduledPayment,"")</f>
        <v/>
      </c>
      <c r="E633" s="329" t="str">
        <f aca="false">IF('Loan Table'!$A633&lt;&gt;"",IF('Loan Table'!$D633+ExtraPayments&lt;'Loan Table'!$C633,ExtraPayments,IF('Loan Table'!$C633-'Loan Table'!$D633&gt;0,'Loan Table'!$C633-'Loan Table'!$D633,0)),"")</f>
        <v/>
      </c>
      <c r="F633" s="329" t="str">
        <f aca="false">IF('Loan Table'!$A633&lt;&gt;"",IF('Loan Table'!$D633+'Loan Table'!$E633&lt;='Loan Table'!$C633,'Loan Table'!$D633+'Loan Table'!$E633,'Loan Table'!$C633),"")</f>
        <v/>
      </c>
      <c r="G633" s="329" t="str">
        <f aca="false">IF('Loan Table'!$A633&lt;&gt;"",'Loan Table'!$F633-'Loan Table'!$H633,"")</f>
        <v/>
      </c>
      <c r="H633" s="329" t="str">
        <f aca="false">IF('Loan Table'!$A633&lt;&gt;"",'Loan Table'!$C633*(InterestRate/PaymentsPerYear),"")</f>
        <v/>
      </c>
      <c r="I633" s="329" t="str">
        <f aca="false">IF('Loan Table'!$A633&lt;&gt;"",IF('Loan Table'!$D633+'Loan Table'!$E633&lt;='Loan Table'!$C633,'Loan Table'!$C633-'Loan Table'!$G633,0),"")</f>
        <v/>
      </c>
      <c r="J633" s="329" t="str">
        <f aca="false">IF('Loan Table'!$A633&lt;&gt;"",SUM(INDEX('Loan Table'!$H$13:$H$844,1,1):'Loan Table'!$H633),"")</f>
        <v/>
      </c>
    </row>
    <row r="634" customFormat="false" ht="10.5" hidden="false" customHeight="false" outlineLevel="0" collapsed="false">
      <c r="A634" s="332" t="str">
        <f aca="false">IF(LoanGood,IF(ROW()-ROW('Loan Table'!$A$12)&gt;ScheduledNumberOfPayments,"",ROW()-ROW('Loan Table'!$A$12)),"")</f>
        <v/>
      </c>
      <c r="B634" s="327" t="str">
        <f aca="false">IF('Loan Table'!$A634&lt;&gt;"",EOMONTH(LoanStartDate,ROW('Loan Table'!$A634)-ROW('Loan Table'!$A$12)-2)+DAY(LoanStartDate),"")</f>
        <v/>
      </c>
      <c r="C634" s="329" t="str">
        <f aca="false">IF('Loan Table'!$A634&lt;&gt;"",IF(ROW()-ROW('Loan Table'!$C$12)=1,LoanAmount,INDEX('Loan Table'!$I$13:$I$844,ROW()-ROW('Loan Table'!$C$12)-1)),"")</f>
        <v/>
      </c>
      <c r="D634" s="329" t="str">
        <f aca="false">IF('Loan Table'!$A634&lt;&gt;"",ScheduledPayment,"")</f>
        <v/>
      </c>
      <c r="E634" s="329" t="str">
        <f aca="false">IF('Loan Table'!$A634&lt;&gt;"",IF('Loan Table'!$D634+ExtraPayments&lt;'Loan Table'!$C634,ExtraPayments,IF('Loan Table'!$C634-'Loan Table'!$D634&gt;0,'Loan Table'!$C634-'Loan Table'!$D634,0)),"")</f>
        <v/>
      </c>
      <c r="F634" s="329" t="str">
        <f aca="false">IF('Loan Table'!$A634&lt;&gt;"",IF('Loan Table'!$D634+'Loan Table'!$E634&lt;='Loan Table'!$C634,'Loan Table'!$D634+'Loan Table'!$E634,'Loan Table'!$C634),"")</f>
        <v/>
      </c>
      <c r="G634" s="329" t="str">
        <f aca="false">IF('Loan Table'!$A634&lt;&gt;"",'Loan Table'!$F634-'Loan Table'!$H634,"")</f>
        <v/>
      </c>
      <c r="H634" s="329" t="str">
        <f aca="false">IF('Loan Table'!$A634&lt;&gt;"",'Loan Table'!$C634*(InterestRate/PaymentsPerYear),"")</f>
        <v/>
      </c>
      <c r="I634" s="329" t="str">
        <f aca="false">IF('Loan Table'!$A634&lt;&gt;"",IF('Loan Table'!$D634+'Loan Table'!$E634&lt;='Loan Table'!$C634,'Loan Table'!$C634-'Loan Table'!$G634,0),"")</f>
        <v/>
      </c>
      <c r="J634" s="329" t="str">
        <f aca="false">IF('Loan Table'!$A634&lt;&gt;"",SUM(INDEX('Loan Table'!$H$13:$H$844,1,1):'Loan Table'!$H634),"")</f>
        <v/>
      </c>
    </row>
    <row r="635" customFormat="false" ht="10.5" hidden="false" customHeight="false" outlineLevel="0" collapsed="false">
      <c r="A635" s="332" t="str">
        <f aca="false">IF(LoanGood,IF(ROW()-ROW('Loan Table'!$A$12)&gt;ScheduledNumberOfPayments,"",ROW()-ROW('Loan Table'!$A$12)),"")</f>
        <v/>
      </c>
      <c r="B635" s="327" t="str">
        <f aca="false">IF('Loan Table'!$A635&lt;&gt;"",EOMONTH(LoanStartDate,ROW('Loan Table'!$A635)-ROW('Loan Table'!$A$12)-2)+DAY(LoanStartDate),"")</f>
        <v/>
      </c>
      <c r="C635" s="329" t="str">
        <f aca="false">IF('Loan Table'!$A635&lt;&gt;"",IF(ROW()-ROW('Loan Table'!$C$12)=1,LoanAmount,INDEX('Loan Table'!$I$13:$I$844,ROW()-ROW('Loan Table'!$C$12)-1)),"")</f>
        <v/>
      </c>
      <c r="D635" s="329" t="str">
        <f aca="false">IF('Loan Table'!$A635&lt;&gt;"",ScheduledPayment,"")</f>
        <v/>
      </c>
      <c r="E635" s="329" t="str">
        <f aca="false">IF('Loan Table'!$A635&lt;&gt;"",IF('Loan Table'!$D635+ExtraPayments&lt;'Loan Table'!$C635,ExtraPayments,IF('Loan Table'!$C635-'Loan Table'!$D635&gt;0,'Loan Table'!$C635-'Loan Table'!$D635,0)),"")</f>
        <v/>
      </c>
      <c r="F635" s="329" t="str">
        <f aca="false">IF('Loan Table'!$A635&lt;&gt;"",IF('Loan Table'!$D635+'Loan Table'!$E635&lt;='Loan Table'!$C635,'Loan Table'!$D635+'Loan Table'!$E635,'Loan Table'!$C635),"")</f>
        <v/>
      </c>
      <c r="G635" s="329" t="str">
        <f aca="false">IF('Loan Table'!$A635&lt;&gt;"",'Loan Table'!$F635-'Loan Table'!$H635,"")</f>
        <v/>
      </c>
      <c r="H635" s="329" t="str">
        <f aca="false">IF('Loan Table'!$A635&lt;&gt;"",'Loan Table'!$C635*(InterestRate/PaymentsPerYear),"")</f>
        <v/>
      </c>
      <c r="I635" s="329" t="str">
        <f aca="false">IF('Loan Table'!$A635&lt;&gt;"",IF('Loan Table'!$D635+'Loan Table'!$E635&lt;='Loan Table'!$C635,'Loan Table'!$C635-'Loan Table'!$G635,0),"")</f>
        <v/>
      </c>
      <c r="J635" s="329" t="str">
        <f aca="false">IF('Loan Table'!$A635&lt;&gt;"",SUM(INDEX('Loan Table'!$H$13:$H$844,1,1):'Loan Table'!$H635),"")</f>
        <v/>
      </c>
    </row>
    <row r="636" customFormat="false" ht="10.5" hidden="false" customHeight="false" outlineLevel="0" collapsed="false">
      <c r="A636" s="332" t="str">
        <f aca="false">IF(LoanGood,IF(ROW()-ROW('Loan Table'!$A$12)&gt;ScheduledNumberOfPayments,"",ROW()-ROW('Loan Table'!$A$12)),"")</f>
        <v/>
      </c>
      <c r="B636" s="327" t="str">
        <f aca="false">IF('Loan Table'!$A636&lt;&gt;"",EOMONTH(LoanStartDate,ROW('Loan Table'!$A636)-ROW('Loan Table'!$A$12)-2)+DAY(LoanStartDate),"")</f>
        <v/>
      </c>
      <c r="C636" s="329" t="str">
        <f aca="false">IF('Loan Table'!$A636&lt;&gt;"",IF(ROW()-ROW('Loan Table'!$C$12)=1,LoanAmount,INDEX('Loan Table'!$I$13:$I$844,ROW()-ROW('Loan Table'!$C$12)-1)),"")</f>
        <v/>
      </c>
      <c r="D636" s="329" t="str">
        <f aca="false">IF('Loan Table'!$A636&lt;&gt;"",ScheduledPayment,"")</f>
        <v/>
      </c>
      <c r="E636" s="329" t="str">
        <f aca="false">IF('Loan Table'!$A636&lt;&gt;"",IF('Loan Table'!$D636+ExtraPayments&lt;'Loan Table'!$C636,ExtraPayments,IF('Loan Table'!$C636-'Loan Table'!$D636&gt;0,'Loan Table'!$C636-'Loan Table'!$D636,0)),"")</f>
        <v/>
      </c>
      <c r="F636" s="329" t="str">
        <f aca="false">IF('Loan Table'!$A636&lt;&gt;"",IF('Loan Table'!$D636+'Loan Table'!$E636&lt;='Loan Table'!$C636,'Loan Table'!$D636+'Loan Table'!$E636,'Loan Table'!$C636),"")</f>
        <v/>
      </c>
      <c r="G636" s="329" t="str">
        <f aca="false">IF('Loan Table'!$A636&lt;&gt;"",'Loan Table'!$F636-'Loan Table'!$H636,"")</f>
        <v/>
      </c>
      <c r="H636" s="329" t="str">
        <f aca="false">IF('Loan Table'!$A636&lt;&gt;"",'Loan Table'!$C636*(InterestRate/PaymentsPerYear),"")</f>
        <v/>
      </c>
      <c r="I636" s="329" t="str">
        <f aca="false">IF('Loan Table'!$A636&lt;&gt;"",IF('Loan Table'!$D636+'Loan Table'!$E636&lt;='Loan Table'!$C636,'Loan Table'!$C636-'Loan Table'!$G636,0),"")</f>
        <v/>
      </c>
      <c r="J636" s="329" t="str">
        <f aca="false">IF('Loan Table'!$A636&lt;&gt;"",SUM(INDEX('Loan Table'!$H$13:$H$844,1,1):'Loan Table'!$H636),"")</f>
        <v/>
      </c>
    </row>
    <row r="637" customFormat="false" ht="10.5" hidden="false" customHeight="false" outlineLevel="0" collapsed="false">
      <c r="A637" s="332" t="str">
        <f aca="false">IF(LoanGood,IF(ROW()-ROW('Loan Table'!$A$12)&gt;ScheduledNumberOfPayments,"",ROW()-ROW('Loan Table'!$A$12)),"")</f>
        <v/>
      </c>
      <c r="B637" s="327" t="str">
        <f aca="false">IF('Loan Table'!$A637&lt;&gt;"",EOMONTH(LoanStartDate,ROW('Loan Table'!$A637)-ROW('Loan Table'!$A$12)-2)+DAY(LoanStartDate),"")</f>
        <v/>
      </c>
      <c r="C637" s="329" t="str">
        <f aca="false">IF('Loan Table'!$A637&lt;&gt;"",IF(ROW()-ROW('Loan Table'!$C$12)=1,LoanAmount,INDEX('Loan Table'!$I$13:$I$844,ROW()-ROW('Loan Table'!$C$12)-1)),"")</f>
        <v/>
      </c>
      <c r="D637" s="329" t="str">
        <f aca="false">IF('Loan Table'!$A637&lt;&gt;"",ScheduledPayment,"")</f>
        <v/>
      </c>
      <c r="E637" s="329" t="str">
        <f aca="false">IF('Loan Table'!$A637&lt;&gt;"",IF('Loan Table'!$D637+ExtraPayments&lt;'Loan Table'!$C637,ExtraPayments,IF('Loan Table'!$C637-'Loan Table'!$D637&gt;0,'Loan Table'!$C637-'Loan Table'!$D637,0)),"")</f>
        <v/>
      </c>
      <c r="F637" s="329" t="str">
        <f aca="false">IF('Loan Table'!$A637&lt;&gt;"",IF('Loan Table'!$D637+'Loan Table'!$E637&lt;='Loan Table'!$C637,'Loan Table'!$D637+'Loan Table'!$E637,'Loan Table'!$C637),"")</f>
        <v/>
      </c>
      <c r="G637" s="329" t="str">
        <f aca="false">IF('Loan Table'!$A637&lt;&gt;"",'Loan Table'!$F637-'Loan Table'!$H637,"")</f>
        <v/>
      </c>
      <c r="H637" s="329" t="str">
        <f aca="false">IF('Loan Table'!$A637&lt;&gt;"",'Loan Table'!$C637*(InterestRate/PaymentsPerYear),"")</f>
        <v/>
      </c>
      <c r="I637" s="329" t="str">
        <f aca="false">IF('Loan Table'!$A637&lt;&gt;"",IF('Loan Table'!$D637+'Loan Table'!$E637&lt;='Loan Table'!$C637,'Loan Table'!$C637-'Loan Table'!$G637,0),"")</f>
        <v/>
      </c>
      <c r="J637" s="329" t="str">
        <f aca="false">IF('Loan Table'!$A637&lt;&gt;"",SUM(INDEX('Loan Table'!$H$13:$H$844,1,1):'Loan Table'!$H637),"")</f>
        <v/>
      </c>
    </row>
    <row r="638" customFormat="false" ht="10.5" hidden="false" customHeight="false" outlineLevel="0" collapsed="false">
      <c r="A638" s="332" t="str">
        <f aca="false">IF(LoanGood,IF(ROW()-ROW('Loan Table'!$A$12)&gt;ScheduledNumberOfPayments,"",ROW()-ROW('Loan Table'!$A$12)),"")</f>
        <v/>
      </c>
      <c r="B638" s="327" t="str">
        <f aca="false">IF('Loan Table'!$A638&lt;&gt;"",EOMONTH(LoanStartDate,ROW('Loan Table'!$A638)-ROW('Loan Table'!$A$12)-2)+DAY(LoanStartDate),"")</f>
        <v/>
      </c>
      <c r="C638" s="329" t="str">
        <f aca="false">IF('Loan Table'!$A638&lt;&gt;"",IF(ROW()-ROW('Loan Table'!$C$12)=1,LoanAmount,INDEX('Loan Table'!$I$13:$I$844,ROW()-ROW('Loan Table'!$C$12)-1)),"")</f>
        <v/>
      </c>
      <c r="D638" s="329" t="str">
        <f aca="false">IF('Loan Table'!$A638&lt;&gt;"",ScheduledPayment,"")</f>
        <v/>
      </c>
      <c r="E638" s="329" t="str">
        <f aca="false">IF('Loan Table'!$A638&lt;&gt;"",IF('Loan Table'!$D638+ExtraPayments&lt;'Loan Table'!$C638,ExtraPayments,IF('Loan Table'!$C638-'Loan Table'!$D638&gt;0,'Loan Table'!$C638-'Loan Table'!$D638,0)),"")</f>
        <v/>
      </c>
      <c r="F638" s="329" t="str">
        <f aca="false">IF('Loan Table'!$A638&lt;&gt;"",IF('Loan Table'!$D638+'Loan Table'!$E638&lt;='Loan Table'!$C638,'Loan Table'!$D638+'Loan Table'!$E638,'Loan Table'!$C638),"")</f>
        <v/>
      </c>
      <c r="G638" s="329" t="str">
        <f aca="false">IF('Loan Table'!$A638&lt;&gt;"",'Loan Table'!$F638-'Loan Table'!$H638,"")</f>
        <v/>
      </c>
      <c r="H638" s="329" t="str">
        <f aca="false">IF('Loan Table'!$A638&lt;&gt;"",'Loan Table'!$C638*(InterestRate/PaymentsPerYear),"")</f>
        <v/>
      </c>
      <c r="I638" s="329" t="str">
        <f aca="false">IF('Loan Table'!$A638&lt;&gt;"",IF('Loan Table'!$D638+'Loan Table'!$E638&lt;='Loan Table'!$C638,'Loan Table'!$C638-'Loan Table'!$G638,0),"")</f>
        <v/>
      </c>
      <c r="J638" s="329" t="str">
        <f aca="false">IF('Loan Table'!$A638&lt;&gt;"",SUM(INDEX('Loan Table'!$H$13:$H$844,1,1):'Loan Table'!$H638),"")</f>
        <v/>
      </c>
    </row>
    <row r="639" customFormat="false" ht="10.5" hidden="false" customHeight="false" outlineLevel="0" collapsed="false">
      <c r="A639" s="332" t="str">
        <f aca="false">IF(LoanGood,IF(ROW()-ROW('Loan Table'!$A$12)&gt;ScheduledNumberOfPayments,"",ROW()-ROW('Loan Table'!$A$12)),"")</f>
        <v/>
      </c>
      <c r="B639" s="327" t="str">
        <f aca="false">IF('Loan Table'!$A639&lt;&gt;"",EOMONTH(LoanStartDate,ROW('Loan Table'!$A639)-ROW('Loan Table'!$A$12)-2)+DAY(LoanStartDate),"")</f>
        <v/>
      </c>
      <c r="C639" s="329" t="str">
        <f aca="false">IF('Loan Table'!$A639&lt;&gt;"",IF(ROW()-ROW('Loan Table'!$C$12)=1,LoanAmount,INDEX('Loan Table'!$I$13:$I$844,ROW()-ROW('Loan Table'!$C$12)-1)),"")</f>
        <v/>
      </c>
      <c r="D639" s="329" t="str">
        <f aca="false">IF('Loan Table'!$A639&lt;&gt;"",ScheduledPayment,"")</f>
        <v/>
      </c>
      <c r="E639" s="329" t="str">
        <f aca="false">IF('Loan Table'!$A639&lt;&gt;"",IF('Loan Table'!$D639+ExtraPayments&lt;'Loan Table'!$C639,ExtraPayments,IF('Loan Table'!$C639-'Loan Table'!$D639&gt;0,'Loan Table'!$C639-'Loan Table'!$D639,0)),"")</f>
        <v/>
      </c>
      <c r="F639" s="329" t="str">
        <f aca="false">IF('Loan Table'!$A639&lt;&gt;"",IF('Loan Table'!$D639+'Loan Table'!$E639&lt;='Loan Table'!$C639,'Loan Table'!$D639+'Loan Table'!$E639,'Loan Table'!$C639),"")</f>
        <v/>
      </c>
      <c r="G639" s="329" t="str">
        <f aca="false">IF('Loan Table'!$A639&lt;&gt;"",'Loan Table'!$F639-'Loan Table'!$H639,"")</f>
        <v/>
      </c>
      <c r="H639" s="329" t="str">
        <f aca="false">IF('Loan Table'!$A639&lt;&gt;"",'Loan Table'!$C639*(InterestRate/PaymentsPerYear),"")</f>
        <v/>
      </c>
      <c r="I639" s="329" t="str">
        <f aca="false">IF('Loan Table'!$A639&lt;&gt;"",IF('Loan Table'!$D639+'Loan Table'!$E639&lt;='Loan Table'!$C639,'Loan Table'!$C639-'Loan Table'!$G639,0),"")</f>
        <v/>
      </c>
      <c r="J639" s="329" t="str">
        <f aca="false">IF('Loan Table'!$A639&lt;&gt;"",SUM(INDEX('Loan Table'!$H$13:$H$844,1,1):'Loan Table'!$H639),"")</f>
        <v/>
      </c>
    </row>
    <row r="640" customFormat="false" ht="10.5" hidden="false" customHeight="false" outlineLevel="0" collapsed="false">
      <c r="A640" s="332" t="str">
        <f aca="false">IF(LoanGood,IF(ROW()-ROW('Loan Table'!$A$12)&gt;ScheduledNumberOfPayments,"",ROW()-ROW('Loan Table'!$A$12)),"")</f>
        <v/>
      </c>
      <c r="B640" s="327" t="str">
        <f aca="false">IF('Loan Table'!$A640&lt;&gt;"",EOMONTH(LoanStartDate,ROW('Loan Table'!$A640)-ROW('Loan Table'!$A$12)-2)+DAY(LoanStartDate),"")</f>
        <v/>
      </c>
      <c r="C640" s="329" t="str">
        <f aca="false">IF('Loan Table'!$A640&lt;&gt;"",IF(ROW()-ROW('Loan Table'!$C$12)=1,LoanAmount,INDEX('Loan Table'!$I$13:$I$844,ROW()-ROW('Loan Table'!$C$12)-1)),"")</f>
        <v/>
      </c>
      <c r="D640" s="329" t="str">
        <f aca="false">IF('Loan Table'!$A640&lt;&gt;"",ScheduledPayment,"")</f>
        <v/>
      </c>
      <c r="E640" s="329" t="str">
        <f aca="false">IF('Loan Table'!$A640&lt;&gt;"",IF('Loan Table'!$D640+ExtraPayments&lt;'Loan Table'!$C640,ExtraPayments,IF('Loan Table'!$C640-'Loan Table'!$D640&gt;0,'Loan Table'!$C640-'Loan Table'!$D640,0)),"")</f>
        <v/>
      </c>
      <c r="F640" s="329" t="str">
        <f aca="false">IF('Loan Table'!$A640&lt;&gt;"",IF('Loan Table'!$D640+'Loan Table'!$E640&lt;='Loan Table'!$C640,'Loan Table'!$D640+'Loan Table'!$E640,'Loan Table'!$C640),"")</f>
        <v/>
      </c>
      <c r="G640" s="329" t="str">
        <f aca="false">IF('Loan Table'!$A640&lt;&gt;"",'Loan Table'!$F640-'Loan Table'!$H640,"")</f>
        <v/>
      </c>
      <c r="H640" s="329" t="str">
        <f aca="false">IF('Loan Table'!$A640&lt;&gt;"",'Loan Table'!$C640*(InterestRate/PaymentsPerYear),"")</f>
        <v/>
      </c>
      <c r="I640" s="329" t="str">
        <f aca="false">IF('Loan Table'!$A640&lt;&gt;"",IF('Loan Table'!$D640+'Loan Table'!$E640&lt;='Loan Table'!$C640,'Loan Table'!$C640-'Loan Table'!$G640,0),"")</f>
        <v/>
      </c>
      <c r="J640" s="329" t="str">
        <f aca="false">IF('Loan Table'!$A640&lt;&gt;"",SUM(INDEX('Loan Table'!$H$13:$H$844,1,1):'Loan Table'!$H640),"")</f>
        <v/>
      </c>
    </row>
    <row r="641" customFormat="false" ht="10.5" hidden="false" customHeight="false" outlineLevel="0" collapsed="false">
      <c r="A641" s="332" t="str">
        <f aca="false">IF(LoanGood,IF(ROW()-ROW('Loan Table'!$A$12)&gt;ScheduledNumberOfPayments,"",ROW()-ROW('Loan Table'!$A$12)),"")</f>
        <v/>
      </c>
      <c r="B641" s="327" t="str">
        <f aca="false">IF('Loan Table'!$A641&lt;&gt;"",EOMONTH(LoanStartDate,ROW('Loan Table'!$A641)-ROW('Loan Table'!$A$12)-2)+DAY(LoanStartDate),"")</f>
        <v/>
      </c>
      <c r="C641" s="329" t="str">
        <f aca="false">IF('Loan Table'!$A641&lt;&gt;"",IF(ROW()-ROW('Loan Table'!$C$12)=1,LoanAmount,INDEX('Loan Table'!$I$13:$I$844,ROW()-ROW('Loan Table'!$C$12)-1)),"")</f>
        <v/>
      </c>
      <c r="D641" s="329" t="str">
        <f aca="false">IF('Loan Table'!$A641&lt;&gt;"",ScheduledPayment,"")</f>
        <v/>
      </c>
      <c r="E641" s="329" t="str">
        <f aca="false">IF('Loan Table'!$A641&lt;&gt;"",IF('Loan Table'!$D641+ExtraPayments&lt;'Loan Table'!$C641,ExtraPayments,IF('Loan Table'!$C641-'Loan Table'!$D641&gt;0,'Loan Table'!$C641-'Loan Table'!$D641,0)),"")</f>
        <v/>
      </c>
      <c r="F641" s="329" t="str">
        <f aca="false">IF('Loan Table'!$A641&lt;&gt;"",IF('Loan Table'!$D641+'Loan Table'!$E641&lt;='Loan Table'!$C641,'Loan Table'!$D641+'Loan Table'!$E641,'Loan Table'!$C641),"")</f>
        <v/>
      </c>
      <c r="G641" s="329" t="str">
        <f aca="false">IF('Loan Table'!$A641&lt;&gt;"",'Loan Table'!$F641-'Loan Table'!$H641,"")</f>
        <v/>
      </c>
      <c r="H641" s="329" t="str">
        <f aca="false">IF('Loan Table'!$A641&lt;&gt;"",'Loan Table'!$C641*(InterestRate/PaymentsPerYear),"")</f>
        <v/>
      </c>
      <c r="I641" s="329" t="str">
        <f aca="false">IF('Loan Table'!$A641&lt;&gt;"",IF('Loan Table'!$D641+'Loan Table'!$E641&lt;='Loan Table'!$C641,'Loan Table'!$C641-'Loan Table'!$G641,0),"")</f>
        <v/>
      </c>
      <c r="J641" s="329" t="str">
        <f aca="false">IF('Loan Table'!$A641&lt;&gt;"",SUM(INDEX('Loan Table'!$H$13:$H$844,1,1):'Loan Table'!$H641),"")</f>
        <v/>
      </c>
    </row>
    <row r="642" customFormat="false" ht="10.5" hidden="false" customHeight="false" outlineLevel="0" collapsed="false">
      <c r="A642" s="332" t="str">
        <f aca="false">IF(LoanGood,IF(ROW()-ROW('Loan Table'!$A$12)&gt;ScheduledNumberOfPayments,"",ROW()-ROW('Loan Table'!$A$12)),"")</f>
        <v/>
      </c>
      <c r="B642" s="327" t="str">
        <f aca="false">IF('Loan Table'!$A642&lt;&gt;"",EOMONTH(LoanStartDate,ROW('Loan Table'!$A642)-ROW('Loan Table'!$A$12)-2)+DAY(LoanStartDate),"")</f>
        <v/>
      </c>
      <c r="C642" s="329" t="str">
        <f aca="false">IF('Loan Table'!$A642&lt;&gt;"",IF(ROW()-ROW('Loan Table'!$C$12)=1,LoanAmount,INDEX('Loan Table'!$I$13:$I$844,ROW()-ROW('Loan Table'!$C$12)-1)),"")</f>
        <v/>
      </c>
      <c r="D642" s="329" t="str">
        <f aca="false">IF('Loan Table'!$A642&lt;&gt;"",ScheduledPayment,"")</f>
        <v/>
      </c>
      <c r="E642" s="329" t="str">
        <f aca="false">IF('Loan Table'!$A642&lt;&gt;"",IF('Loan Table'!$D642+ExtraPayments&lt;'Loan Table'!$C642,ExtraPayments,IF('Loan Table'!$C642-'Loan Table'!$D642&gt;0,'Loan Table'!$C642-'Loan Table'!$D642,0)),"")</f>
        <v/>
      </c>
      <c r="F642" s="329" t="str">
        <f aca="false">IF('Loan Table'!$A642&lt;&gt;"",IF('Loan Table'!$D642+'Loan Table'!$E642&lt;='Loan Table'!$C642,'Loan Table'!$D642+'Loan Table'!$E642,'Loan Table'!$C642),"")</f>
        <v/>
      </c>
      <c r="G642" s="329" t="str">
        <f aca="false">IF('Loan Table'!$A642&lt;&gt;"",'Loan Table'!$F642-'Loan Table'!$H642,"")</f>
        <v/>
      </c>
      <c r="H642" s="329" t="str">
        <f aca="false">IF('Loan Table'!$A642&lt;&gt;"",'Loan Table'!$C642*(InterestRate/PaymentsPerYear),"")</f>
        <v/>
      </c>
      <c r="I642" s="329" t="str">
        <f aca="false">IF('Loan Table'!$A642&lt;&gt;"",IF('Loan Table'!$D642+'Loan Table'!$E642&lt;='Loan Table'!$C642,'Loan Table'!$C642-'Loan Table'!$G642,0),"")</f>
        <v/>
      </c>
      <c r="J642" s="329" t="str">
        <f aca="false">IF('Loan Table'!$A642&lt;&gt;"",SUM(INDEX('Loan Table'!$H$13:$H$844,1,1):'Loan Table'!$H642),"")</f>
        <v/>
      </c>
    </row>
    <row r="643" customFormat="false" ht="10.5" hidden="false" customHeight="false" outlineLevel="0" collapsed="false">
      <c r="A643" s="332" t="str">
        <f aca="false">IF(LoanGood,IF(ROW()-ROW('Loan Table'!$A$12)&gt;ScheduledNumberOfPayments,"",ROW()-ROW('Loan Table'!$A$12)),"")</f>
        <v/>
      </c>
      <c r="B643" s="327" t="str">
        <f aca="false">IF('Loan Table'!$A643&lt;&gt;"",EOMONTH(LoanStartDate,ROW('Loan Table'!$A643)-ROW('Loan Table'!$A$12)-2)+DAY(LoanStartDate),"")</f>
        <v/>
      </c>
      <c r="C643" s="329" t="str">
        <f aca="false">IF('Loan Table'!$A643&lt;&gt;"",IF(ROW()-ROW('Loan Table'!$C$12)=1,LoanAmount,INDEX('Loan Table'!$I$13:$I$844,ROW()-ROW('Loan Table'!$C$12)-1)),"")</f>
        <v/>
      </c>
      <c r="D643" s="329" t="str">
        <f aca="false">IF('Loan Table'!$A643&lt;&gt;"",ScheduledPayment,"")</f>
        <v/>
      </c>
      <c r="E643" s="329" t="str">
        <f aca="false">IF('Loan Table'!$A643&lt;&gt;"",IF('Loan Table'!$D643+ExtraPayments&lt;'Loan Table'!$C643,ExtraPayments,IF('Loan Table'!$C643-'Loan Table'!$D643&gt;0,'Loan Table'!$C643-'Loan Table'!$D643,0)),"")</f>
        <v/>
      </c>
      <c r="F643" s="329" t="str">
        <f aca="false">IF('Loan Table'!$A643&lt;&gt;"",IF('Loan Table'!$D643+'Loan Table'!$E643&lt;='Loan Table'!$C643,'Loan Table'!$D643+'Loan Table'!$E643,'Loan Table'!$C643),"")</f>
        <v/>
      </c>
      <c r="G643" s="329" t="str">
        <f aca="false">IF('Loan Table'!$A643&lt;&gt;"",'Loan Table'!$F643-'Loan Table'!$H643,"")</f>
        <v/>
      </c>
      <c r="H643" s="329" t="str">
        <f aca="false">IF('Loan Table'!$A643&lt;&gt;"",'Loan Table'!$C643*(InterestRate/PaymentsPerYear),"")</f>
        <v/>
      </c>
      <c r="I643" s="329" t="str">
        <f aca="false">IF('Loan Table'!$A643&lt;&gt;"",IF('Loan Table'!$D643+'Loan Table'!$E643&lt;='Loan Table'!$C643,'Loan Table'!$C643-'Loan Table'!$G643,0),"")</f>
        <v/>
      </c>
      <c r="J643" s="329" t="str">
        <f aca="false">IF('Loan Table'!$A643&lt;&gt;"",SUM(INDEX('Loan Table'!$H$13:$H$844,1,1):'Loan Table'!$H643),"")</f>
        <v/>
      </c>
    </row>
    <row r="644" customFormat="false" ht="10.5" hidden="false" customHeight="false" outlineLevel="0" collapsed="false">
      <c r="A644" s="332" t="str">
        <f aca="false">IF(LoanGood,IF(ROW()-ROW('Loan Table'!$A$12)&gt;ScheduledNumberOfPayments,"",ROW()-ROW('Loan Table'!$A$12)),"")</f>
        <v/>
      </c>
      <c r="B644" s="327" t="str">
        <f aca="false">IF('Loan Table'!$A644&lt;&gt;"",EOMONTH(LoanStartDate,ROW('Loan Table'!$A644)-ROW('Loan Table'!$A$12)-2)+DAY(LoanStartDate),"")</f>
        <v/>
      </c>
      <c r="C644" s="329" t="str">
        <f aca="false">IF('Loan Table'!$A644&lt;&gt;"",IF(ROW()-ROW('Loan Table'!$C$12)=1,LoanAmount,INDEX('Loan Table'!$I$13:$I$844,ROW()-ROW('Loan Table'!$C$12)-1)),"")</f>
        <v/>
      </c>
      <c r="D644" s="329" t="str">
        <f aca="false">IF('Loan Table'!$A644&lt;&gt;"",ScheduledPayment,"")</f>
        <v/>
      </c>
      <c r="E644" s="329" t="str">
        <f aca="false">IF('Loan Table'!$A644&lt;&gt;"",IF('Loan Table'!$D644+ExtraPayments&lt;'Loan Table'!$C644,ExtraPayments,IF('Loan Table'!$C644-'Loan Table'!$D644&gt;0,'Loan Table'!$C644-'Loan Table'!$D644,0)),"")</f>
        <v/>
      </c>
      <c r="F644" s="329" t="str">
        <f aca="false">IF('Loan Table'!$A644&lt;&gt;"",IF('Loan Table'!$D644+'Loan Table'!$E644&lt;='Loan Table'!$C644,'Loan Table'!$D644+'Loan Table'!$E644,'Loan Table'!$C644),"")</f>
        <v/>
      </c>
      <c r="G644" s="329" t="str">
        <f aca="false">IF('Loan Table'!$A644&lt;&gt;"",'Loan Table'!$F644-'Loan Table'!$H644,"")</f>
        <v/>
      </c>
      <c r="H644" s="329" t="str">
        <f aca="false">IF('Loan Table'!$A644&lt;&gt;"",'Loan Table'!$C644*(InterestRate/PaymentsPerYear),"")</f>
        <v/>
      </c>
      <c r="I644" s="329" t="str">
        <f aca="false">IF('Loan Table'!$A644&lt;&gt;"",IF('Loan Table'!$D644+'Loan Table'!$E644&lt;='Loan Table'!$C644,'Loan Table'!$C644-'Loan Table'!$G644,0),"")</f>
        <v/>
      </c>
      <c r="J644" s="329" t="str">
        <f aca="false">IF('Loan Table'!$A644&lt;&gt;"",SUM(INDEX('Loan Table'!$H$13:$H$844,1,1):'Loan Table'!$H644),"")</f>
        <v/>
      </c>
    </row>
    <row r="645" customFormat="false" ht="10.5" hidden="false" customHeight="false" outlineLevel="0" collapsed="false">
      <c r="A645" s="332" t="str">
        <f aca="false">IF(LoanGood,IF(ROW()-ROW('Loan Table'!$A$12)&gt;ScheduledNumberOfPayments,"",ROW()-ROW('Loan Table'!$A$12)),"")</f>
        <v/>
      </c>
      <c r="B645" s="327" t="str">
        <f aca="false">IF('Loan Table'!$A645&lt;&gt;"",EOMONTH(LoanStartDate,ROW('Loan Table'!$A645)-ROW('Loan Table'!$A$12)-2)+DAY(LoanStartDate),"")</f>
        <v/>
      </c>
      <c r="C645" s="329" t="str">
        <f aca="false">IF('Loan Table'!$A645&lt;&gt;"",IF(ROW()-ROW('Loan Table'!$C$12)=1,LoanAmount,INDEX('Loan Table'!$I$13:$I$844,ROW()-ROW('Loan Table'!$C$12)-1)),"")</f>
        <v/>
      </c>
      <c r="D645" s="329" t="str">
        <f aca="false">IF('Loan Table'!$A645&lt;&gt;"",ScheduledPayment,"")</f>
        <v/>
      </c>
      <c r="E645" s="329" t="str">
        <f aca="false">IF('Loan Table'!$A645&lt;&gt;"",IF('Loan Table'!$D645+ExtraPayments&lt;'Loan Table'!$C645,ExtraPayments,IF('Loan Table'!$C645-'Loan Table'!$D645&gt;0,'Loan Table'!$C645-'Loan Table'!$D645,0)),"")</f>
        <v/>
      </c>
      <c r="F645" s="329" t="str">
        <f aca="false">IF('Loan Table'!$A645&lt;&gt;"",IF('Loan Table'!$D645+'Loan Table'!$E645&lt;='Loan Table'!$C645,'Loan Table'!$D645+'Loan Table'!$E645,'Loan Table'!$C645),"")</f>
        <v/>
      </c>
      <c r="G645" s="329" t="str">
        <f aca="false">IF('Loan Table'!$A645&lt;&gt;"",'Loan Table'!$F645-'Loan Table'!$H645,"")</f>
        <v/>
      </c>
      <c r="H645" s="329" t="str">
        <f aca="false">IF('Loan Table'!$A645&lt;&gt;"",'Loan Table'!$C645*(InterestRate/PaymentsPerYear),"")</f>
        <v/>
      </c>
      <c r="I645" s="329" t="str">
        <f aca="false">IF('Loan Table'!$A645&lt;&gt;"",IF('Loan Table'!$D645+'Loan Table'!$E645&lt;='Loan Table'!$C645,'Loan Table'!$C645-'Loan Table'!$G645,0),"")</f>
        <v/>
      </c>
      <c r="J645" s="329" t="str">
        <f aca="false">IF('Loan Table'!$A645&lt;&gt;"",SUM(INDEX('Loan Table'!$H$13:$H$844,1,1):'Loan Table'!$H645),"")</f>
        <v/>
      </c>
    </row>
    <row r="646" customFormat="false" ht="10.5" hidden="false" customHeight="false" outlineLevel="0" collapsed="false">
      <c r="A646" s="332" t="str">
        <f aca="false">IF(LoanGood,IF(ROW()-ROW('Loan Table'!$A$12)&gt;ScheduledNumberOfPayments,"",ROW()-ROW('Loan Table'!$A$12)),"")</f>
        <v/>
      </c>
      <c r="B646" s="327" t="str">
        <f aca="false">IF('Loan Table'!$A646&lt;&gt;"",EOMONTH(LoanStartDate,ROW('Loan Table'!$A646)-ROW('Loan Table'!$A$12)-2)+DAY(LoanStartDate),"")</f>
        <v/>
      </c>
      <c r="C646" s="329" t="str">
        <f aca="false">IF('Loan Table'!$A646&lt;&gt;"",IF(ROW()-ROW('Loan Table'!$C$12)=1,LoanAmount,INDEX('Loan Table'!$I$13:$I$844,ROW()-ROW('Loan Table'!$C$12)-1)),"")</f>
        <v/>
      </c>
      <c r="D646" s="329" t="str">
        <f aca="false">IF('Loan Table'!$A646&lt;&gt;"",ScheduledPayment,"")</f>
        <v/>
      </c>
      <c r="E646" s="329" t="str">
        <f aca="false">IF('Loan Table'!$A646&lt;&gt;"",IF('Loan Table'!$D646+ExtraPayments&lt;'Loan Table'!$C646,ExtraPayments,IF('Loan Table'!$C646-'Loan Table'!$D646&gt;0,'Loan Table'!$C646-'Loan Table'!$D646,0)),"")</f>
        <v/>
      </c>
      <c r="F646" s="329" t="str">
        <f aca="false">IF('Loan Table'!$A646&lt;&gt;"",IF('Loan Table'!$D646+'Loan Table'!$E646&lt;='Loan Table'!$C646,'Loan Table'!$D646+'Loan Table'!$E646,'Loan Table'!$C646),"")</f>
        <v/>
      </c>
      <c r="G646" s="329" t="str">
        <f aca="false">IF('Loan Table'!$A646&lt;&gt;"",'Loan Table'!$F646-'Loan Table'!$H646,"")</f>
        <v/>
      </c>
      <c r="H646" s="329" t="str">
        <f aca="false">IF('Loan Table'!$A646&lt;&gt;"",'Loan Table'!$C646*(InterestRate/PaymentsPerYear),"")</f>
        <v/>
      </c>
      <c r="I646" s="329" t="str">
        <f aca="false">IF('Loan Table'!$A646&lt;&gt;"",IF('Loan Table'!$D646+'Loan Table'!$E646&lt;='Loan Table'!$C646,'Loan Table'!$C646-'Loan Table'!$G646,0),"")</f>
        <v/>
      </c>
      <c r="J646" s="329" t="str">
        <f aca="false">IF('Loan Table'!$A646&lt;&gt;"",SUM(INDEX('Loan Table'!$H$13:$H$844,1,1):'Loan Table'!$H646),"")</f>
        <v/>
      </c>
    </row>
    <row r="647" customFormat="false" ht="10.5" hidden="false" customHeight="false" outlineLevel="0" collapsed="false">
      <c r="A647" s="332" t="str">
        <f aca="false">IF(LoanGood,IF(ROW()-ROW('Loan Table'!$A$12)&gt;ScheduledNumberOfPayments,"",ROW()-ROW('Loan Table'!$A$12)),"")</f>
        <v/>
      </c>
      <c r="B647" s="327" t="str">
        <f aca="false">IF('Loan Table'!$A647&lt;&gt;"",EOMONTH(LoanStartDate,ROW('Loan Table'!$A647)-ROW('Loan Table'!$A$12)-2)+DAY(LoanStartDate),"")</f>
        <v/>
      </c>
      <c r="C647" s="329" t="str">
        <f aca="false">IF('Loan Table'!$A647&lt;&gt;"",IF(ROW()-ROW('Loan Table'!$C$12)=1,LoanAmount,INDEX('Loan Table'!$I$13:$I$844,ROW()-ROW('Loan Table'!$C$12)-1)),"")</f>
        <v/>
      </c>
      <c r="D647" s="329" t="str">
        <f aca="false">IF('Loan Table'!$A647&lt;&gt;"",ScheduledPayment,"")</f>
        <v/>
      </c>
      <c r="E647" s="329" t="str">
        <f aca="false">IF('Loan Table'!$A647&lt;&gt;"",IF('Loan Table'!$D647+ExtraPayments&lt;'Loan Table'!$C647,ExtraPayments,IF('Loan Table'!$C647-'Loan Table'!$D647&gt;0,'Loan Table'!$C647-'Loan Table'!$D647,0)),"")</f>
        <v/>
      </c>
      <c r="F647" s="329" t="str">
        <f aca="false">IF('Loan Table'!$A647&lt;&gt;"",IF('Loan Table'!$D647+'Loan Table'!$E647&lt;='Loan Table'!$C647,'Loan Table'!$D647+'Loan Table'!$E647,'Loan Table'!$C647),"")</f>
        <v/>
      </c>
      <c r="G647" s="329" t="str">
        <f aca="false">IF('Loan Table'!$A647&lt;&gt;"",'Loan Table'!$F647-'Loan Table'!$H647,"")</f>
        <v/>
      </c>
      <c r="H647" s="329" t="str">
        <f aca="false">IF('Loan Table'!$A647&lt;&gt;"",'Loan Table'!$C647*(InterestRate/PaymentsPerYear),"")</f>
        <v/>
      </c>
      <c r="I647" s="329" t="str">
        <f aca="false">IF('Loan Table'!$A647&lt;&gt;"",IF('Loan Table'!$D647+'Loan Table'!$E647&lt;='Loan Table'!$C647,'Loan Table'!$C647-'Loan Table'!$G647,0),"")</f>
        <v/>
      </c>
      <c r="J647" s="329" t="str">
        <f aca="false">IF('Loan Table'!$A647&lt;&gt;"",SUM(INDEX('Loan Table'!$H$13:$H$844,1,1):'Loan Table'!$H647),"")</f>
        <v/>
      </c>
    </row>
    <row r="648" customFormat="false" ht="10.5" hidden="false" customHeight="false" outlineLevel="0" collapsed="false">
      <c r="A648" s="332" t="str">
        <f aca="false">IF(LoanGood,IF(ROW()-ROW('Loan Table'!$A$12)&gt;ScheduledNumberOfPayments,"",ROW()-ROW('Loan Table'!$A$12)),"")</f>
        <v/>
      </c>
      <c r="B648" s="327" t="str">
        <f aca="false">IF('Loan Table'!$A648&lt;&gt;"",EOMONTH(LoanStartDate,ROW('Loan Table'!$A648)-ROW('Loan Table'!$A$12)-2)+DAY(LoanStartDate),"")</f>
        <v/>
      </c>
      <c r="C648" s="329" t="str">
        <f aca="false">IF('Loan Table'!$A648&lt;&gt;"",IF(ROW()-ROW('Loan Table'!$C$12)=1,LoanAmount,INDEX('Loan Table'!$I$13:$I$844,ROW()-ROW('Loan Table'!$C$12)-1)),"")</f>
        <v/>
      </c>
      <c r="D648" s="329" t="str">
        <f aca="false">IF('Loan Table'!$A648&lt;&gt;"",ScheduledPayment,"")</f>
        <v/>
      </c>
      <c r="E648" s="329" t="str">
        <f aca="false">IF('Loan Table'!$A648&lt;&gt;"",IF('Loan Table'!$D648+ExtraPayments&lt;'Loan Table'!$C648,ExtraPayments,IF('Loan Table'!$C648-'Loan Table'!$D648&gt;0,'Loan Table'!$C648-'Loan Table'!$D648,0)),"")</f>
        <v/>
      </c>
      <c r="F648" s="329" t="str">
        <f aca="false">IF('Loan Table'!$A648&lt;&gt;"",IF('Loan Table'!$D648+'Loan Table'!$E648&lt;='Loan Table'!$C648,'Loan Table'!$D648+'Loan Table'!$E648,'Loan Table'!$C648),"")</f>
        <v/>
      </c>
      <c r="G648" s="329" t="str">
        <f aca="false">IF('Loan Table'!$A648&lt;&gt;"",'Loan Table'!$F648-'Loan Table'!$H648,"")</f>
        <v/>
      </c>
      <c r="H648" s="329" t="str">
        <f aca="false">IF('Loan Table'!$A648&lt;&gt;"",'Loan Table'!$C648*(InterestRate/PaymentsPerYear),"")</f>
        <v/>
      </c>
      <c r="I648" s="329" t="str">
        <f aca="false">IF('Loan Table'!$A648&lt;&gt;"",IF('Loan Table'!$D648+'Loan Table'!$E648&lt;='Loan Table'!$C648,'Loan Table'!$C648-'Loan Table'!$G648,0),"")</f>
        <v/>
      </c>
      <c r="J648" s="329" t="str">
        <f aca="false">IF('Loan Table'!$A648&lt;&gt;"",SUM(INDEX('Loan Table'!$H$13:$H$844,1,1):'Loan Table'!$H648),"")</f>
        <v/>
      </c>
    </row>
    <row r="649" customFormat="false" ht="10.5" hidden="false" customHeight="false" outlineLevel="0" collapsed="false">
      <c r="A649" s="332" t="str">
        <f aca="false">IF(LoanGood,IF(ROW()-ROW('Loan Table'!$A$12)&gt;ScheduledNumberOfPayments,"",ROW()-ROW('Loan Table'!$A$12)),"")</f>
        <v/>
      </c>
      <c r="B649" s="327" t="str">
        <f aca="false">IF('Loan Table'!$A649&lt;&gt;"",EOMONTH(LoanStartDate,ROW('Loan Table'!$A649)-ROW('Loan Table'!$A$12)-2)+DAY(LoanStartDate),"")</f>
        <v/>
      </c>
      <c r="C649" s="329" t="str">
        <f aca="false">IF('Loan Table'!$A649&lt;&gt;"",IF(ROW()-ROW('Loan Table'!$C$12)=1,LoanAmount,INDEX('Loan Table'!$I$13:$I$844,ROW()-ROW('Loan Table'!$C$12)-1)),"")</f>
        <v/>
      </c>
      <c r="D649" s="329" t="str">
        <f aca="false">IF('Loan Table'!$A649&lt;&gt;"",ScheduledPayment,"")</f>
        <v/>
      </c>
      <c r="E649" s="329" t="str">
        <f aca="false">IF('Loan Table'!$A649&lt;&gt;"",IF('Loan Table'!$D649+ExtraPayments&lt;'Loan Table'!$C649,ExtraPayments,IF('Loan Table'!$C649-'Loan Table'!$D649&gt;0,'Loan Table'!$C649-'Loan Table'!$D649,0)),"")</f>
        <v/>
      </c>
      <c r="F649" s="329" t="str">
        <f aca="false">IF('Loan Table'!$A649&lt;&gt;"",IF('Loan Table'!$D649+'Loan Table'!$E649&lt;='Loan Table'!$C649,'Loan Table'!$D649+'Loan Table'!$E649,'Loan Table'!$C649),"")</f>
        <v/>
      </c>
      <c r="G649" s="329" t="str">
        <f aca="false">IF('Loan Table'!$A649&lt;&gt;"",'Loan Table'!$F649-'Loan Table'!$H649,"")</f>
        <v/>
      </c>
      <c r="H649" s="329" t="str">
        <f aca="false">IF('Loan Table'!$A649&lt;&gt;"",'Loan Table'!$C649*(InterestRate/PaymentsPerYear),"")</f>
        <v/>
      </c>
      <c r="I649" s="329" t="str">
        <f aca="false">IF('Loan Table'!$A649&lt;&gt;"",IF('Loan Table'!$D649+'Loan Table'!$E649&lt;='Loan Table'!$C649,'Loan Table'!$C649-'Loan Table'!$G649,0),"")</f>
        <v/>
      </c>
      <c r="J649" s="329" t="str">
        <f aca="false">IF('Loan Table'!$A649&lt;&gt;"",SUM(INDEX('Loan Table'!$H$13:$H$844,1,1):'Loan Table'!$H649),"")</f>
        <v/>
      </c>
    </row>
    <row r="650" customFormat="false" ht="10.5" hidden="false" customHeight="false" outlineLevel="0" collapsed="false">
      <c r="A650" s="332" t="str">
        <f aca="false">IF(LoanGood,IF(ROW()-ROW('Loan Table'!$A$12)&gt;ScheduledNumberOfPayments,"",ROW()-ROW('Loan Table'!$A$12)),"")</f>
        <v/>
      </c>
      <c r="B650" s="327" t="str">
        <f aca="false">IF('Loan Table'!$A650&lt;&gt;"",EOMONTH(LoanStartDate,ROW('Loan Table'!$A650)-ROW('Loan Table'!$A$12)-2)+DAY(LoanStartDate),"")</f>
        <v/>
      </c>
      <c r="C650" s="329" t="str">
        <f aca="false">IF('Loan Table'!$A650&lt;&gt;"",IF(ROW()-ROW('Loan Table'!$C$12)=1,LoanAmount,INDEX('Loan Table'!$I$13:$I$844,ROW()-ROW('Loan Table'!$C$12)-1)),"")</f>
        <v/>
      </c>
      <c r="D650" s="329" t="str">
        <f aca="false">IF('Loan Table'!$A650&lt;&gt;"",ScheduledPayment,"")</f>
        <v/>
      </c>
      <c r="E650" s="329" t="str">
        <f aca="false">IF('Loan Table'!$A650&lt;&gt;"",IF('Loan Table'!$D650+ExtraPayments&lt;'Loan Table'!$C650,ExtraPayments,IF('Loan Table'!$C650-'Loan Table'!$D650&gt;0,'Loan Table'!$C650-'Loan Table'!$D650,0)),"")</f>
        <v/>
      </c>
      <c r="F650" s="329" t="str">
        <f aca="false">IF('Loan Table'!$A650&lt;&gt;"",IF('Loan Table'!$D650+'Loan Table'!$E650&lt;='Loan Table'!$C650,'Loan Table'!$D650+'Loan Table'!$E650,'Loan Table'!$C650),"")</f>
        <v/>
      </c>
      <c r="G650" s="329" t="str">
        <f aca="false">IF('Loan Table'!$A650&lt;&gt;"",'Loan Table'!$F650-'Loan Table'!$H650,"")</f>
        <v/>
      </c>
      <c r="H650" s="329" t="str">
        <f aca="false">IF('Loan Table'!$A650&lt;&gt;"",'Loan Table'!$C650*(InterestRate/PaymentsPerYear),"")</f>
        <v/>
      </c>
      <c r="I650" s="329" t="str">
        <f aca="false">IF('Loan Table'!$A650&lt;&gt;"",IF('Loan Table'!$D650+'Loan Table'!$E650&lt;='Loan Table'!$C650,'Loan Table'!$C650-'Loan Table'!$G650,0),"")</f>
        <v/>
      </c>
      <c r="J650" s="329" t="str">
        <f aca="false">IF('Loan Table'!$A650&lt;&gt;"",SUM(INDEX('Loan Table'!$H$13:$H$844,1,1):'Loan Table'!$H650),"")</f>
        <v/>
      </c>
    </row>
    <row r="651" customFormat="false" ht="10.5" hidden="false" customHeight="false" outlineLevel="0" collapsed="false">
      <c r="A651" s="332" t="str">
        <f aca="false">IF(LoanGood,IF(ROW()-ROW('Loan Table'!$A$12)&gt;ScheduledNumberOfPayments,"",ROW()-ROW('Loan Table'!$A$12)),"")</f>
        <v/>
      </c>
      <c r="B651" s="327" t="str">
        <f aca="false">IF('Loan Table'!$A651&lt;&gt;"",EOMONTH(LoanStartDate,ROW('Loan Table'!$A651)-ROW('Loan Table'!$A$12)-2)+DAY(LoanStartDate),"")</f>
        <v/>
      </c>
      <c r="C651" s="329" t="str">
        <f aca="false">IF('Loan Table'!$A651&lt;&gt;"",IF(ROW()-ROW('Loan Table'!$C$12)=1,LoanAmount,INDEX('Loan Table'!$I$13:$I$844,ROW()-ROW('Loan Table'!$C$12)-1)),"")</f>
        <v/>
      </c>
      <c r="D651" s="329" t="str">
        <f aca="false">IF('Loan Table'!$A651&lt;&gt;"",ScheduledPayment,"")</f>
        <v/>
      </c>
      <c r="E651" s="329" t="str">
        <f aca="false">IF('Loan Table'!$A651&lt;&gt;"",IF('Loan Table'!$D651+ExtraPayments&lt;'Loan Table'!$C651,ExtraPayments,IF('Loan Table'!$C651-'Loan Table'!$D651&gt;0,'Loan Table'!$C651-'Loan Table'!$D651,0)),"")</f>
        <v/>
      </c>
      <c r="F651" s="329" t="str">
        <f aca="false">IF('Loan Table'!$A651&lt;&gt;"",IF('Loan Table'!$D651+'Loan Table'!$E651&lt;='Loan Table'!$C651,'Loan Table'!$D651+'Loan Table'!$E651,'Loan Table'!$C651),"")</f>
        <v/>
      </c>
      <c r="G651" s="329" t="str">
        <f aca="false">IF('Loan Table'!$A651&lt;&gt;"",'Loan Table'!$F651-'Loan Table'!$H651,"")</f>
        <v/>
      </c>
      <c r="H651" s="329" t="str">
        <f aca="false">IF('Loan Table'!$A651&lt;&gt;"",'Loan Table'!$C651*(InterestRate/PaymentsPerYear),"")</f>
        <v/>
      </c>
      <c r="I651" s="329" t="str">
        <f aca="false">IF('Loan Table'!$A651&lt;&gt;"",IF('Loan Table'!$D651+'Loan Table'!$E651&lt;='Loan Table'!$C651,'Loan Table'!$C651-'Loan Table'!$G651,0),"")</f>
        <v/>
      </c>
      <c r="J651" s="329" t="str">
        <f aca="false">IF('Loan Table'!$A651&lt;&gt;"",SUM(INDEX('Loan Table'!$H$13:$H$844,1,1):'Loan Table'!$H651),"")</f>
        <v/>
      </c>
    </row>
    <row r="652" customFormat="false" ht="10.5" hidden="false" customHeight="false" outlineLevel="0" collapsed="false">
      <c r="A652" s="332" t="str">
        <f aca="false">IF(LoanGood,IF(ROW()-ROW('Loan Table'!$A$12)&gt;ScheduledNumberOfPayments,"",ROW()-ROW('Loan Table'!$A$12)),"")</f>
        <v/>
      </c>
      <c r="B652" s="327" t="str">
        <f aca="false">IF('Loan Table'!$A652&lt;&gt;"",EOMONTH(LoanStartDate,ROW('Loan Table'!$A652)-ROW('Loan Table'!$A$12)-2)+DAY(LoanStartDate),"")</f>
        <v/>
      </c>
      <c r="C652" s="329" t="str">
        <f aca="false">IF('Loan Table'!$A652&lt;&gt;"",IF(ROW()-ROW('Loan Table'!$C$12)=1,LoanAmount,INDEX('Loan Table'!$I$13:$I$844,ROW()-ROW('Loan Table'!$C$12)-1)),"")</f>
        <v/>
      </c>
      <c r="D652" s="329" t="str">
        <f aca="false">IF('Loan Table'!$A652&lt;&gt;"",ScheduledPayment,"")</f>
        <v/>
      </c>
      <c r="E652" s="329" t="str">
        <f aca="false">IF('Loan Table'!$A652&lt;&gt;"",IF('Loan Table'!$D652+ExtraPayments&lt;'Loan Table'!$C652,ExtraPayments,IF('Loan Table'!$C652-'Loan Table'!$D652&gt;0,'Loan Table'!$C652-'Loan Table'!$D652,0)),"")</f>
        <v/>
      </c>
      <c r="F652" s="329" t="str">
        <f aca="false">IF('Loan Table'!$A652&lt;&gt;"",IF('Loan Table'!$D652+'Loan Table'!$E652&lt;='Loan Table'!$C652,'Loan Table'!$D652+'Loan Table'!$E652,'Loan Table'!$C652),"")</f>
        <v/>
      </c>
      <c r="G652" s="329" t="str">
        <f aca="false">IF('Loan Table'!$A652&lt;&gt;"",'Loan Table'!$F652-'Loan Table'!$H652,"")</f>
        <v/>
      </c>
      <c r="H652" s="329" t="str">
        <f aca="false">IF('Loan Table'!$A652&lt;&gt;"",'Loan Table'!$C652*(InterestRate/PaymentsPerYear),"")</f>
        <v/>
      </c>
      <c r="I652" s="329" t="str">
        <f aca="false">IF('Loan Table'!$A652&lt;&gt;"",IF('Loan Table'!$D652+'Loan Table'!$E652&lt;='Loan Table'!$C652,'Loan Table'!$C652-'Loan Table'!$G652,0),"")</f>
        <v/>
      </c>
      <c r="J652" s="329" t="str">
        <f aca="false">IF('Loan Table'!$A652&lt;&gt;"",SUM(INDEX('Loan Table'!$H$13:$H$844,1,1):'Loan Table'!$H652),"")</f>
        <v/>
      </c>
    </row>
    <row r="653" customFormat="false" ht="10.5" hidden="false" customHeight="false" outlineLevel="0" collapsed="false">
      <c r="A653" s="332" t="str">
        <f aca="false">IF(LoanGood,IF(ROW()-ROW('Loan Table'!$A$12)&gt;ScheduledNumberOfPayments,"",ROW()-ROW('Loan Table'!$A$12)),"")</f>
        <v/>
      </c>
      <c r="B653" s="327" t="str">
        <f aca="false">IF('Loan Table'!$A653&lt;&gt;"",EOMONTH(LoanStartDate,ROW('Loan Table'!$A653)-ROW('Loan Table'!$A$12)-2)+DAY(LoanStartDate),"")</f>
        <v/>
      </c>
      <c r="C653" s="329" t="str">
        <f aca="false">IF('Loan Table'!$A653&lt;&gt;"",IF(ROW()-ROW('Loan Table'!$C$12)=1,LoanAmount,INDEX('Loan Table'!$I$13:$I$844,ROW()-ROW('Loan Table'!$C$12)-1)),"")</f>
        <v/>
      </c>
      <c r="D653" s="329" t="str">
        <f aca="false">IF('Loan Table'!$A653&lt;&gt;"",ScheduledPayment,"")</f>
        <v/>
      </c>
      <c r="E653" s="329" t="str">
        <f aca="false">IF('Loan Table'!$A653&lt;&gt;"",IF('Loan Table'!$D653+ExtraPayments&lt;'Loan Table'!$C653,ExtraPayments,IF('Loan Table'!$C653-'Loan Table'!$D653&gt;0,'Loan Table'!$C653-'Loan Table'!$D653,0)),"")</f>
        <v/>
      </c>
      <c r="F653" s="329" t="str">
        <f aca="false">IF('Loan Table'!$A653&lt;&gt;"",IF('Loan Table'!$D653+'Loan Table'!$E653&lt;='Loan Table'!$C653,'Loan Table'!$D653+'Loan Table'!$E653,'Loan Table'!$C653),"")</f>
        <v/>
      </c>
      <c r="G653" s="329" t="str">
        <f aca="false">IF('Loan Table'!$A653&lt;&gt;"",'Loan Table'!$F653-'Loan Table'!$H653,"")</f>
        <v/>
      </c>
      <c r="H653" s="329" t="str">
        <f aca="false">IF('Loan Table'!$A653&lt;&gt;"",'Loan Table'!$C653*(InterestRate/PaymentsPerYear),"")</f>
        <v/>
      </c>
      <c r="I653" s="329" t="str">
        <f aca="false">IF('Loan Table'!$A653&lt;&gt;"",IF('Loan Table'!$D653+'Loan Table'!$E653&lt;='Loan Table'!$C653,'Loan Table'!$C653-'Loan Table'!$G653,0),"")</f>
        <v/>
      </c>
      <c r="J653" s="329" t="str">
        <f aca="false">IF('Loan Table'!$A653&lt;&gt;"",SUM(INDEX('Loan Table'!$H$13:$H$844,1,1):'Loan Table'!$H653),"")</f>
        <v/>
      </c>
    </row>
    <row r="654" customFormat="false" ht="10.5" hidden="false" customHeight="false" outlineLevel="0" collapsed="false">
      <c r="A654" s="332" t="str">
        <f aca="false">IF(LoanGood,IF(ROW()-ROW('Loan Table'!$A$12)&gt;ScheduledNumberOfPayments,"",ROW()-ROW('Loan Table'!$A$12)),"")</f>
        <v/>
      </c>
      <c r="B654" s="327" t="str">
        <f aca="false">IF('Loan Table'!$A654&lt;&gt;"",EOMONTH(LoanStartDate,ROW('Loan Table'!$A654)-ROW('Loan Table'!$A$12)-2)+DAY(LoanStartDate),"")</f>
        <v/>
      </c>
      <c r="C654" s="329" t="str">
        <f aca="false">IF('Loan Table'!$A654&lt;&gt;"",IF(ROW()-ROW('Loan Table'!$C$12)=1,LoanAmount,INDEX('Loan Table'!$I$13:$I$844,ROW()-ROW('Loan Table'!$C$12)-1)),"")</f>
        <v/>
      </c>
      <c r="D654" s="329" t="str">
        <f aca="false">IF('Loan Table'!$A654&lt;&gt;"",ScheduledPayment,"")</f>
        <v/>
      </c>
      <c r="E654" s="329" t="str">
        <f aca="false">IF('Loan Table'!$A654&lt;&gt;"",IF('Loan Table'!$D654+ExtraPayments&lt;'Loan Table'!$C654,ExtraPayments,IF('Loan Table'!$C654-'Loan Table'!$D654&gt;0,'Loan Table'!$C654-'Loan Table'!$D654,0)),"")</f>
        <v/>
      </c>
      <c r="F654" s="329" t="str">
        <f aca="false">IF('Loan Table'!$A654&lt;&gt;"",IF('Loan Table'!$D654+'Loan Table'!$E654&lt;='Loan Table'!$C654,'Loan Table'!$D654+'Loan Table'!$E654,'Loan Table'!$C654),"")</f>
        <v/>
      </c>
      <c r="G654" s="329" t="str">
        <f aca="false">IF('Loan Table'!$A654&lt;&gt;"",'Loan Table'!$F654-'Loan Table'!$H654,"")</f>
        <v/>
      </c>
      <c r="H654" s="329" t="str">
        <f aca="false">IF('Loan Table'!$A654&lt;&gt;"",'Loan Table'!$C654*(InterestRate/PaymentsPerYear),"")</f>
        <v/>
      </c>
      <c r="I654" s="329" t="str">
        <f aca="false">IF('Loan Table'!$A654&lt;&gt;"",IF('Loan Table'!$D654+'Loan Table'!$E654&lt;='Loan Table'!$C654,'Loan Table'!$C654-'Loan Table'!$G654,0),"")</f>
        <v/>
      </c>
      <c r="J654" s="329" t="str">
        <f aca="false">IF('Loan Table'!$A654&lt;&gt;"",SUM(INDEX('Loan Table'!$H$13:$H$844,1,1):'Loan Table'!$H654),"")</f>
        <v/>
      </c>
    </row>
    <row r="655" customFormat="false" ht="10.5" hidden="false" customHeight="false" outlineLevel="0" collapsed="false">
      <c r="A655" s="332" t="str">
        <f aca="false">IF(LoanGood,IF(ROW()-ROW('Loan Table'!$A$12)&gt;ScheduledNumberOfPayments,"",ROW()-ROW('Loan Table'!$A$12)),"")</f>
        <v/>
      </c>
      <c r="B655" s="327" t="str">
        <f aca="false">IF('Loan Table'!$A655&lt;&gt;"",EOMONTH(LoanStartDate,ROW('Loan Table'!$A655)-ROW('Loan Table'!$A$12)-2)+DAY(LoanStartDate),"")</f>
        <v/>
      </c>
      <c r="C655" s="329" t="str">
        <f aca="false">IF('Loan Table'!$A655&lt;&gt;"",IF(ROW()-ROW('Loan Table'!$C$12)=1,LoanAmount,INDEX('Loan Table'!$I$13:$I$844,ROW()-ROW('Loan Table'!$C$12)-1)),"")</f>
        <v/>
      </c>
      <c r="D655" s="329" t="str">
        <f aca="false">IF('Loan Table'!$A655&lt;&gt;"",ScheduledPayment,"")</f>
        <v/>
      </c>
      <c r="E655" s="329" t="str">
        <f aca="false">IF('Loan Table'!$A655&lt;&gt;"",IF('Loan Table'!$D655+ExtraPayments&lt;'Loan Table'!$C655,ExtraPayments,IF('Loan Table'!$C655-'Loan Table'!$D655&gt;0,'Loan Table'!$C655-'Loan Table'!$D655,0)),"")</f>
        <v/>
      </c>
      <c r="F655" s="329" t="str">
        <f aca="false">IF('Loan Table'!$A655&lt;&gt;"",IF('Loan Table'!$D655+'Loan Table'!$E655&lt;='Loan Table'!$C655,'Loan Table'!$D655+'Loan Table'!$E655,'Loan Table'!$C655),"")</f>
        <v/>
      </c>
      <c r="G655" s="329" t="str">
        <f aca="false">IF('Loan Table'!$A655&lt;&gt;"",'Loan Table'!$F655-'Loan Table'!$H655,"")</f>
        <v/>
      </c>
      <c r="H655" s="329" t="str">
        <f aca="false">IF('Loan Table'!$A655&lt;&gt;"",'Loan Table'!$C655*(InterestRate/PaymentsPerYear),"")</f>
        <v/>
      </c>
      <c r="I655" s="329" t="str">
        <f aca="false">IF('Loan Table'!$A655&lt;&gt;"",IF('Loan Table'!$D655+'Loan Table'!$E655&lt;='Loan Table'!$C655,'Loan Table'!$C655-'Loan Table'!$G655,0),"")</f>
        <v/>
      </c>
      <c r="J655" s="329" t="str">
        <f aca="false">IF('Loan Table'!$A655&lt;&gt;"",SUM(INDEX('Loan Table'!$H$13:$H$844,1,1):'Loan Table'!$H655),"")</f>
        <v/>
      </c>
    </row>
    <row r="656" customFormat="false" ht="10.5" hidden="false" customHeight="false" outlineLevel="0" collapsed="false">
      <c r="A656" s="332" t="str">
        <f aca="false">IF(LoanGood,IF(ROW()-ROW('Loan Table'!$A$12)&gt;ScheduledNumberOfPayments,"",ROW()-ROW('Loan Table'!$A$12)),"")</f>
        <v/>
      </c>
      <c r="B656" s="327" t="str">
        <f aca="false">IF('Loan Table'!$A656&lt;&gt;"",EOMONTH(LoanStartDate,ROW('Loan Table'!$A656)-ROW('Loan Table'!$A$12)-2)+DAY(LoanStartDate),"")</f>
        <v/>
      </c>
      <c r="C656" s="329" t="str">
        <f aca="false">IF('Loan Table'!$A656&lt;&gt;"",IF(ROW()-ROW('Loan Table'!$C$12)=1,LoanAmount,INDEX('Loan Table'!$I$13:$I$844,ROW()-ROW('Loan Table'!$C$12)-1)),"")</f>
        <v/>
      </c>
      <c r="D656" s="329" t="str">
        <f aca="false">IF('Loan Table'!$A656&lt;&gt;"",ScheduledPayment,"")</f>
        <v/>
      </c>
      <c r="E656" s="329" t="str">
        <f aca="false">IF('Loan Table'!$A656&lt;&gt;"",IF('Loan Table'!$D656+ExtraPayments&lt;'Loan Table'!$C656,ExtraPayments,IF('Loan Table'!$C656-'Loan Table'!$D656&gt;0,'Loan Table'!$C656-'Loan Table'!$D656,0)),"")</f>
        <v/>
      </c>
      <c r="F656" s="329" t="str">
        <f aca="false">IF('Loan Table'!$A656&lt;&gt;"",IF('Loan Table'!$D656+'Loan Table'!$E656&lt;='Loan Table'!$C656,'Loan Table'!$D656+'Loan Table'!$E656,'Loan Table'!$C656),"")</f>
        <v/>
      </c>
      <c r="G656" s="329" t="str">
        <f aca="false">IF('Loan Table'!$A656&lt;&gt;"",'Loan Table'!$F656-'Loan Table'!$H656,"")</f>
        <v/>
      </c>
      <c r="H656" s="329" t="str">
        <f aca="false">IF('Loan Table'!$A656&lt;&gt;"",'Loan Table'!$C656*(InterestRate/PaymentsPerYear),"")</f>
        <v/>
      </c>
      <c r="I656" s="329" t="str">
        <f aca="false">IF('Loan Table'!$A656&lt;&gt;"",IF('Loan Table'!$D656+'Loan Table'!$E656&lt;='Loan Table'!$C656,'Loan Table'!$C656-'Loan Table'!$G656,0),"")</f>
        <v/>
      </c>
      <c r="J656" s="329" t="str">
        <f aca="false">IF('Loan Table'!$A656&lt;&gt;"",SUM(INDEX('Loan Table'!$H$13:$H$844,1,1):'Loan Table'!$H656),"")</f>
        <v/>
      </c>
    </row>
    <row r="657" customFormat="false" ht="10.5" hidden="false" customHeight="false" outlineLevel="0" collapsed="false">
      <c r="A657" s="332" t="str">
        <f aca="false">IF(LoanGood,IF(ROW()-ROW('Loan Table'!$A$12)&gt;ScheduledNumberOfPayments,"",ROW()-ROW('Loan Table'!$A$12)),"")</f>
        <v/>
      </c>
      <c r="B657" s="327" t="str">
        <f aca="false">IF('Loan Table'!$A657&lt;&gt;"",EOMONTH(LoanStartDate,ROW('Loan Table'!$A657)-ROW('Loan Table'!$A$12)-2)+DAY(LoanStartDate),"")</f>
        <v/>
      </c>
      <c r="C657" s="329" t="str">
        <f aca="false">IF('Loan Table'!$A657&lt;&gt;"",IF(ROW()-ROW('Loan Table'!$C$12)=1,LoanAmount,INDEX('Loan Table'!$I$13:$I$844,ROW()-ROW('Loan Table'!$C$12)-1)),"")</f>
        <v/>
      </c>
      <c r="D657" s="329" t="str">
        <f aca="false">IF('Loan Table'!$A657&lt;&gt;"",ScheduledPayment,"")</f>
        <v/>
      </c>
      <c r="E657" s="329" t="str">
        <f aca="false">IF('Loan Table'!$A657&lt;&gt;"",IF('Loan Table'!$D657+ExtraPayments&lt;'Loan Table'!$C657,ExtraPayments,IF('Loan Table'!$C657-'Loan Table'!$D657&gt;0,'Loan Table'!$C657-'Loan Table'!$D657,0)),"")</f>
        <v/>
      </c>
      <c r="F657" s="329" t="str">
        <f aca="false">IF('Loan Table'!$A657&lt;&gt;"",IF('Loan Table'!$D657+'Loan Table'!$E657&lt;='Loan Table'!$C657,'Loan Table'!$D657+'Loan Table'!$E657,'Loan Table'!$C657),"")</f>
        <v/>
      </c>
      <c r="G657" s="329" t="str">
        <f aca="false">IF('Loan Table'!$A657&lt;&gt;"",'Loan Table'!$F657-'Loan Table'!$H657,"")</f>
        <v/>
      </c>
      <c r="H657" s="329" t="str">
        <f aca="false">IF('Loan Table'!$A657&lt;&gt;"",'Loan Table'!$C657*(InterestRate/PaymentsPerYear),"")</f>
        <v/>
      </c>
      <c r="I657" s="329" t="str">
        <f aca="false">IF('Loan Table'!$A657&lt;&gt;"",IF('Loan Table'!$D657+'Loan Table'!$E657&lt;='Loan Table'!$C657,'Loan Table'!$C657-'Loan Table'!$G657,0),"")</f>
        <v/>
      </c>
      <c r="J657" s="329" t="str">
        <f aca="false">IF('Loan Table'!$A657&lt;&gt;"",SUM(INDEX('Loan Table'!$H$13:$H$844,1,1):'Loan Table'!$H657),"")</f>
        <v/>
      </c>
    </row>
    <row r="658" customFormat="false" ht="10.5" hidden="false" customHeight="false" outlineLevel="0" collapsed="false">
      <c r="A658" s="332" t="str">
        <f aca="false">IF(LoanGood,IF(ROW()-ROW('Loan Table'!$A$12)&gt;ScheduledNumberOfPayments,"",ROW()-ROW('Loan Table'!$A$12)),"")</f>
        <v/>
      </c>
      <c r="B658" s="327" t="str">
        <f aca="false">IF('Loan Table'!$A658&lt;&gt;"",EOMONTH(LoanStartDate,ROW('Loan Table'!$A658)-ROW('Loan Table'!$A$12)-2)+DAY(LoanStartDate),"")</f>
        <v/>
      </c>
      <c r="C658" s="329" t="str">
        <f aca="false">IF('Loan Table'!$A658&lt;&gt;"",IF(ROW()-ROW('Loan Table'!$C$12)=1,LoanAmount,INDEX('Loan Table'!$I$13:$I$844,ROW()-ROW('Loan Table'!$C$12)-1)),"")</f>
        <v/>
      </c>
      <c r="D658" s="329" t="str">
        <f aca="false">IF('Loan Table'!$A658&lt;&gt;"",ScheduledPayment,"")</f>
        <v/>
      </c>
      <c r="E658" s="329" t="str">
        <f aca="false">IF('Loan Table'!$A658&lt;&gt;"",IF('Loan Table'!$D658+ExtraPayments&lt;'Loan Table'!$C658,ExtraPayments,IF('Loan Table'!$C658-'Loan Table'!$D658&gt;0,'Loan Table'!$C658-'Loan Table'!$D658,0)),"")</f>
        <v/>
      </c>
      <c r="F658" s="329" t="str">
        <f aca="false">IF('Loan Table'!$A658&lt;&gt;"",IF('Loan Table'!$D658+'Loan Table'!$E658&lt;='Loan Table'!$C658,'Loan Table'!$D658+'Loan Table'!$E658,'Loan Table'!$C658),"")</f>
        <v/>
      </c>
      <c r="G658" s="329" t="str">
        <f aca="false">IF('Loan Table'!$A658&lt;&gt;"",'Loan Table'!$F658-'Loan Table'!$H658,"")</f>
        <v/>
      </c>
      <c r="H658" s="329" t="str">
        <f aca="false">IF('Loan Table'!$A658&lt;&gt;"",'Loan Table'!$C658*(InterestRate/PaymentsPerYear),"")</f>
        <v/>
      </c>
      <c r="I658" s="329" t="str">
        <f aca="false">IF('Loan Table'!$A658&lt;&gt;"",IF('Loan Table'!$D658+'Loan Table'!$E658&lt;='Loan Table'!$C658,'Loan Table'!$C658-'Loan Table'!$G658,0),"")</f>
        <v/>
      </c>
      <c r="J658" s="329" t="str">
        <f aca="false">IF('Loan Table'!$A658&lt;&gt;"",SUM(INDEX('Loan Table'!$H$13:$H$844,1,1):'Loan Table'!$H658),"")</f>
        <v/>
      </c>
    </row>
    <row r="659" customFormat="false" ht="10.5" hidden="false" customHeight="false" outlineLevel="0" collapsed="false">
      <c r="A659" s="332" t="str">
        <f aca="false">IF(LoanGood,IF(ROW()-ROW('Loan Table'!$A$12)&gt;ScheduledNumberOfPayments,"",ROW()-ROW('Loan Table'!$A$12)),"")</f>
        <v/>
      </c>
      <c r="B659" s="327" t="str">
        <f aca="false">IF('Loan Table'!$A659&lt;&gt;"",EOMONTH(LoanStartDate,ROW('Loan Table'!$A659)-ROW('Loan Table'!$A$12)-2)+DAY(LoanStartDate),"")</f>
        <v/>
      </c>
      <c r="C659" s="329" t="str">
        <f aca="false">IF('Loan Table'!$A659&lt;&gt;"",IF(ROW()-ROW('Loan Table'!$C$12)=1,LoanAmount,INDEX('Loan Table'!$I$13:$I$844,ROW()-ROW('Loan Table'!$C$12)-1)),"")</f>
        <v/>
      </c>
      <c r="D659" s="329" t="str">
        <f aca="false">IF('Loan Table'!$A659&lt;&gt;"",ScheduledPayment,"")</f>
        <v/>
      </c>
      <c r="E659" s="329" t="str">
        <f aca="false">IF('Loan Table'!$A659&lt;&gt;"",IF('Loan Table'!$D659+ExtraPayments&lt;'Loan Table'!$C659,ExtraPayments,IF('Loan Table'!$C659-'Loan Table'!$D659&gt;0,'Loan Table'!$C659-'Loan Table'!$D659,0)),"")</f>
        <v/>
      </c>
      <c r="F659" s="329" t="str">
        <f aca="false">IF('Loan Table'!$A659&lt;&gt;"",IF('Loan Table'!$D659+'Loan Table'!$E659&lt;='Loan Table'!$C659,'Loan Table'!$D659+'Loan Table'!$E659,'Loan Table'!$C659),"")</f>
        <v/>
      </c>
      <c r="G659" s="329" t="str">
        <f aca="false">IF('Loan Table'!$A659&lt;&gt;"",'Loan Table'!$F659-'Loan Table'!$H659,"")</f>
        <v/>
      </c>
      <c r="H659" s="329" t="str">
        <f aca="false">IF('Loan Table'!$A659&lt;&gt;"",'Loan Table'!$C659*(InterestRate/PaymentsPerYear),"")</f>
        <v/>
      </c>
      <c r="I659" s="329" t="str">
        <f aca="false">IF('Loan Table'!$A659&lt;&gt;"",IF('Loan Table'!$D659+'Loan Table'!$E659&lt;='Loan Table'!$C659,'Loan Table'!$C659-'Loan Table'!$G659,0),"")</f>
        <v/>
      </c>
      <c r="J659" s="329" t="str">
        <f aca="false">IF('Loan Table'!$A659&lt;&gt;"",SUM(INDEX('Loan Table'!$H$13:$H$844,1,1):'Loan Table'!$H659),"")</f>
        <v/>
      </c>
    </row>
    <row r="660" customFormat="false" ht="10.5" hidden="false" customHeight="false" outlineLevel="0" collapsed="false">
      <c r="A660" s="332" t="str">
        <f aca="false">IF(LoanGood,IF(ROW()-ROW('Loan Table'!$A$12)&gt;ScheduledNumberOfPayments,"",ROW()-ROW('Loan Table'!$A$12)),"")</f>
        <v/>
      </c>
      <c r="B660" s="327" t="str">
        <f aca="false">IF('Loan Table'!$A660&lt;&gt;"",EOMONTH(LoanStartDate,ROW('Loan Table'!$A660)-ROW('Loan Table'!$A$12)-2)+DAY(LoanStartDate),"")</f>
        <v/>
      </c>
      <c r="C660" s="329" t="str">
        <f aca="false">IF('Loan Table'!$A660&lt;&gt;"",IF(ROW()-ROW('Loan Table'!$C$12)=1,LoanAmount,INDEX('Loan Table'!$I$13:$I$844,ROW()-ROW('Loan Table'!$C$12)-1)),"")</f>
        <v/>
      </c>
      <c r="D660" s="329" t="str">
        <f aca="false">IF('Loan Table'!$A660&lt;&gt;"",ScheduledPayment,"")</f>
        <v/>
      </c>
      <c r="E660" s="329" t="str">
        <f aca="false">IF('Loan Table'!$A660&lt;&gt;"",IF('Loan Table'!$D660+ExtraPayments&lt;'Loan Table'!$C660,ExtraPayments,IF('Loan Table'!$C660-'Loan Table'!$D660&gt;0,'Loan Table'!$C660-'Loan Table'!$D660,0)),"")</f>
        <v/>
      </c>
      <c r="F660" s="329" t="str">
        <f aca="false">IF('Loan Table'!$A660&lt;&gt;"",IF('Loan Table'!$D660+'Loan Table'!$E660&lt;='Loan Table'!$C660,'Loan Table'!$D660+'Loan Table'!$E660,'Loan Table'!$C660),"")</f>
        <v/>
      </c>
      <c r="G660" s="329" t="str">
        <f aca="false">IF('Loan Table'!$A660&lt;&gt;"",'Loan Table'!$F660-'Loan Table'!$H660,"")</f>
        <v/>
      </c>
      <c r="H660" s="329" t="str">
        <f aca="false">IF('Loan Table'!$A660&lt;&gt;"",'Loan Table'!$C660*(InterestRate/PaymentsPerYear),"")</f>
        <v/>
      </c>
      <c r="I660" s="329" t="str">
        <f aca="false">IF('Loan Table'!$A660&lt;&gt;"",IF('Loan Table'!$D660+'Loan Table'!$E660&lt;='Loan Table'!$C660,'Loan Table'!$C660-'Loan Table'!$G660,0),"")</f>
        <v/>
      </c>
      <c r="J660" s="329" t="str">
        <f aca="false">IF('Loan Table'!$A660&lt;&gt;"",SUM(INDEX('Loan Table'!$H$13:$H$844,1,1):'Loan Table'!$H660),"")</f>
        <v/>
      </c>
    </row>
    <row r="661" customFormat="false" ht="10.5" hidden="false" customHeight="false" outlineLevel="0" collapsed="false">
      <c r="A661" s="332" t="str">
        <f aca="false">IF(LoanGood,IF(ROW()-ROW('Loan Table'!$A$12)&gt;ScheduledNumberOfPayments,"",ROW()-ROW('Loan Table'!$A$12)),"")</f>
        <v/>
      </c>
      <c r="B661" s="327" t="str">
        <f aca="false">IF('Loan Table'!$A661&lt;&gt;"",EOMONTH(LoanStartDate,ROW('Loan Table'!$A661)-ROW('Loan Table'!$A$12)-2)+DAY(LoanStartDate),"")</f>
        <v/>
      </c>
      <c r="C661" s="329" t="str">
        <f aca="false">IF('Loan Table'!$A661&lt;&gt;"",IF(ROW()-ROW('Loan Table'!$C$12)=1,LoanAmount,INDEX('Loan Table'!$I$13:$I$844,ROW()-ROW('Loan Table'!$C$12)-1)),"")</f>
        <v/>
      </c>
      <c r="D661" s="329" t="str">
        <f aca="false">IF('Loan Table'!$A661&lt;&gt;"",ScheduledPayment,"")</f>
        <v/>
      </c>
      <c r="E661" s="329" t="str">
        <f aca="false">IF('Loan Table'!$A661&lt;&gt;"",IF('Loan Table'!$D661+ExtraPayments&lt;'Loan Table'!$C661,ExtraPayments,IF('Loan Table'!$C661-'Loan Table'!$D661&gt;0,'Loan Table'!$C661-'Loan Table'!$D661,0)),"")</f>
        <v/>
      </c>
      <c r="F661" s="329" t="str">
        <f aca="false">IF('Loan Table'!$A661&lt;&gt;"",IF('Loan Table'!$D661+'Loan Table'!$E661&lt;='Loan Table'!$C661,'Loan Table'!$D661+'Loan Table'!$E661,'Loan Table'!$C661),"")</f>
        <v/>
      </c>
      <c r="G661" s="329" t="str">
        <f aca="false">IF('Loan Table'!$A661&lt;&gt;"",'Loan Table'!$F661-'Loan Table'!$H661,"")</f>
        <v/>
      </c>
      <c r="H661" s="329" t="str">
        <f aca="false">IF('Loan Table'!$A661&lt;&gt;"",'Loan Table'!$C661*(InterestRate/PaymentsPerYear),"")</f>
        <v/>
      </c>
      <c r="I661" s="329" t="str">
        <f aca="false">IF('Loan Table'!$A661&lt;&gt;"",IF('Loan Table'!$D661+'Loan Table'!$E661&lt;='Loan Table'!$C661,'Loan Table'!$C661-'Loan Table'!$G661,0),"")</f>
        <v/>
      </c>
      <c r="J661" s="329" t="str">
        <f aca="false">IF('Loan Table'!$A661&lt;&gt;"",SUM(INDEX('Loan Table'!$H$13:$H$844,1,1):'Loan Table'!$H661),"")</f>
        <v/>
      </c>
    </row>
    <row r="662" customFormat="false" ht="10.5" hidden="false" customHeight="false" outlineLevel="0" collapsed="false">
      <c r="A662" s="332" t="str">
        <f aca="false">IF(LoanGood,IF(ROW()-ROW('Loan Table'!$A$12)&gt;ScheduledNumberOfPayments,"",ROW()-ROW('Loan Table'!$A$12)),"")</f>
        <v/>
      </c>
      <c r="B662" s="327" t="str">
        <f aca="false">IF('Loan Table'!$A662&lt;&gt;"",EOMONTH(LoanStartDate,ROW('Loan Table'!$A662)-ROW('Loan Table'!$A$12)-2)+DAY(LoanStartDate),"")</f>
        <v/>
      </c>
      <c r="C662" s="329" t="str">
        <f aca="false">IF('Loan Table'!$A662&lt;&gt;"",IF(ROW()-ROW('Loan Table'!$C$12)=1,LoanAmount,INDEX('Loan Table'!$I$13:$I$844,ROW()-ROW('Loan Table'!$C$12)-1)),"")</f>
        <v/>
      </c>
      <c r="D662" s="329" t="str">
        <f aca="false">IF('Loan Table'!$A662&lt;&gt;"",ScheduledPayment,"")</f>
        <v/>
      </c>
      <c r="E662" s="329" t="str">
        <f aca="false">IF('Loan Table'!$A662&lt;&gt;"",IF('Loan Table'!$D662+ExtraPayments&lt;'Loan Table'!$C662,ExtraPayments,IF('Loan Table'!$C662-'Loan Table'!$D662&gt;0,'Loan Table'!$C662-'Loan Table'!$D662,0)),"")</f>
        <v/>
      </c>
      <c r="F662" s="329" t="str">
        <f aca="false">IF('Loan Table'!$A662&lt;&gt;"",IF('Loan Table'!$D662+'Loan Table'!$E662&lt;='Loan Table'!$C662,'Loan Table'!$D662+'Loan Table'!$E662,'Loan Table'!$C662),"")</f>
        <v/>
      </c>
      <c r="G662" s="329" t="str">
        <f aca="false">IF('Loan Table'!$A662&lt;&gt;"",'Loan Table'!$F662-'Loan Table'!$H662,"")</f>
        <v/>
      </c>
      <c r="H662" s="329" t="str">
        <f aca="false">IF('Loan Table'!$A662&lt;&gt;"",'Loan Table'!$C662*(InterestRate/PaymentsPerYear),"")</f>
        <v/>
      </c>
      <c r="I662" s="329" t="str">
        <f aca="false">IF('Loan Table'!$A662&lt;&gt;"",IF('Loan Table'!$D662+'Loan Table'!$E662&lt;='Loan Table'!$C662,'Loan Table'!$C662-'Loan Table'!$G662,0),"")</f>
        <v/>
      </c>
      <c r="J662" s="329" t="str">
        <f aca="false">IF('Loan Table'!$A662&lt;&gt;"",SUM(INDEX('Loan Table'!$H$13:$H$844,1,1):'Loan Table'!$H662),"")</f>
        <v/>
      </c>
    </row>
    <row r="663" customFormat="false" ht="10.5" hidden="false" customHeight="false" outlineLevel="0" collapsed="false">
      <c r="A663" s="332" t="str">
        <f aca="false">IF(LoanGood,IF(ROW()-ROW('Loan Table'!$A$12)&gt;ScheduledNumberOfPayments,"",ROW()-ROW('Loan Table'!$A$12)),"")</f>
        <v/>
      </c>
      <c r="B663" s="327" t="str">
        <f aca="false">IF('Loan Table'!$A663&lt;&gt;"",EOMONTH(LoanStartDate,ROW('Loan Table'!$A663)-ROW('Loan Table'!$A$12)-2)+DAY(LoanStartDate),"")</f>
        <v/>
      </c>
      <c r="C663" s="329" t="str">
        <f aca="false">IF('Loan Table'!$A663&lt;&gt;"",IF(ROW()-ROW('Loan Table'!$C$12)=1,LoanAmount,INDEX('Loan Table'!$I$13:$I$844,ROW()-ROW('Loan Table'!$C$12)-1)),"")</f>
        <v/>
      </c>
      <c r="D663" s="329" t="str">
        <f aca="false">IF('Loan Table'!$A663&lt;&gt;"",ScheduledPayment,"")</f>
        <v/>
      </c>
      <c r="E663" s="329" t="str">
        <f aca="false">IF('Loan Table'!$A663&lt;&gt;"",IF('Loan Table'!$D663+ExtraPayments&lt;'Loan Table'!$C663,ExtraPayments,IF('Loan Table'!$C663-'Loan Table'!$D663&gt;0,'Loan Table'!$C663-'Loan Table'!$D663,0)),"")</f>
        <v/>
      </c>
      <c r="F663" s="329" t="str">
        <f aca="false">IF('Loan Table'!$A663&lt;&gt;"",IF('Loan Table'!$D663+'Loan Table'!$E663&lt;='Loan Table'!$C663,'Loan Table'!$D663+'Loan Table'!$E663,'Loan Table'!$C663),"")</f>
        <v/>
      </c>
      <c r="G663" s="329" t="str">
        <f aca="false">IF('Loan Table'!$A663&lt;&gt;"",'Loan Table'!$F663-'Loan Table'!$H663,"")</f>
        <v/>
      </c>
      <c r="H663" s="329" t="str">
        <f aca="false">IF('Loan Table'!$A663&lt;&gt;"",'Loan Table'!$C663*(InterestRate/PaymentsPerYear),"")</f>
        <v/>
      </c>
      <c r="I663" s="329" t="str">
        <f aca="false">IF('Loan Table'!$A663&lt;&gt;"",IF('Loan Table'!$D663+'Loan Table'!$E663&lt;='Loan Table'!$C663,'Loan Table'!$C663-'Loan Table'!$G663,0),"")</f>
        <v/>
      </c>
      <c r="J663" s="329" t="str">
        <f aca="false">IF('Loan Table'!$A663&lt;&gt;"",SUM(INDEX('Loan Table'!$H$13:$H$844,1,1):'Loan Table'!$H663),"")</f>
        <v/>
      </c>
    </row>
    <row r="664" customFormat="false" ht="10.5" hidden="false" customHeight="false" outlineLevel="0" collapsed="false">
      <c r="A664" s="332" t="str">
        <f aca="false">IF(LoanGood,IF(ROW()-ROW('Loan Table'!$A$12)&gt;ScheduledNumberOfPayments,"",ROW()-ROW('Loan Table'!$A$12)),"")</f>
        <v/>
      </c>
      <c r="B664" s="327" t="str">
        <f aca="false">IF('Loan Table'!$A664&lt;&gt;"",EOMONTH(LoanStartDate,ROW('Loan Table'!$A664)-ROW('Loan Table'!$A$12)-2)+DAY(LoanStartDate),"")</f>
        <v/>
      </c>
      <c r="C664" s="329" t="str">
        <f aca="false">IF('Loan Table'!$A664&lt;&gt;"",IF(ROW()-ROW('Loan Table'!$C$12)=1,LoanAmount,INDEX('Loan Table'!$I$13:$I$844,ROW()-ROW('Loan Table'!$C$12)-1)),"")</f>
        <v/>
      </c>
      <c r="D664" s="329" t="str">
        <f aca="false">IF('Loan Table'!$A664&lt;&gt;"",ScheduledPayment,"")</f>
        <v/>
      </c>
      <c r="E664" s="329" t="str">
        <f aca="false">IF('Loan Table'!$A664&lt;&gt;"",IF('Loan Table'!$D664+ExtraPayments&lt;'Loan Table'!$C664,ExtraPayments,IF('Loan Table'!$C664-'Loan Table'!$D664&gt;0,'Loan Table'!$C664-'Loan Table'!$D664,0)),"")</f>
        <v/>
      </c>
      <c r="F664" s="329" t="str">
        <f aca="false">IF('Loan Table'!$A664&lt;&gt;"",IF('Loan Table'!$D664+'Loan Table'!$E664&lt;='Loan Table'!$C664,'Loan Table'!$D664+'Loan Table'!$E664,'Loan Table'!$C664),"")</f>
        <v/>
      </c>
      <c r="G664" s="329" t="str">
        <f aca="false">IF('Loan Table'!$A664&lt;&gt;"",'Loan Table'!$F664-'Loan Table'!$H664,"")</f>
        <v/>
      </c>
      <c r="H664" s="329" t="str">
        <f aca="false">IF('Loan Table'!$A664&lt;&gt;"",'Loan Table'!$C664*(InterestRate/PaymentsPerYear),"")</f>
        <v/>
      </c>
      <c r="I664" s="329" t="str">
        <f aca="false">IF('Loan Table'!$A664&lt;&gt;"",IF('Loan Table'!$D664+'Loan Table'!$E664&lt;='Loan Table'!$C664,'Loan Table'!$C664-'Loan Table'!$G664,0),"")</f>
        <v/>
      </c>
      <c r="J664" s="329" t="str">
        <f aca="false">IF('Loan Table'!$A664&lt;&gt;"",SUM(INDEX('Loan Table'!$H$13:$H$844,1,1):'Loan Table'!$H664),"")</f>
        <v/>
      </c>
    </row>
    <row r="665" customFormat="false" ht="10.5" hidden="false" customHeight="false" outlineLevel="0" collapsed="false">
      <c r="A665" s="332" t="str">
        <f aca="false">IF(LoanGood,IF(ROW()-ROW('Loan Table'!$A$12)&gt;ScheduledNumberOfPayments,"",ROW()-ROW('Loan Table'!$A$12)),"")</f>
        <v/>
      </c>
      <c r="B665" s="327" t="str">
        <f aca="false">IF('Loan Table'!$A665&lt;&gt;"",EOMONTH(LoanStartDate,ROW('Loan Table'!$A665)-ROW('Loan Table'!$A$12)-2)+DAY(LoanStartDate),"")</f>
        <v/>
      </c>
      <c r="C665" s="329" t="str">
        <f aca="false">IF('Loan Table'!$A665&lt;&gt;"",IF(ROW()-ROW('Loan Table'!$C$12)=1,LoanAmount,INDEX('Loan Table'!$I$13:$I$844,ROW()-ROW('Loan Table'!$C$12)-1)),"")</f>
        <v/>
      </c>
      <c r="D665" s="329" t="str">
        <f aca="false">IF('Loan Table'!$A665&lt;&gt;"",ScheduledPayment,"")</f>
        <v/>
      </c>
      <c r="E665" s="329" t="str">
        <f aca="false">IF('Loan Table'!$A665&lt;&gt;"",IF('Loan Table'!$D665+ExtraPayments&lt;'Loan Table'!$C665,ExtraPayments,IF('Loan Table'!$C665-'Loan Table'!$D665&gt;0,'Loan Table'!$C665-'Loan Table'!$D665,0)),"")</f>
        <v/>
      </c>
      <c r="F665" s="329" t="str">
        <f aca="false">IF('Loan Table'!$A665&lt;&gt;"",IF('Loan Table'!$D665+'Loan Table'!$E665&lt;='Loan Table'!$C665,'Loan Table'!$D665+'Loan Table'!$E665,'Loan Table'!$C665),"")</f>
        <v/>
      </c>
      <c r="G665" s="329" t="str">
        <f aca="false">IF('Loan Table'!$A665&lt;&gt;"",'Loan Table'!$F665-'Loan Table'!$H665,"")</f>
        <v/>
      </c>
      <c r="H665" s="329" t="str">
        <f aca="false">IF('Loan Table'!$A665&lt;&gt;"",'Loan Table'!$C665*(InterestRate/PaymentsPerYear),"")</f>
        <v/>
      </c>
      <c r="I665" s="329" t="str">
        <f aca="false">IF('Loan Table'!$A665&lt;&gt;"",IF('Loan Table'!$D665+'Loan Table'!$E665&lt;='Loan Table'!$C665,'Loan Table'!$C665-'Loan Table'!$G665,0),"")</f>
        <v/>
      </c>
      <c r="J665" s="329" t="str">
        <f aca="false">IF('Loan Table'!$A665&lt;&gt;"",SUM(INDEX('Loan Table'!$H$13:$H$844,1,1):'Loan Table'!$H665),"")</f>
        <v/>
      </c>
    </row>
    <row r="666" customFormat="false" ht="10.5" hidden="false" customHeight="false" outlineLevel="0" collapsed="false">
      <c r="A666" s="332" t="str">
        <f aca="false">IF(LoanGood,IF(ROW()-ROW('Loan Table'!$A$12)&gt;ScheduledNumberOfPayments,"",ROW()-ROW('Loan Table'!$A$12)),"")</f>
        <v/>
      </c>
      <c r="B666" s="327" t="str">
        <f aca="false">IF('Loan Table'!$A666&lt;&gt;"",EOMONTH(LoanStartDate,ROW('Loan Table'!$A666)-ROW('Loan Table'!$A$12)-2)+DAY(LoanStartDate),"")</f>
        <v/>
      </c>
      <c r="C666" s="329" t="str">
        <f aca="false">IF('Loan Table'!$A666&lt;&gt;"",IF(ROW()-ROW('Loan Table'!$C$12)=1,LoanAmount,INDEX('Loan Table'!$I$13:$I$844,ROW()-ROW('Loan Table'!$C$12)-1)),"")</f>
        <v/>
      </c>
      <c r="D666" s="329" t="str">
        <f aca="false">IF('Loan Table'!$A666&lt;&gt;"",ScheduledPayment,"")</f>
        <v/>
      </c>
      <c r="E666" s="329" t="str">
        <f aca="false">IF('Loan Table'!$A666&lt;&gt;"",IF('Loan Table'!$D666+ExtraPayments&lt;'Loan Table'!$C666,ExtraPayments,IF('Loan Table'!$C666-'Loan Table'!$D666&gt;0,'Loan Table'!$C666-'Loan Table'!$D666,0)),"")</f>
        <v/>
      </c>
      <c r="F666" s="329" t="str">
        <f aca="false">IF('Loan Table'!$A666&lt;&gt;"",IF('Loan Table'!$D666+'Loan Table'!$E666&lt;='Loan Table'!$C666,'Loan Table'!$D666+'Loan Table'!$E666,'Loan Table'!$C666),"")</f>
        <v/>
      </c>
      <c r="G666" s="329" t="str">
        <f aca="false">IF('Loan Table'!$A666&lt;&gt;"",'Loan Table'!$F666-'Loan Table'!$H666,"")</f>
        <v/>
      </c>
      <c r="H666" s="329" t="str">
        <f aca="false">IF('Loan Table'!$A666&lt;&gt;"",'Loan Table'!$C666*(InterestRate/PaymentsPerYear),"")</f>
        <v/>
      </c>
      <c r="I666" s="329" t="str">
        <f aca="false">IF('Loan Table'!$A666&lt;&gt;"",IF('Loan Table'!$D666+'Loan Table'!$E666&lt;='Loan Table'!$C666,'Loan Table'!$C666-'Loan Table'!$G666,0),"")</f>
        <v/>
      </c>
      <c r="J666" s="329" t="str">
        <f aca="false">IF('Loan Table'!$A666&lt;&gt;"",SUM(INDEX('Loan Table'!$H$13:$H$844,1,1):'Loan Table'!$H666),"")</f>
        <v/>
      </c>
    </row>
    <row r="667" customFormat="false" ht="10.5" hidden="false" customHeight="false" outlineLevel="0" collapsed="false">
      <c r="A667" s="332" t="str">
        <f aca="false">IF(LoanGood,IF(ROW()-ROW('Loan Table'!$A$12)&gt;ScheduledNumberOfPayments,"",ROW()-ROW('Loan Table'!$A$12)),"")</f>
        <v/>
      </c>
      <c r="B667" s="327" t="str">
        <f aca="false">IF('Loan Table'!$A667&lt;&gt;"",EOMONTH(LoanStartDate,ROW('Loan Table'!$A667)-ROW('Loan Table'!$A$12)-2)+DAY(LoanStartDate),"")</f>
        <v/>
      </c>
      <c r="C667" s="329" t="str">
        <f aca="false">IF('Loan Table'!$A667&lt;&gt;"",IF(ROW()-ROW('Loan Table'!$C$12)=1,LoanAmount,INDEX('Loan Table'!$I$13:$I$844,ROW()-ROW('Loan Table'!$C$12)-1)),"")</f>
        <v/>
      </c>
      <c r="D667" s="329" t="str">
        <f aca="false">IF('Loan Table'!$A667&lt;&gt;"",ScheduledPayment,"")</f>
        <v/>
      </c>
      <c r="E667" s="329" t="str">
        <f aca="false">IF('Loan Table'!$A667&lt;&gt;"",IF('Loan Table'!$D667+ExtraPayments&lt;'Loan Table'!$C667,ExtraPayments,IF('Loan Table'!$C667-'Loan Table'!$D667&gt;0,'Loan Table'!$C667-'Loan Table'!$D667,0)),"")</f>
        <v/>
      </c>
      <c r="F667" s="329" t="str">
        <f aca="false">IF('Loan Table'!$A667&lt;&gt;"",IF('Loan Table'!$D667+'Loan Table'!$E667&lt;='Loan Table'!$C667,'Loan Table'!$D667+'Loan Table'!$E667,'Loan Table'!$C667),"")</f>
        <v/>
      </c>
      <c r="G667" s="329" t="str">
        <f aca="false">IF('Loan Table'!$A667&lt;&gt;"",'Loan Table'!$F667-'Loan Table'!$H667,"")</f>
        <v/>
      </c>
      <c r="H667" s="329" t="str">
        <f aca="false">IF('Loan Table'!$A667&lt;&gt;"",'Loan Table'!$C667*(InterestRate/PaymentsPerYear),"")</f>
        <v/>
      </c>
      <c r="I667" s="329" t="str">
        <f aca="false">IF('Loan Table'!$A667&lt;&gt;"",IF('Loan Table'!$D667+'Loan Table'!$E667&lt;='Loan Table'!$C667,'Loan Table'!$C667-'Loan Table'!$G667,0),"")</f>
        <v/>
      </c>
      <c r="J667" s="329" t="str">
        <f aca="false">IF('Loan Table'!$A667&lt;&gt;"",SUM(INDEX('Loan Table'!$H$13:$H$844,1,1):'Loan Table'!$H667),"")</f>
        <v/>
      </c>
    </row>
    <row r="668" customFormat="false" ht="10.5" hidden="false" customHeight="false" outlineLevel="0" collapsed="false">
      <c r="A668" s="332" t="str">
        <f aca="false">IF(LoanGood,IF(ROW()-ROW('Loan Table'!$A$12)&gt;ScheduledNumberOfPayments,"",ROW()-ROW('Loan Table'!$A$12)),"")</f>
        <v/>
      </c>
      <c r="B668" s="327" t="str">
        <f aca="false">IF('Loan Table'!$A668&lt;&gt;"",EOMONTH(LoanStartDate,ROW('Loan Table'!$A668)-ROW('Loan Table'!$A$12)-2)+DAY(LoanStartDate),"")</f>
        <v/>
      </c>
      <c r="C668" s="329" t="str">
        <f aca="false">IF('Loan Table'!$A668&lt;&gt;"",IF(ROW()-ROW('Loan Table'!$C$12)=1,LoanAmount,INDEX('Loan Table'!$I$13:$I$844,ROW()-ROW('Loan Table'!$C$12)-1)),"")</f>
        <v/>
      </c>
      <c r="D668" s="329" t="str">
        <f aca="false">IF('Loan Table'!$A668&lt;&gt;"",ScheduledPayment,"")</f>
        <v/>
      </c>
      <c r="E668" s="329" t="str">
        <f aca="false">IF('Loan Table'!$A668&lt;&gt;"",IF('Loan Table'!$D668+ExtraPayments&lt;'Loan Table'!$C668,ExtraPayments,IF('Loan Table'!$C668-'Loan Table'!$D668&gt;0,'Loan Table'!$C668-'Loan Table'!$D668,0)),"")</f>
        <v/>
      </c>
      <c r="F668" s="329" t="str">
        <f aca="false">IF('Loan Table'!$A668&lt;&gt;"",IF('Loan Table'!$D668+'Loan Table'!$E668&lt;='Loan Table'!$C668,'Loan Table'!$D668+'Loan Table'!$E668,'Loan Table'!$C668),"")</f>
        <v/>
      </c>
      <c r="G668" s="329" t="str">
        <f aca="false">IF('Loan Table'!$A668&lt;&gt;"",'Loan Table'!$F668-'Loan Table'!$H668,"")</f>
        <v/>
      </c>
      <c r="H668" s="329" t="str">
        <f aca="false">IF('Loan Table'!$A668&lt;&gt;"",'Loan Table'!$C668*(InterestRate/PaymentsPerYear),"")</f>
        <v/>
      </c>
      <c r="I668" s="329" t="str">
        <f aca="false">IF('Loan Table'!$A668&lt;&gt;"",IF('Loan Table'!$D668+'Loan Table'!$E668&lt;='Loan Table'!$C668,'Loan Table'!$C668-'Loan Table'!$G668,0),"")</f>
        <v/>
      </c>
      <c r="J668" s="329" t="str">
        <f aca="false">IF('Loan Table'!$A668&lt;&gt;"",SUM(INDEX('Loan Table'!$H$13:$H$844,1,1):'Loan Table'!$H668),"")</f>
        <v/>
      </c>
    </row>
    <row r="669" customFormat="false" ht="10.5" hidden="false" customHeight="false" outlineLevel="0" collapsed="false">
      <c r="A669" s="332" t="str">
        <f aca="false">IF(LoanGood,IF(ROW()-ROW('Loan Table'!$A$12)&gt;ScheduledNumberOfPayments,"",ROW()-ROW('Loan Table'!$A$12)),"")</f>
        <v/>
      </c>
      <c r="B669" s="327" t="str">
        <f aca="false">IF('Loan Table'!$A669&lt;&gt;"",EOMONTH(LoanStartDate,ROW('Loan Table'!$A669)-ROW('Loan Table'!$A$12)-2)+DAY(LoanStartDate),"")</f>
        <v/>
      </c>
      <c r="C669" s="329" t="str">
        <f aca="false">IF('Loan Table'!$A669&lt;&gt;"",IF(ROW()-ROW('Loan Table'!$C$12)=1,LoanAmount,INDEX('Loan Table'!$I$13:$I$844,ROW()-ROW('Loan Table'!$C$12)-1)),"")</f>
        <v/>
      </c>
      <c r="D669" s="329" t="str">
        <f aca="false">IF('Loan Table'!$A669&lt;&gt;"",ScheduledPayment,"")</f>
        <v/>
      </c>
      <c r="E669" s="329" t="str">
        <f aca="false">IF('Loan Table'!$A669&lt;&gt;"",IF('Loan Table'!$D669+ExtraPayments&lt;'Loan Table'!$C669,ExtraPayments,IF('Loan Table'!$C669-'Loan Table'!$D669&gt;0,'Loan Table'!$C669-'Loan Table'!$D669,0)),"")</f>
        <v/>
      </c>
      <c r="F669" s="329" t="str">
        <f aca="false">IF('Loan Table'!$A669&lt;&gt;"",IF('Loan Table'!$D669+'Loan Table'!$E669&lt;='Loan Table'!$C669,'Loan Table'!$D669+'Loan Table'!$E669,'Loan Table'!$C669),"")</f>
        <v/>
      </c>
      <c r="G669" s="329" t="str">
        <f aca="false">IF('Loan Table'!$A669&lt;&gt;"",'Loan Table'!$F669-'Loan Table'!$H669,"")</f>
        <v/>
      </c>
      <c r="H669" s="329" t="str">
        <f aca="false">IF('Loan Table'!$A669&lt;&gt;"",'Loan Table'!$C669*(InterestRate/PaymentsPerYear),"")</f>
        <v/>
      </c>
      <c r="I669" s="329" t="str">
        <f aca="false">IF('Loan Table'!$A669&lt;&gt;"",IF('Loan Table'!$D669+'Loan Table'!$E669&lt;='Loan Table'!$C669,'Loan Table'!$C669-'Loan Table'!$G669,0),"")</f>
        <v/>
      </c>
      <c r="J669" s="329" t="str">
        <f aca="false">IF('Loan Table'!$A669&lt;&gt;"",SUM(INDEX('Loan Table'!$H$13:$H$844,1,1):'Loan Table'!$H669),"")</f>
        <v/>
      </c>
    </row>
    <row r="670" customFormat="false" ht="10.5" hidden="false" customHeight="false" outlineLevel="0" collapsed="false">
      <c r="A670" s="332" t="str">
        <f aca="false">IF(LoanGood,IF(ROW()-ROW('Loan Table'!$A$12)&gt;ScheduledNumberOfPayments,"",ROW()-ROW('Loan Table'!$A$12)),"")</f>
        <v/>
      </c>
      <c r="B670" s="327" t="str">
        <f aca="false">IF('Loan Table'!$A670&lt;&gt;"",EOMONTH(LoanStartDate,ROW('Loan Table'!$A670)-ROW('Loan Table'!$A$12)-2)+DAY(LoanStartDate),"")</f>
        <v/>
      </c>
      <c r="C670" s="329" t="str">
        <f aca="false">IF('Loan Table'!$A670&lt;&gt;"",IF(ROW()-ROW('Loan Table'!$C$12)=1,LoanAmount,INDEX('Loan Table'!$I$13:$I$844,ROW()-ROW('Loan Table'!$C$12)-1)),"")</f>
        <v/>
      </c>
      <c r="D670" s="329" t="str">
        <f aca="false">IF('Loan Table'!$A670&lt;&gt;"",ScheduledPayment,"")</f>
        <v/>
      </c>
      <c r="E670" s="329" t="str">
        <f aca="false">IF('Loan Table'!$A670&lt;&gt;"",IF('Loan Table'!$D670+ExtraPayments&lt;'Loan Table'!$C670,ExtraPayments,IF('Loan Table'!$C670-'Loan Table'!$D670&gt;0,'Loan Table'!$C670-'Loan Table'!$D670,0)),"")</f>
        <v/>
      </c>
      <c r="F670" s="329" t="str">
        <f aca="false">IF('Loan Table'!$A670&lt;&gt;"",IF('Loan Table'!$D670+'Loan Table'!$E670&lt;='Loan Table'!$C670,'Loan Table'!$D670+'Loan Table'!$E670,'Loan Table'!$C670),"")</f>
        <v/>
      </c>
      <c r="G670" s="329" t="str">
        <f aca="false">IF('Loan Table'!$A670&lt;&gt;"",'Loan Table'!$F670-'Loan Table'!$H670,"")</f>
        <v/>
      </c>
      <c r="H670" s="329" t="str">
        <f aca="false">IF('Loan Table'!$A670&lt;&gt;"",'Loan Table'!$C670*(InterestRate/PaymentsPerYear),"")</f>
        <v/>
      </c>
      <c r="I670" s="329" t="str">
        <f aca="false">IF('Loan Table'!$A670&lt;&gt;"",IF('Loan Table'!$D670+'Loan Table'!$E670&lt;='Loan Table'!$C670,'Loan Table'!$C670-'Loan Table'!$G670,0),"")</f>
        <v/>
      </c>
      <c r="J670" s="329" t="str">
        <f aca="false">IF('Loan Table'!$A670&lt;&gt;"",SUM(INDEX('Loan Table'!$H$13:$H$844,1,1):'Loan Table'!$H670),"")</f>
        <v/>
      </c>
    </row>
    <row r="671" customFormat="false" ht="10.5" hidden="false" customHeight="false" outlineLevel="0" collapsed="false">
      <c r="A671" s="332" t="str">
        <f aca="false">IF(LoanGood,IF(ROW()-ROW('Loan Table'!$A$12)&gt;ScheduledNumberOfPayments,"",ROW()-ROW('Loan Table'!$A$12)),"")</f>
        <v/>
      </c>
      <c r="B671" s="327" t="str">
        <f aca="false">IF('Loan Table'!$A671&lt;&gt;"",EOMONTH(LoanStartDate,ROW('Loan Table'!$A671)-ROW('Loan Table'!$A$12)-2)+DAY(LoanStartDate),"")</f>
        <v/>
      </c>
      <c r="C671" s="329" t="str">
        <f aca="false">IF('Loan Table'!$A671&lt;&gt;"",IF(ROW()-ROW('Loan Table'!$C$12)=1,LoanAmount,INDEX('Loan Table'!$I$13:$I$844,ROW()-ROW('Loan Table'!$C$12)-1)),"")</f>
        <v/>
      </c>
      <c r="D671" s="329" t="str">
        <f aca="false">IF('Loan Table'!$A671&lt;&gt;"",ScheduledPayment,"")</f>
        <v/>
      </c>
      <c r="E671" s="329" t="str">
        <f aca="false">IF('Loan Table'!$A671&lt;&gt;"",IF('Loan Table'!$D671+ExtraPayments&lt;'Loan Table'!$C671,ExtraPayments,IF('Loan Table'!$C671-'Loan Table'!$D671&gt;0,'Loan Table'!$C671-'Loan Table'!$D671,0)),"")</f>
        <v/>
      </c>
      <c r="F671" s="329" t="str">
        <f aca="false">IF('Loan Table'!$A671&lt;&gt;"",IF('Loan Table'!$D671+'Loan Table'!$E671&lt;='Loan Table'!$C671,'Loan Table'!$D671+'Loan Table'!$E671,'Loan Table'!$C671),"")</f>
        <v/>
      </c>
      <c r="G671" s="329" t="str">
        <f aca="false">IF('Loan Table'!$A671&lt;&gt;"",'Loan Table'!$F671-'Loan Table'!$H671,"")</f>
        <v/>
      </c>
      <c r="H671" s="329" t="str">
        <f aca="false">IF('Loan Table'!$A671&lt;&gt;"",'Loan Table'!$C671*(InterestRate/PaymentsPerYear),"")</f>
        <v/>
      </c>
      <c r="I671" s="329" t="str">
        <f aca="false">IF('Loan Table'!$A671&lt;&gt;"",IF('Loan Table'!$D671+'Loan Table'!$E671&lt;='Loan Table'!$C671,'Loan Table'!$C671-'Loan Table'!$G671,0),"")</f>
        <v/>
      </c>
      <c r="J671" s="329" t="str">
        <f aca="false">IF('Loan Table'!$A671&lt;&gt;"",SUM(INDEX('Loan Table'!$H$13:$H$844,1,1):'Loan Table'!$H671),"")</f>
        <v/>
      </c>
    </row>
    <row r="672" customFormat="false" ht="10.5" hidden="false" customHeight="false" outlineLevel="0" collapsed="false">
      <c r="A672" s="332" t="str">
        <f aca="false">IF(LoanGood,IF(ROW()-ROW('Loan Table'!$A$12)&gt;ScheduledNumberOfPayments,"",ROW()-ROW('Loan Table'!$A$12)),"")</f>
        <v/>
      </c>
      <c r="B672" s="327" t="str">
        <f aca="false">IF('Loan Table'!$A672&lt;&gt;"",EOMONTH(LoanStartDate,ROW('Loan Table'!$A672)-ROW('Loan Table'!$A$12)-2)+DAY(LoanStartDate),"")</f>
        <v/>
      </c>
      <c r="C672" s="329" t="str">
        <f aca="false">IF('Loan Table'!$A672&lt;&gt;"",IF(ROW()-ROW('Loan Table'!$C$12)=1,LoanAmount,INDEX('Loan Table'!$I$13:$I$844,ROW()-ROW('Loan Table'!$C$12)-1)),"")</f>
        <v/>
      </c>
      <c r="D672" s="329" t="str">
        <f aca="false">IF('Loan Table'!$A672&lt;&gt;"",ScheduledPayment,"")</f>
        <v/>
      </c>
      <c r="E672" s="329" t="str">
        <f aca="false">IF('Loan Table'!$A672&lt;&gt;"",IF('Loan Table'!$D672+ExtraPayments&lt;'Loan Table'!$C672,ExtraPayments,IF('Loan Table'!$C672-'Loan Table'!$D672&gt;0,'Loan Table'!$C672-'Loan Table'!$D672,0)),"")</f>
        <v/>
      </c>
      <c r="F672" s="329" t="str">
        <f aca="false">IF('Loan Table'!$A672&lt;&gt;"",IF('Loan Table'!$D672+'Loan Table'!$E672&lt;='Loan Table'!$C672,'Loan Table'!$D672+'Loan Table'!$E672,'Loan Table'!$C672),"")</f>
        <v/>
      </c>
      <c r="G672" s="329" t="str">
        <f aca="false">IF('Loan Table'!$A672&lt;&gt;"",'Loan Table'!$F672-'Loan Table'!$H672,"")</f>
        <v/>
      </c>
      <c r="H672" s="329" t="str">
        <f aca="false">IF('Loan Table'!$A672&lt;&gt;"",'Loan Table'!$C672*(InterestRate/PaymentsPerYear),"")</f>
        <v/>
      </c>
      <c r="I672" s="329" t="str">
        <f aca="false">IF('Loan Table'!$A672&lt;&gt;"",IF('Loan Table'!$D672+'Loan Table'!$E672&lt;='Loan Table'!$C672,'Loan Table'!$C672-'Loan Table'!$G672,0),"")</f>
        <v/>
      </c>
      <c r="J672" s="329" t="str">
        <f aca="false">IF('Loan Table'!$A672&lt;&gt;"",SUM(INDEX('Loan Table'!$H$13:$H$844,1,1):'Loan Table'!$H672),"")</f>
        <v/>
      </c>
    </row>
    <row r="673" customFormat="false" ht="10.5" hidden="false" customHeight="false" outlineLevel="0" collapsed="false">
      <c r="A673" s="332" t="str">
        <f aca="false">IF(LoanGood,IF(ROW()-ROW('Loan Table'!$A$12)&gt;ScheduledNumberOfPayments,"",ROW()-ROW('Loan Table'!$A$12)),"")</f>
        <v/>
      </c>
      <c r="B673" s="327" t="str">
        <f aca="false">IF('Loan Table'!$A673&lt;&gt;"",EOMONTH(LoanStartDate,ROW('Loan Table'!$A673)-ROW('Loan Table'!$A$12)-2)+DAY(LoanStartDate),"")</f>
        <v/>
      </c>
      <c r="C673" s="329" t="str">
        <f aca="false">IF('Loan Table'!$A673&lt;&gt;"",IF(ROW()-ROW('Loan Table'!$C$12)=1,LoanAmount,INDEX('Loan Table'!$I$13:$I$844,ROW()-ROW('Loan Table'!$C$12)-1)),"")</f>
        <v/>
      </c>
      <c r="D673" s="329" t="str">
        <f aca="false">IF('Loan Table'!$A673&lt;&gt;"",ScheduledPayment,"")</f>
        <v/>
      </c>
      <c r="E673" s="329" t="str">
        <f aca="false">IF('Loan Table'!$A673&lt;&gt;"",IF('Loan Table'!$D673+ExtraPayments&lt;'Loan Table'!$C673,ExtraPayments,IF('Loan Table'!$C673-'Loan Table'!$D673&gt;0,'Loan Table'!$C673-'Loan Table'!$D673,0)),"")</f>
        <v/>
      </c>
      <c r="F673" s="329" t="str">
        <f aca="false">IF('Loan Table'!$A673&lt;&gt;"",IF('Loan Table'!$D673+'Loan Table'!$E673&lt;='Loan Table'!$C673,'Loan Table'!$D673+'Loan Table'!$E673,'Loan Table'!$C673),"")</f>
        <v/>
      </c>
      <c r="G673" s="329" t="str">
        <f aca="false">IF('Loan Table'!$A673&lt;&gt;"",'Loan Table'!$F673-'Loan Table'!$H673,"")</f>
        <v/>
      </c>
      <c r="H673" s="329" t="str">
        <f aca="false">IF('Loan Table'!$A673&lt;&gt;"",'Loan Table'!$C673*(InterestRate/PaymentsPerYear),"")</f>
        <v/>
      </c>
      <c r="I673" s="329" t="str">
        <f aca="false">IF('Loan Table'!$A673&lt;&gt;"",IF('Loan Table'!$D673+'Loan Table'!$E673&lt;='Loan Table'!$C673,'Loan Table'!$C673-'Loan Table'!$G673,0),"")</f>
        <v/>
      </c>
      <c r="J673" s="329" t="str">
        <f aca="false">IF('Loan Table'!$A673&lt;&gt;"",SUM(INDEX('Loan Table'!$H$13:$H$844,1,1):'Loan Table'!$H673),"")</f>
        <v/>
      </c>
    </row>
    <row r="674" customFormat="false" ht="10.5" hidden="false" customHeight="false" outlineLevel="0" collapsed="false">
      <c r="A674" s="332" t="str">
        <f aca="false">IF(LoanGood,IF(ROW()-ROW('Loan Table'!$A$12)&gt;ScheduledNumberOfPayments,"",ROW()-ROW('Loan Table'!$A$12)),"")</f>
        <v/>
      </c>
      <c r="B674" s="327" t="str">
        <f aca="false">IF('Loan Table'!$A674&lt;&gt;"",EOMONTH(LoanStartDate,ROW('Loan Table'!$A674)-ROW('Loan Table'!$A$12)-2)+DAY(LoanStartDate),"")</f>
        <v/>
      </c>
      <c r="C674" s="329" t="str">
        <f aca="false">IF('Loan Table'!$A674&lt;&gt;"",IF(ROW()-ROW('Loan Table'!$C$12)=1,LoanAmount,INDEX('Loan Table'!$I$13:$I$844,ROW()-ROW('Loan Table'!$C$12)-1)),"")</f>
        <v/>
      </c>
      <c r="D674" s="329" t="str">
        <f aca="false">IF('Loan Table'!$A674&lt;&gt;"",ScheduledPayment,"")</f>
        <v/>
      </c>
      <c r="E674" s="329" t="str">
        <f aca="false">IF('Loan Table'!$A674&lt;&gt;"",IF('Loan Table'!$D674+ExtraPayments&lt;'Loan Table'!$C674,ExtraPayments,IF('Loan Table'!$C674-'Loan Table'!$D674&gt;0,'Loan Table'!$C674-'Loan Table'!$D674,0)),"")</f>
        <v/>
      </c>
      <c r="F674" s="329" t="str">
        <f aca="false">IF('Loan Table'!$A674&lt;&gt;"",IF('Loan Table'!$D674+'Loan Table'!$E674&lt;='Loan Table'!$C674,'Loan Table'!$D674+'Loan Table'!$E674,'Loan Table'!$C674),"")</f>
        <v/>
      </c>
      <c r="G674" s="329" t="str">
        <f aca="false">IF('Loan Table'!$A674&lt;&gt;"",'Loan Table'!$F674-'Loan Table'!$H674,"")</f>
        <v/>
      </c>
      <c r="H674" s="329" t="str">
        <f aca="false">IF('Loan Table'!$A674&lt;&gt;"",'Loan Table'!$C674*(InterestRate/PaymentsPerYear),"")</f>
        <v/>
      </c>
      <c r="I674" s="329" t="str">
        <f aca="false">IF('Loan Table'!$A674&lt;&gt;"",IF('Loan Table'!$D674+'Loan Table'!$E674&lt;='Loan Table'!$C674,'Loan Table'!$C674-'Loan Table'!$G674,0),"")</f>
        <v/>
      </c>
      <c r="J674" s="329" t="str">
        <f aca="false">IF('Loan Table'!$A674&lt;&gt;"",SUM(INDEX('Loan Table'!$H$13:$H$844,1,1):'Loan Table'!$H674),"")</f>
        <v/>
      </c>
    </row>
    <row r="675" customFormat="false" ht="10.5" hidden="false" customHeight="false" outlineLevel="0" collapsed="false">
      <c r="A675" s="332" t="str">
        <f aca="false">IF(LoanGood,IF(ROW()-ROW('Loan Table'!$A$12)&gt;ScheduledNumberOfPayments,"",ROW()-ROW('Loan Table'!$A$12)),"")</f>
        <v/>
      </c>
      <c r="B675" s="327" t="str">
        <f aca="false">IF('Loan Table'!$A675&lt;&gt;"",EOMONTH(LoanStartDate,ROW('Loan Table'!$A675)-ROW('Loan Table'!$A$12)-2)+DAY(LoanStartDate),"")</f>
        <v/>
      </c>
      <c r="C675" s="329" t="str">
        <f aca="false">IF('Loan Table'!$A675&lt;&gt;"",IF(ROW()-ROW('Loan Table'!$C$12)=1,LoanAmount,INDEX('Loan Table'!$I$13:$I$844,ROW()-ROW('Loan Table'!$C$12)-1)),"")</f>
        <v/>
      </c>
      <c r="D675" s="329" t="str">
        <f aca="false">IF('Loan Table'!$A675&lt;&gt;"",ScheduledPayment,"")</f>
        <v/>
      </c>
      <c r="E675" s="329" t="str">
        <f aca="false">IF('Loan Table'!$A675&lt;&gt;"",IF('Loan Table'!$D675+ExtraPayments&lt;'Loan Table'!$C675,ExtraPayments,IF('Loan Table'!$C675-'Loan Table'!$D675&gt;0,'Loan Table'!$C675-'Loan Table'!$D675,0)),"")</f>
        <v/>
      </c>
      <c r="F675" s="329" t="str">
        <f aca="false">IF('Loan Table'!$A675&lt;&gt;"",IF('Loan Table'!$D675+'Loan Table'!$E675&lt;='Loan Table'!$C675,'Loan Table'!$D675+'Loan Table'!$E675,'Loan Table'!$C675),"")</f>
        <v/>
      </c>
      <c r="G675" s="329" t="str">
        <f aca="false">IF('Loan Table'!$A675&lt;&gt;"",'Loan Table'!$F675-'Loan Table'!$H675,"")</f>
        <v/>
      </c>
      <c r="H675" s="329" t="str">
        <f aca="false">IF('Loan Table'!$A675&lt;&gt;"",'Loan Table'!$C675*(InterestRate/PaymentsPerYear),"")</f>
        <v/>
      </c>
      <c r="I675" s="329" t="str">
        <f aca="false">IF('Loan Table'!$A675&lt;&gt;"",IF('Loan Table'!$D675+'Loan Table'!$E675&lt;='Loan Table'!$C675,'Loan Table'!$C675-'Loan Table'!$G675,0),"")</f>
        <v/>
      </c>
      <c r="J675" s="329" t="str">
        <f aca="false">IF('Loan Table'!$A675&lt;&gt;"",SUM(INDEX('Loan Table'!$H$13:$H$844,1,1):'Loan Table'!$H675),"")</f>
        <v/>
      </c>
    </row>
    <row r="676" customFormat="false" ht="10.5" hidden="false" customHeight="false" outlineLevel="0" collapsed="false">
      <c r="A676" s="332" t="str">
        <f aca="false">IF(LoanGood,IF(ROW()-ROW('Loan Table'!$A$12)&gt;ScheduledNumberOfPayments,"",ROW()-ROW('Loan Table'!$A$12)),"")</f>
        <v/>
      </c>
      <c r="B676" s="327" t="str">
        <f aca="false">IF('Loan Table'!$A676&lt;&gt;"",EOMONTH(LoanStartDate,ROW('Loan Table'!$A676)-ROW('Loan Table'!$A$12)-2)+DAY(LoanStartDate),"")</f>
        <v/>
      </c>
      <c r="C676" s="329" t="str">
        <f aca="false">IF('Loan Table'!$A676&lt;&gt;"",IF(ROW()-ROW('Loan Table'!$C$12)=1,LoanAmount,INDEX('Loan Table'!$I$13:$I$844,ROW()-ROW('Loan Table'!$C$12)-1)),"")</f>
        <v/>
      </c>
      <c r="D676" s="329" t="str">
        <f aca="false">IF('Loan Table'!$A676&lt;&gt;"",ScheduledPayment,"")</f>
        <v/>
      </c>
      <c r="E676" s="329" t="str">
        <f aca="false">IF('Loan Table'!$A676&lt;&gt;"",IF('Loan Table'!$D676+ExtraPayments&lt;'Loan Table'!$C676,ExtraPayments,IF('Loan Table'!$C676-'Loan Table'!$D676&gt;0,'Loan Table'!$C676-'Loan Table'!$D676,0)),"")</f>
        <v/>
      </c>
      <c r="F676" s="329" t="str">
        <f aca="false">IF('Loan Table'!$A676&lt;&gt;"",IF('Loan Table'!$D676+'Loan Table'!$E676&lt;='Loan Table'!$C676,'Loan Table'!$D676+'Loan Table'!$E676,'Loan Table'!$C676),"")</f>
        <v/>
      </c>
      <c r="G676" s="329" t="str">
        <f aca="false">IF('Loan Table'!$A676&lt;&gt;"",'Loan Table'!$F676-'Loan Table'!$H676,"")</f>
        <v/>
      </c>
      <c r="H676" s="329" t="str">
        <f aca="false">IF('Loan Table'!$A676&lt;&gt;"",'Loan Table'!$C676*(InterestRate/PaymentsPerYear),"")</f>
        <v/>
      </c>
      <c r="I676" s="329" t="str">
        <f aca="false">IF('Loan Table'!$A676&lt;&gt;"",IF('Loan Table'!$D676+'Loan Table'!$E676&lt;='Loan Table'!$C676,'Loan Table'!$C676-'Loan Table'!$G676,0),"")</f>
        <v/>
      </c>
      <c r="J676" s="329" t="str">
        <f aca="false">IF('Loan Table'!$A676&lt;&gt;"",SUM(INDEX('Loan Table'!$H$13:$H$844,1,1):'Loan Table'!$H676),"")</f>
        <v/>
      </c>
    </row>
    <row r="677" customFormat="false" ht="10.5" hidden="false" customHeight="false" outlineLevel="0" collapsed="false">
      <c r="A677" s="332" t="str">
        <f aca="false">IF(LoanGood,IF(ROW()-ROW('Loan Table'!$A$12)&gt;ScheduledNumberOfPayments,"",ROW()-ROW('Loan Table'!$A$12)),"")</f>
        <v/>
      </c>
      <c r="B677" s="327" t="str">
        <f aca="false">IF('Loan Table'!$A677&lt;&gt;"",EOMONTH(LoanStartDate,ROW('Loan Table'!$A677)-ROW('Loan Table'!$A$12)-2)+DAY(LoanStartDate),"")</f>
        <v/>
      </c>
      <c r="C677" s="329" t="str">
        <f aca="false">IF('Loan Table'!$A677&lt;&gt;"",IF(ROW()-ROW('Loan Table'!$C$12)=1,LoanAmount,INDEX('Loan Table'!$I$13:$I$844,ROW()-ROW('Loan Table'!$C$12)-1)),"")</f>
        <v/>
      </c>
      <c r="D677" s="329" t="str">
        <f aca="false">IF('Loan Table'!$A677&lt;&gt;"",ScheduledPayment,"")</f>
        <v/>
      </c>
      <c r="E677" s="329" t="str">
        <f aca="false">IF('Loan Table'!$A677&lt;&gt;"",IF('Loan Table'!$D677+ExtraPayments&lt;'Loan Table'!$C677,ExtraPayments,IF('Loan Table'!$C677-'Loan Table'!$D677&gt;0,'Loan Table'!$C677-'Loan Table'!$D677,0)),"")</f>
        <v/>
      </c>
      <c r="F677" s="329" t="str">
        <f aca="false">IF('Loan Table'!$A677&lt;&gt;"",IF('Loan Table'!$D677+'Loan Table'!$E677&lt;='Loan Table'!$C677,'Loan Table'!$D677+'Loan Table'!$E677,'Loan Table'!$C677),"")</f>
        <v/>
      </c>
      <c r="G677" s="329" t="str">
        <f aca="false">IF('Loan Table'!$A677&lt;&gt;"",'Loan Table'!$F677-'Loan Table'!$H677,"")</f>
        <v/>
      </c>
      <c r="H677" s="329" t="str">
        <f aca="false">IF('Loan Table'!$A677&lt;&gt;"",'Loan Table'!$C677*(InterestRate/PaymentsPerYear),"")</f>
        <v/>
      </c>
      <c r="I677" s="329" t="str">
        <f aca="false">IF('Loan Table'!$A677&lt;&gt;"",IF('Loan Table'!$D677+'Loan Table'!$E677&lt;='Loan Table'!$C677,'Loan Table'!$C677-'Loan Table'!$G677,0),"")</f>
        <v/>
      </c>
      <c r="J677" s="329" t="str">
        <f aca="false">IF('Loan Table'!$A677&lt;&gt;"",SUM(INDEX('Loan Table'!$H$13:$H$844,1,1):'Loan Table'!$H677),"")</f>
        <v/>
      </c>
    </row>
    <row r="678" customFormat="false" ht="10.5" hidden="false" customHeight="false" outlineLevel="0" collapsed="false">
      <c r="A678" s="332" t="str">
        <f aca="false">IF(LoanGood,IF(ROW()-ROW('Loan Table'!$A$12)&gt;ScheduledNumberOfPayments,"",ROW()-ROW('Loan Table'!$A$12)),"")</f>
        <v/>
      </c>
      <c r="B678" s="327" t="str">
        <f aca="false">IF('Loan Table'!$A678&lt;&gt;"",EOMONTH(LoanStartDate,ROW('Loan Table'!$A678)-ROW('Loan Table'!$A$12)-2)+DAY(LoanStartDate),"")</f>
        <v/>
      </c>
      <c r="C678" s="329" t="str">
        <f aca="false">IF('Loan Table'!$A678&lt;&gt;"",IF(ROW()-ROW('Loan Table'!$C$12)=1,LoanAmount,INDEX('Loan Table'!$I$13:$I$844,ROW()-ROW('Loan Table'!$C$12)-1)),"")</f>
        <v/>
      </c>
      <c r="D678" s="329" t="str">
        <f aca="false">IF('Loan Table'!$A678&lt;&gt;"",ScheduledPayment,"")</f>
        <v/>
      </c>
      <c r="E678" s="329" t="str">
        <f aca="false">IF('Loan Table'!$A678&lt;&gt;"",IF('Loan Table'!$D678+ExtraPayments&lt;'Loan Table'!$C678,ExtraPayments,IF('Loan Table'!$C678-'Loan Table'!$D678&gt;0,'Loan Table'!$C678-'Loan Table'!$D678,0)),"")</f>
        <v/>
      </c>
      <c r="F678" s="329" t="str">
        <f aca="false">IF('Loan Table'!$A678&lt;&gt;"",IF('Loan Table'!$D678+'Loan Table'!$E678&lt;='Loan Table'!$C678,'Loan Table'!$D678+'Loan Table'!$E678,'Loan Table'!$C678),"")</f>
        <v/>
      </c>
      <c r="G678" s="329" t="str">
        <f aca="false">IF('Loan Table'!$A678&lt;&gt;"",'Loan Table'!$F678-'Loan Table'!$H678,"")</f>
        <v/>
      </c>
      <c r="H678" s="329" t="str">
        <f aca="false">IF('Loan Table'!$A678&lt;&gt;"",'Loan Table'!$C678*(InterestRate/PaymentsPerYear),"")</f>
        <v/>
      </c>
      <c r="I678" s="329" t="str">
        <f aca="false">IF('Loan Table'!$A678&lt;&gt;"",IF('Loan Table'!$D678+'Loan Table'!$E678&lt;='Loan Table'!$C678,'Loan Table'!$C678-'Loan Table'!$G678,0),"")</f>
        <v/>
      </c>
      <c r="J678" s="329" t="str">
        <f aca="false">IF('Loan Table'!$A678&lt;&gt;"",SUM(INDEX('Loan Table'!$H$13:$H$844,1,1):'Loan Table'!$H678),"")</f>
        <v/>
      </c>
    </row>
    <row r="679" customFormat="false" ht="10.5" hidden="false" customHeight="false" outlineLevel="0" collapsed="false">
      <c r="A679" s="332" t="str">
        <f aca="false">IF(LoanGood,IF(ROW()-ROW('Loan Table'!$A$12)&gt;ScheduledNumberOfPayments,"",ROW()-ROW('Loan Table'!$A$12)),"")</f>
        <v/>
      </c>
      <c r="B679" s="327" t="str">
        <f aca="false">IF('Loan Table'!$A679&lt;&gt;"",EOMONTH(LoanStartDate,ROW('Loan Table'!$A679)-ROW('Loan Table'!$A$12)-2)+DAY(LoanStartDate),"")</f>
        <v/>
      </c>
      <c r="C679" s="329" t="str">
        <f aca="false">IF('Loan Table'!$A679&lt;&gt;"",IF(ROW()-ROW('Loan Table'!$C$12)=1,LoanAmount,INDEX('Loan Table'!$I$13:$I$844,ROW()-ROW('Loan Table'!$C$12)-1)),"")</f>
        <v/>
      </c>
      <c r="D679" s="329" t="str">
        <f aca="false">IF('Loan Table'!$A679&lt;&gt;"",ScheduledPayment,"")</f>
        <v/>
      </c>
      <c r="E679" s="329" t="str">
        <f aca="false">IF('Loan Table'!$A679&lt;&gt;"",IF('Loan Table'!$D679+ExtraPayments&lt;'Loan Table'!$C679,ExtraPayments,IF('Loan Table'!$C679-'Loan Table'!$D679&gt;0,'Loan Table'!$C679-'Loan Table'!$D679,0)),"")</f>
        <v/>
      </c>
      <c r="F679" s="329" t="str">
        <f aca="false">IF('Loan Table'!$A679&lt;&gt;"",IF('Loan Table'!$D679+'Loan Table'!$E679&lt;='Loan Table'!$C679,'Loan Table'!$D679+'Loan Table'!$E679,'Loan Table'!$C679),"")</f>
        <v/>
      </c>
      <c r="G679" s="329" t="str">
        <f aca="false">IF('Loan Table'!$A679&lt;&gt;"",'Loan Table'!$F679-'Loan Table'!$H679,"")</f>
        <v/>
      </c>
      <c r="H679" s="329" t="str">
        <f aca="false">IF('Loan Table'!$A679&lt;&gt;"",'Loan Table'!$C679*(InterestRate/PaymentsPerYear),"")</f>
        <v/>
      </c>
      <c r="I679" s="329" t="str">
        <f aca="false">IF('Loan Table'!$A679&lt;&gt;"",IF('Loan Table'!$D679+'Loan Table'!$E679&lt;='Loan Table'!$C679,'Loan Table'!$C679-'Loan Table'!$G679,0),"")</f>
        <v/>
      </c>
      <c r="J679" s="329" t="str">
        <f aca="false">IF('Loan Table'!$A679&lt;&gt;"",SUM(INDEX('Loan Table'!$H$13:$H$844,1,1):'Loan Table'!$H679),"")</f>
        <v/>
      </c>
    </row>
    <row r="680" customFormat="false" ht="10.5" hidden="false" customHeight="false" outlineLevel="0" collapsed="false">
      <c r="A680" s="332" t="str">
        <f aca="false">IF(LoanGood,IF(ROW()-ROW('Loan Table'!$A$12)&gt;ScheduledNumberOfPayments,"",ROW()-ROW('Loan Table'!$A$12)),"")</f>
        <v/>
      </c>
      <c r="B680" s="327" t="str">
        <f aca="false">IF('Loan Table'!$A680&lt;&gt;"",EOMONTH(LoanStartDate,ROW('Loan Table'!$A680)-ROW('Loan Table'!$A$12)-2)+DAY(LoanStartDate),"")</f>
        <v/>
      </c>
      <c r="C680" s="329" t="str">
        <f aca="false">IF('Loan Table'!$A680&lt;&gt;"",IF(ROW()-ROW('Loan Table'!$C$12)=1,LoanAmount,INDEX('Loan Table'!$I$13:$I$844,ROW()-ROW('Loan Table'!$C$12)-1)),"")</f>
        <v/>
      </c>
      <c r="D680" s="329" t="str">
        <f aca="false">IF('Loan Table'!$A680&lt;&gt;"",ScheduledPayment,"")</f>
        <v/>
      </c>
      <c r="E680" s="329" t="str">
        <f aca="false">IF('Loan Table'!$A680&lt;&gt;"",IF('Loan Table'!$D680+ExtraPayments&lt;'Loan Table'!$C680,ExtraPayments,IF('Loan Table'!$C680-'Loan Table'!$D680&gt;0,'Loan Table'!$C680-'Loan Table'!$D680,0)),"")</f>
        <v/>
      </c>
      <c r="F680" s="329" t="str">
        <f aca="false">IF('Loan Table'!$A680&lt;&gt;"",IF('Loan Table'!$D680+'Loan Table'!$E680&lt;='Loan Table'!$C680,'Loan Table'!$D680+'Loan Table'!$E680,'Loan Table'!$C680),"")</f>
        <v/>
      </c>
      <c r="G680" s="329" t="str">
        <f aca="false">IF('Loan Table'!$A680&lt;&gt;"",'Loan Table'!$F680-'Loan Table'!$H680,"")</f>
        <v/>
      </c>
      <c r="H680" s="329" t="str">
        <f aca="false">IF('Loan Table'!$A680&lt;&gt;"",'Loan Table'!$C680*(InterestRate/PaymentsPerYear),"")</f>
        <v/>
      </c>
      <c r="I680" s="329" t="str">
        <f aca="false">IF('Loan Table'!$A680&lt;&gt;"",IF('Loan Table'!$D680+'Loan Table'!$E680&lt;='Loan Table'!$C680,'Loan Table'!$C680-'Loan Table'!$G680,0),"")</f>
        <v/>
      </c>
      <c r="J680" s="329" t="str">
        <f aca="false">IF('Loan Table'!$A680&lt;&gt;"",SUM(INDEX('Loan Table'!$H$13:$H$844,1,1):'Loan Table'!$H680),"")</f>
        <v/>
      </c>
    </row>
    <row r="681" customFormat="false" ht="10.5" hidden="false" customHeight="false" outlineLevel="0" collapsed="false">
      <c r="A681" s="332" t="str">
        <f aca="false">IF(LoanGood,IF(ROW()-ROW('Loan Table'!$A$12)&gt;ScheduledNumberOfPayments,"",ROW()-ROW('Loan Table'!$A$12)),"")</f>
        <v/>
      </c>
      <c r="B681" s="327" t="str">
        <f aca="false">IF('Loan Table'!$A681&lt;&gt;"",EOMONTH(LoanStartDate,ROW('Loan Table'!$A681)-ROW('Loan Table'!$A$12)-2)+DAY(LoanStartDate),"")</f>
        <v/>
      </c>
      <c r="C681" s="329" t="str">
        <f aca="false">IF('Loan Table'!$A681&lt;&gt;"",IF(ROW()-ROW('Loan Table'!$C$12)=1,LoanAmount,INDEX('Loan Table'!$I$13:$I$844,ROW()-ROW('Loan Table'!$C$12)-1)),"")</f>
        <v/>
      </c>
      <c r="D681" s="329" t="str">
        <f aca="false">IF('Loan Table'!$A681&lt;&gt;"",ScheduledPayment,"")</f>
        <v/>
      </c>
      <c r="E681" s="329" t="str">
        <f aca="false">IF('Loan Table'!$A681&lt;&gt;"",IF('Loan Table'!$D681+ExtraPayments&lt;'Loan Table'!$C681,ExtraPayments,IF('Loan Table'!$C681-'Loan Table'!$D681&gt;0,'Loan Table'!$C681-'Loan Table'!$D681,0)),"")</f>
        <v/>
      </c>
      <c r="F681" s="329" t="str">
        <f aca="false">IF('Loan Table'!$A681&lt;&gt;"",IF('Loan Table'!$D681+'Loan Table'!$E681&lt;='Loan Table'!$C681,'Loan Table'!$D681+'Loan Table'!$E681,'Loan Table'!$C681),"")</f>
        <v/>
      </c>
      <c r="G681" s="329" t="str">
        <f aca="false">IF('Loan Table'!$A681&lt;&gt;"",'Loan Table'!$F681-'Loan Table'!$H681,"")</f>
        <v/>
      </c>
      <c r="H681" s="329" t="str">
        <f aca="false">IF('Loan Table'!$A681&lt;&gt;"",'Loan Table'!$C681*(InterestRate/PaymentsPerYear),"")</f>
        <v/>
      </c>
      <c r="I681" s="329" t="str">
        <f aca="false">IF('Loan Table'!$A681&lt;&gt;"",IF('Loan Table'!$D681+'Loan Table'!$E681&lt;='Loan Table'!$C681,'Loan Table'!$C681-'Loan Table'!$G681,0),"")</f>
        <v/>
      </c>
      <c r="J681" s="329" t="str">
        <f aca="false">IF('Loan Table'!$A681&lt;&gt;"",SUM(INDEX('Loan Table'!$H$13:$H$844,1,1):'Loan Table'!$H681),"")</f>
        <v/>
      </c>
    </row>
    <row r="682" customFormat="false" ht="10.5" hidden="false" customHeight="false" outlineLevel="0" collapsed="false">
      <c r="A682" s="332" t="str">
        <f aca="false">IF(LoanGood,IF(ROW()-ROW('Loan Table'!$A$12)&gt;ScheduledNumberOfPayments,"",ROW()-ROW('Loan Table'!$A$12)),"")</f>
        <v/>
      </c>
      <c r="B682" s="327" t="str">
        <f aca="false">IF('Loan Table'!$A682&lt;&gt;"",EOMONTH(LoanStartDate,ROW('Loan Table'!$A682)-ROW('Loan Table'!$A$12)-2)+DAY(LoanStartDate),"")</f>
        <v/>
      </c>
      <c r="C682" s="329" t="str">
        <f aca="false">IF('Loan Table'!$A682&lt;&gt;"",IF(ROW()-ROW('Loan Table'!$C$12)=1,LoanAmount,INDEX('Loan Table'!$I$13:$I$844,ROW()-ROW('Loan Table'!$C$12)-1)),"")</f>
        <v/>
      </c>
      <c r="D682" s="329" t="str">
        <f aca="false">IF('Loan Table'!$A682&lt;&gt;"",ScheduledPayment,"")</f>
        <v/>
      </c>
      <c r="E682" s="329" t="str">
        <f aca="false">IF('Loan Table'!$A682&lt;&gt;"",IF('Loan Table'!$D682+ExtraPayments&lt;'Loan Table'!$C682,ExtraPayments,IF('Loan Table'!$C682-'Loan Table'!$D682&gt;0,'Loan Table'!$C682-'Loan Table'!$D682,0)),"")</f>
        <v/>
      </c>
      <c r="F682" s="329" t="str">
        <f aca="false">IF('Loan Table'!$A682&lt;&gt;"",IF('Loan Table'!$D682+'Loan Table'!$E682&lt;='Loan Table'!$C682,'Loan Table'!$D682+'Loan Table'!$E682,'Loan Table'!$C682),"")</f>
        <v/>
      </c>
      <c r="G682" s="329" t="str">
        <f aca="false">IF('Loan Table'!$A682&lt;&gt;"",'Loan Table'!$F682-'Loan Table'!$H682,"")</f>
        <v/>
      </c>
      <c r="H682" s="329" t="str">
        <f aca="false">IF('Loan Table'!$A682&lt;&gt;"",'Loan Table'!$C682*(InterestRate/PaymentsPerYear),"")</f>
        <v/>
      </c>
      <c r="I682" s="329" t="str">
        <f aca="false">IF('Loan Table'!$A682&lt;&gt;"",IF('Loan Table'!$D682+'Loan Table'!$E682&lt;='Loan Table'!$C682,'Loan Table'!$C682-'Loan Table'!$G682,0),"")</f>
        <v/>
      </c>
      <c r="J682" s="329" t="str">
        <f aca="false">IF('Loan Table'!$A682&lt;&gt;"",SUM(INDEX('Loan Table'!$H$13:$H$844,1,1):'Loan Table'!$H682),"")</f>
        <v/>
      </c>
    </row>
    <row r="683" customFormat="false" ht="10.5" hidden="false" customHeight="false" outlineLevel="0" collapsed="false">
      <c r="A683" s="332" t="str">
        <f aca="false">IF(LoanGood,IF(ROW()-ROW('Loan Table'!$A$12)&gt;ScheduledNumberOfPayments,"",ROW()-ROW('Loan Table'!$A$12)),"")</f>
        <v/>
      </c>
      <c r="B683" s="327" t="str">
        <f aca="false">IF('Loan Table'!$A683&lt;&gt;"",EOMONTH(LoanStartDate,ROW('Loan Table'!$A683)-ROW('Loan Table'!$A$12)-2)+DAY(LoanStartDate),"")</f>
        <v/>
      </c>
      <c r="C683" s="329" t="str">
        <f aca="false">IF('Loan Table'!$A683&lt;&gt;"",IF(ROW()-ROW('Loan Table'!$C$12)=1,LoanAmount,INDEX('Loan Table'!$I$13:$I$844,ROW()-ROW('Loan Table'!$C$12)-1)),"")</f>
        <v/>
      </c>
      <c r="D683" s="329" t="str">
        <f aca="false">IF('Loan Table'!$A683&lt;&gt;"",ScheduledPayment,"")</f>
        <v/>
      </c>
      <c r="E683" s="329" t="str">
        <f aca="false">IF('Loan Table'!$A683&lt;&gt;"",IF('Loan Table'!$D683+ExtraPayments&lt;'Loan Table'!$C683,ExtraPayments,IF('Loan Table'!$C683-'Loan Table'!$D683&gt;0,'Loan Table'!$C683-'Loan Table'!$D683,0)),"")</f>
        <v/>
      </c>
      <c r="F683" s="329" t="str">
        <f aca="false">IF('Loan Table'!$A683&lt;&gt;"",IF('Loan Table'!$D683+'Loan Table'!$E683&lt;='Loan Table'!$C683,'Loan Table'!$D683+'Loan Table'!$E683,'Loan Table'!$C683),"")</f>
        <v/>
      </c>
      <c r="G683" s="329" t="str">
        <f aca="false">IF('Loan Table'!$A683&lt;&gt;"",'Loan Table'!$F683-'Loan Table'!$H683,"")</f>
        <v/>
      </c>
      <c r="H683" s="329" t="str">
        <f aca="false">IF('Loan Table'!$A683&lt;&gt;"",'Loan Table'!$C683*(InterestRate/PaymentsPerYear),"")</f>
        <v/>
      </c>
      <c r="I683" s="329" t="str">
        <f aca="false">IF('Loan Table'!$A683&lt;&gt;"",IF('Loan Table'!$D683+'Loan Table'!$E683&lt;='Loan Table'!$C683,'Loan Table'!$C683-'Loan Table'!$G683,0),"")</f>
        <v/>
      </c>
      <c r="J683" s="329" t="str">
        <f aca="false">IF('Loan Table'!$A683&lt;&gt;"",SUM(INDEX('Loan Table'!$H$13:$H$844,1,1):'Loan Table'!$H683),"")</f>
        <v/>
      </c>
    </row>
    <row r="684" customFormat="false" ht="10.5" hidden="false" customHeight="false" outlineLevel="0" collapsed="false">
      <c r="A684" s="332" t="str">
        <f aca="false">IF(LoanGood,IF(ROW()-ROW('Loan Table'!$A$12)&gt;ScheduledNumberOfPayments,"",ROW()-ROW('Loan Table'!$A$12)),"")</f>
        <v/>
      </c>
      <c r="B684" s="327" t="str">
        <f aca="false">IF('Loan Table'!$A684&lt;&gt;"",EOMONTH(LoanStartDate,ROW('Loan Table'!$A684)-ROW('Loan Table'!$A$12)-2)+DAY(LoanStartDate),"")</f>
        <v/>
      </c>
      <c r="C684" s="329" t="str">
        <f aca="false">IF('Loan Table'!$A684&lt;&gt;"",IF(ROW()-ROW('Loan Table'!$C$12)=1,LoanAmount,INDEX('Loan Table'!$I$13:$I$844,ROW()-ROW('Loan Table'!$C$12)-1)),"")</f>
        <v/>
      </c>
      <c r="D684" s="329" t="str">
        <f aca="false">IF('Loan Table'!$A684&lt;&gt;"",ScheduledPayment,"")</f>
        <v/>
      </c>
      <c r="E684" s="329" t="str">
        <f aca="false">IF('Loan Table'!$A684&lt;&gt;"",IF('Loan Table'!$D684+ExtraPayments&lt;'Loan Table'!$C684,ExtraPayments,IF('Loan Table'!$C684-'Loan Table'!$D684&gt;0,'Loan Table'!$C684-'Loan Table'!$D684,0)),"")</f>
        <v/>
      </c>
      <c r="F684" s="329" t="str">
        <f aca="false">IF('Loan Table'!$A684&lt;&gt;"",IF('Loan Table'!$D684+'Loan Table'!$E684&lt;='Loan Table'!$C684,'Loan Table'!$D684+'Loan Table'!$E684,'Loan Table'!$C684),"")</f>
        <v/>
      </c>
      <c r="G684" s="329" t="str">
        <f aca="false">IF('Loan Table'!$A684&lt;&gt;"",'Loan Table'!$F684-'Loan Table'!$H684,"")</f>
        <v/>
      </c>
      <c r="H684" s="329" t="str">
        <f aca="false">IF('Loan Table'!$A684&lt;&gt;"",'Loan Table'!$C684*(InterestRate/PaymentsPerYear),"")</f>
        <v/>
      </c>
      <c r="I684" s="329" t="str">
        <f aca="false">IF('Loan Table'!$A684&lt;&gt;"",IF('Loan Table'!$D684+'Loan Table'!$E684&lt;='Loan Table'!$C684,'Loan Table'!$C684-'Loan Table'!$G684,0),"")</f>
        <v/>
      </c>
      <c r="J684" s="329" t="str">
        <f aca="false">IF('Loan Table'!$A684&lt;&gt;"",SUM(INDEX('Loan Table'!$H$13:$H$844,1,1):'Loan Table'!$H684),"")</f>
        <v/>
      </c>
    </row>
    <row r="685" customFormat="false" ht="10.5" hidden="false" customHeight="false" outlineLevel="0" collapsed="false">
      <c r="A685" s="332" t="str">
        <f aca="false">IF(LoanGood,IF(ROW()-ROW('Loan Table'!$A$12)&gt;ScheduledNumberOfPayments,"",ROW()-ROW('Loan Table'!$A$12)),"")</f>
        <v/>
      </c>
      <c r="B685" s="327" t="str">
        <f aca="false">IF('Loan Table'!$A685&lt;&gt;"",EOMONTH(LoanStartDate,ROW('Loan Table'!$A685)-ROW('Loan Table'!$A$12)-2)+DAY(LoanStartDate),"")</f>
        <v/>
      </c>
      <c r="C685" s="329" t="str">
        <f aca="false">IF('Loan Table'!$A685&lt;&gt;"",IF(ROW()-ROW('Loan Table'!$C$12)=1,LoanAmount,INDEX('Loan Table'!$I$13:$I$844,ROW()-ROW('Loan Table'!$C$12)-1)),"")</f>
        <v/>
      </c>
      <c r="D685" s="329" t="str">
        <f aca="false">IF('Loan Table'!$A685&lt;&gt;"",ScheduledPayment,"")</f>
        <v/>
      </c>
      <c r="E685" s="329" t="str">
        <f aca="false">IF('Loan Table'!$A685&lt;&gt;"",IF('Loan Table'!$D685+ExtraPayments&lt;'Loan Table'!$C685,ExtraPayments,IF('Loan Table'!$C685-'Loan Table'!$D685&gt;0,'Loan Table'!$C685-'Loan Table'!$D685,0)),"")</f>
        <v/>
      </c>
      <c r="F685" s="329" t="str">
        <f aca="false">IF('Loan Table'!$A685&lt;&gt;"",IF('Loan Table'!$D685+'Loan Table'!$E685&lt;='Loan Table'!$C685,'Loan Table'!$D685+'Loan Table'!$E685,'Loan Table'!$C685),"")</f>
        <v/>
      </c>
      <c r="G685" s="329" t="str">
        <f aca="false">IF('Loan Table'!$A685&lt;&gt;"",'Loan Table'!$F685-'Loan Table'!$H685,"")</f>
        <v/>
      </c>
      <c r="H685" s="329" t="str">
        <f aca="false">IF('Loan Table'!$A685&lt;&gt;"",'Loan Table'!$C685*(InterestRate/PaymentsPerYear),"")</f>
        <v/>
      </c>
      <c r="I685" s="329" t="str">
        <f aca="false">IF('Loan Table'!$A685&lt;&gt;"",IF('Loan Table'!$D685+'Loan Table'!$E685&lt;='Loan Table'!$C685,'Loan Table'!$C685-'Loan Table'!$G685,0),"")</f>
        <v/>
      </c>
      <c r="J685" s="329" t="str">
        <f aca="false">IF('Loan Table'!$A685&lt;&gt;"",SUM(INDEX('Loan Table'!$H$13:$H$844,1,1):'Loan Table'!$H685),"")</f>
        <v/>
      </c>
    </row>
    <row r="686" customFormat="false" ht="10.5" hidden="false" customHeight="false" outlineLevel="0" collapsed="false">
      <c r="A686" s="332" t="str">
        <f aca="false">IF(LoanGood,IF(ROW()-ROW('Loan Table'!$A$12)&gt;ScheduledNumberOfPayments,"",ROW()-ROW('Loan Table'!$A$12)),"")</f>
        <v/>
      </c>
      <c r="B686" s="327" t="str">
        <f aca="false">IF('Loan Table'!$A686&lt;&gt;"",EOMONTH(LoanStartDate,ROW('Loan Table'!$A686)-ROW('Loan Table'!$A$12)-2)+DAY(LoanStartDate),"")</f>
        <v/>
      </c>
      <c r="C686" s="329" t="str">
        <f aca="false">IF('Loan Table'!$A686&lt;&gt;"",IF(ROW()-ROW('Loan Table'!$C$12)=1,LoanAmount,INDEX('Loan Table'!$I$13:$I$844,ROW()-ROW('Loan Table'!$C$12)-1)),"")</f>
        <v/>
      </c>
      <c r="D686" s="329" t="str">
        <f aca="false">IF('Loan Table'!$A686&lt;&gt;"",ScheduledPayment,"")</f>
        <v/>
      </c>
      <c r="E686" s="329" t="str">
        <f aca="false">IF('Loan Table'!$A686&lt;&gt;"",IF('Loan Table'!$D686+ExtraPayments&lt;'Loan Table'!$C686,ExtraPayments,IF('Loan Table'!$C686-'Loan Table'!$D686&gt;0,'Loan Table'!$C686-'Loan Table'!$D686,0)),"")</f>
        <v/>
      </c>
      <c r="F686" s="329" t="str">
        <f aca="false">IF('Loan Table'!$A686&lt;&gt;"",IF('Loan Table'!$D686+'Loan Table'!$E686&lt;='Loan Table'!$C686,'Loan Table'!$D686+'Loan Table'!$E686,'Loan Table'!$C686),"")</f>
        <v/>
      </c>
      <c r="G686" s="329" t="str">
        <f aca="false">IF('Loan Table'!$A686&lt;&gt;"",'Loan Table'!$F686-'Loan Table'!$H686,"")</f>
        <v/>
      </c>
      <c r="H686" s="329" t="str">
        <f aca="false">IF('Loan Table'!$A686&lt;&gt;"",'Loan Table'!$C686*(InterestRate/PaymentsPerYear),"")</f>
        <v/>
      </c>
      <c r="I686" s="329" t="str">
        <f aca="false">IF('Loan Table'!$A686&lt;&gt;"",IF('Loan Table'!$D686+'Loan Table'!$E686&lt;='Loan Table'!$C686,'Loan Table'!$C686-'Loan Table'!$G686,0),"")</f>
        <v/>
      </c>
      <c r="J686" s="329" t="str">
        <f aca="false">IF('Loan Table'!$A686&lt;&gt;"",SUM(INDEX('Loan Table'!$H$13:$H$844,1,1):'Loan Table'!$H686),"")</f>
        <v/>
      </c>
    </row>
    <row r="687" customFormat="false" ht="10.5" hidden="false" customHeight="false" outlineLevel="0" collapsed="false">
      <c r="A687" s="332" t="str">
        <f aca="false">IF(LoanGood,IF(ROW()-ROW('Loan Table'!$A$12)&gt;ScheduledNumberOfPayments,"",ROW()-ROW('Loan Table'!$A$12)),"")</f>
        <v/>
      </c>
      <c r="B687" s="327" t="str">
        <f aca="false">IF('Loan Table'!$A687&lt;&gt;"",EOMONTH(LoanStartDate,ROW('Loan Table'!$A687)-ROW('Loan Table'!$A$12)-2)+DAY(LoanStartDate),"")</f>
        <v/>
      </c>
      <c r="C687" s="329" t="str">
        <f aca="false">IF('Loan Table'!$A687&lt;&gt;"",IF(ROW()-ROW('Loan Table'!$C$12)=1,LoanAmount,INDEX('Loan Table'!$I$13:$I$844,ROW()-ROW('Loan Table'!$C$12)-1)),"")</f>
        <v/>
      </c>
      <c r="D687" s="329" t="str">
        <f aca="false">IF('Loan Table'!$A687&lt;&gt;"",ScheduledPayment,"")</f>
        <v/>
      </c>
      <c r="E687" s="329" t="str">
        <f aca="false">IF('Loan Table'!$A687&lt;&gt;"",IF('Loan Table'!$D687+ExtraPayments&lt;'Loan Table'!$C687,ExtraPayments,IF('Loan Table'!$C687-'Loan Table'!$D687&gt;0,'Loan Table'!$C687-'Loan Table'!$D687,0)),"")</f>
        <v/>
      </c>
      <c r="F687" s="329" t="str">
        <f aca="false">IF('Loan Table'!$A687&lt;&gt;"",IF('Loan Table'!$D687+'Loan Table'!$E687&lt;='Loan Table'!$C687,'Loan Table'!$D687+'Loan Table'!$E687,'Loan Table'!$C687),"")</f>
        <v/>
      </c>
      <c r="G687" s="329" t="str">
        <f aca="false">IF('Loan Table'!$A687&lt;&gt;"",'Loan Table'!$F687-'Loan Table'!$H687,"")</f>
        <v/>
      </c>
      <c r="H687" s="329" t="str">
        <f aca="false">IF('Loan Table'!$A687&lt;&gt;"",'Loan Table'!$C687*(InterestRate/PaymentsPerYear),"")</f>
        <v/>
      </c>
      <c r="I687" s="329" t="str">
        <f aca="false">IF('Loan Table'!$A687&lt;&gt;"",IF('Loan Table'!$D687+'Loan Table'!$E687&lt;='Loan Table'!$C687,'Loan Table'!$C687-'Loan Table'!$G687,0),"")</f>
        <v/>
      </c>
      <c r="J687" s="329" t="str">
        <f aca="false">IF('Loan Table'!$A687&lt;&gt;"",SUM(INDEX('Loan Table'!$H$13:$H$844,1,1):'Loan Table'!$H687),"")</f>
        <v/>
      </c>
    </row>
    <row r="688" customFormat="false" ht="10.5" hidden="false" customHeight="false" outlineLevel="0" collapsed="false">
      <c r="A688" s="332" t="str">
        <f aca="false">IF(LoanGood,IF(ROW()-ROW('Loan Table'!$A$12)&gt;ScheduledNumberOfPayments,"",ROW()-ROW('Loan Table'!$A$12)),"")</f>
        <v/>
      </c>
      <c r="B688" s="327" t="str">
        <f aca="false">IF('Loan Table'!$A688&lt;&gt;"",EOMONTH(LoanStartDate,ROW('Loan Table'!$A688)-ROW('Loan Table'!$A$12)-2)+DAY(LoanStartDate),"")</f>
        <v/>
      </c>
      <c r="C688" s="329" t="str">
        <f aca="false">IF('Loan Table'!$A688&lt;&gt;"",IF(ROW()-ROW('Loan Table'!$C$12)=1,LoanAmount,INDEX('Loan Table'!$I$13:$I$844,ROW()-ROW('Loan Table'!$C$12)-1)),"")</f>
        <v/>
      </c>
      <c r="D688" s="329" t="str">
        <f aca="false">IF('Loan Table'!$A688&lt;&gt;"",ScheduledPayment,"")</f>
        <v/>
      </c>
      <c r="E688" s="329" t="str">
        <f aca="false">IF('Loan Table'!$A688&lt;&gt;"",IF('Loan Table'!$D688+ExtraPayments&lt;'Loan Table'!$C688,ExtraPayments,IF('Loan Table'!$C688-'Loan Table'!$D688&gt;0,'Loan Table'!$C688-'Loan Table'!$D688,0)),"")</f>
        <v/>
      </c>
      <c r="F688" s="329" t="str">
        <f aca="false">IF('Loan Table'!$A688&lt;&gt;"",IF('Loan Table'!$D688+'Loan Table'!$E688&lt;='Loan Table'!$C688,'Loan Table'!$D688+'Loan Table'!$E688,'Loan Table'!$C688),"")</f>
        <v/>
      </c>
      <c r="G688" s="329" t="str">
        <f aca="false">IF('Loan Table'!$A688&lt;&gt;"",'Loan Table'!$F688-'Loan Table'!$H688,"")</f>
        <v/>
      </c>
      <c r="H688" s="329" t="str">
        <f aca="false">IF('Loan Table'!$A688&lt;&gt;"",'Loan Table'!$C688*(InterestRate/PaymentsPerYear),"")</f>
        <v/>
      </c>
      <c r="I688" s="329" t="str">
        <f aca="false">IF('Loan Table'!$A688&lt;&gt;"",IF('Loan Table'!$D688+'Loan Table'!$E688&lt;='Loan Table'!$C688,'Loan Table'!$C688-'Loan Table'!$G688,0),"")</f>
        <v/>
      </c>
      <c r="J688" s="329" t="str">
        <f aca="false">IF('Loan Table'!$A688&lt;&gt;"",SUM(INDEX('Loan Table'!$H$13:$H$844,1,1):'Loan Table'!$H688),"")</f>
        <v/>
      </c>
    </row>
    <row r="689" customFormat="false" ht="10.5" hidden="false" customHeight="false" outlineLevel="0" collapsed="false">
      <c r="A689" s="332" t="str">
        <f aca="false">IF(LoanGood,IF(ROW()-ROW('Loan Table'!$A$12)&gt;ScheduledNumberOfPayments,"",ROW()-ROW('Loan Table'!$A$12)),"")</f>
        <v/>
      </c>
      <c r="B689" s="327" t="str">
        <f aca="false">IF('Loan Table'!$A689&lt;&gt;"",EOMONTH(LoanStartDate,ROW('Loan Table'!$A689)-ROW('Loan Table'!$A$12)-2)+DAY(LoanStartDate),"")</f>
        <v/>
      </c>
      <c r="C689" s="329" t="str">
        <f aca="false">IF('Loan Table'!$A689&lt;&gt;"",IF(ROW()-ROW('Loan Table'!$C$12)=1,LoanAmount,INDEX('Loan Table'!$I$13:$I$844,ROW()-ROW('Loan Table'!$C$12)-1)),"")</f>
        <v/>
      </c>
      <c r="D689" s="329" t="str">
        <f aca="false">IF('Loan Table'!$A689&lt;&gt;"",ScheduledPayment,"")</f>
        <v/>
      </c>
      <c r="E689" s="329" t="str">
        <f aca="false">IF('Loan Table'!$A689&lt;&gt;"",IF('Loan Table'!$D689+ExtraPayments&lt;'Loan Table'!$C689,ExtraPayments,IF('Loan Table'!$C689-'Loan Table'!$D689&gt;0,'Loan Table'!$C689-'Loan Table'!$D689,0)),"")</f>
        <v/>
      </c>
      <c r="F689" s="329" t="str">
        <f aca="false">IF('Loan Table'!$A689&lt;&gt;"",IF('Loan Table'!$D689+'Loan Table'!$E689&lt;='Loan Table'!$C689,'Loan Table'!$D689+'Loan Table'!$E689,'Loan Table'!$C689),"")</f>
        <v/>
      </c>
      <c r="G689" s="329" t="str">
        <f aca="false">IF('Loan Table'!$A689&lt;&gt;"",'Loan Table'!$F689-'Loan Table'!$H689,"")</f>
        <v/>
      </c>
      <c r="H689" s="329" t="str">
        <f aca="false">IF('Loan Table'!$A689&lt;&gt;"",'Loan Table'!$C689*(InterestRate/PaymentsPerYear),"")</f>
        <v/>
      </c>
      <c r="I689" s="329" t="str">
        <f aca="false">IF('Loan Table'!$A689&lt;&gt;"",IF('Loan Table'!$D689+'Loan Table'!$E689&lt;='Loan Table'!$C689,'Loan Table'!$C689-'Loan Table'!$G689,0),"")</f>
        <v/>
      </c>
      <c r="J689" s="329" t="str">
        <f aca="false">IF('Loan Table'!$A689&lt;&gt;"",SUM(INDEX('Loan Table'!$H$13:$H$844,1,1):'Loan Table'!$H689),"")</f>
        <v/>
      </c>
    </row>
    <row r="690" customFormat="false" ht="10.5" hidden="false" customHeight="false" outlineLevel="0" collapsed="false">
      <c r="A690" s="332" t="str">
        <f aca="false">IF(LoanGood,IF(ROW()-ROW('Loan Table'!$A$12)&gt;ScheduledNumberOfPayments,"",ROW()-ROW('Loan Table'!$A$12)),"")</f>
        <v/>
      </c>
      <c r="B690" s="327" t="str">
        <f aca="false">IF('Loan Table'!$A690&lt;&gt;"",EOMONTH(LoanStartDate,ROW('Loan Table'!$A690)-ROW('Loan Table'!$A$12)-2)+DAY(LoanStartDate),"")</f>
        <v/>
      </c>
      <c r="C690" s="329" t="str">
        <f aca="false">IF('Loan Table'!$A690&lt;&gt;"",IF(ROW()-ROW('Loan Table'!$C$12)=1,LoanAmount,INDEX('Loan Table'!$I$13:$I$844,ROW()-ROW('Loan Table'!$C$12)-1)),"")</f>
        <v/>
      </c>
      <c r="D690" s="329" t="str">
        <f aca="false">IF('Loan Table'!$A690&lt;&gt;"",ScheduledPayment,"")</f>
        <v/>
      </c>
      <c r="E690" s="329" t="str">
        <f aca="false">IF('Loan Table'!$A690&lt;&gt;"",IF('Loan Table'!$D690+ExtraPayments&lt;'Loan Table'!$C690,ExtraPayments,IF('Loan Table'!$C690-'Loan Table'!$D690&gt;0,'Loan Table'!$C690-'Loan Table'!$D690,0)),"")</f>
        <v/>
      </c>
      <c r="F690" s="329" t="str">
        <f aca="false">IF('Loan Table'!$A690&lt;&gt;"",IF('Loan Table'!$D690+'Loan Table'!$E690&lt;='Loan Table'!$C690,'Loan Table'!$D690+'Loan Table'!$E690,'Loan Table'!$C690),"")</f>
        <v/>
      </c>
      <c r="G690" s="329" t="str">
        <f aca="false">IF('Loan Table'!$A690&lt;&gt;"",'Loan Table'!$F690-'Loan Table'!$H690,"")</f>
        <v/>
      </c>
      <c r="H690" s="329" t="str">
        <f aca="false">IF('Loan Table'!$A690&lt;&gt;"",'Loan Table'!$C690*(InterestRate/PaymentsPerYear),"")</f>
        <v/>
      </c>
      <c r="I690" s="329" t="str">
        <f aca="false">IF('Loan Table'!$A690&lt;&gt;"",IF('Loan Table'!$D690+'Loan Table'!$E690&lt;='Loan Table'!$C690,'Loan Table'!$C690-'Loan Table'!$G690,0),"")</f>
        <v/>
      </c>
      <c r="J690" s="329" t="str">
        <f aca="false">IF('Loan Table'!$A690&lt;&gt;"",SUM(INDEX('Loan Table'!$H$13:$H$844,1,1):'Loan Table'!$H690),"")</f>
        <v/>
      </c>
    </row>
    <row r="691" customFormat="false" ht="10.5" hidden="false" customHeight="false" outlineLevel="0" collapsed="false">
      <c r="A691" s="332" t="str">
        <f aca="false">IF(LoanGood,IF(ROW()-ROW('Loan Table'!$A$12)&gt;ScheduledNumberOfPayments,"",ROW()-ROW('Loan Table'!$A$12)),"")</f>
        <v/>
      </c>
      <c r="B691" s="327" t="str">
        <f aca="false">IF('Loan Table'!$A691&lt;&gt;"",EOMONTH(LoanStartDate,ROW('Loan Table'!$A691)-ROW('Loan Table'!$A$12)-2)+DAY(LoanStartDate),"")</f>
        <v/>
      </c>
      <c r="C691" s="329" t="str">
        <f aca="false">IF('Loan Table'!$A691&lt;&gt;"",IF(ROW()-ROW('Loan Table'!$C$12)=1,LoanAmount,INDEX('Loan Table'!$I$13:$I$844,ROW()-ROW('Loan Table'!$C$12)-1)),"")</f>
        <v/>
      </c>
      <c r="D691" s="329" t="str">
        <f aca="false">IF('Loan Table'!$A691&lt;&gt;"",ScheduledPayment,"")</f>
        <v/>
      </c>
      <c r="E691" s="329" t="str">
        <f aca="false">IF('Loan Table'!$A691&lt;&gt;"",IF('Loan Table'!$D691+ExtraPayments&lt;'Loan Table'!$C691,ExtraPayments,IF('Loan Table'!$C691-'Loan Table'!$D691&gt;0,'Loan Table'!$C691-'Loan Table'!$D691,0)),"")</f>
        <v/>
      </c>
      <c r="F691" s="329" t="str">
        <f aca="false">IF('Loan Table'!$A691&lt;&gt;"",IF('Loan Table'!$D691+'Loan Table'!$E691&lt;='Loan Table'!$C691,'Loan Table'!$D691+'Loan Table'!$E691,'Loan Table'!$C691),"")</f>
        <v/>
      </c>
      <c r="G691" s="329" t="str">
        <f aca="false">IF('Loan Table'!$A691&lt;&gt;"",'Loan Table'!$F691-'Loan Table'!$H691,"")</f>
        <v/>
      </c>
      <c r="H691" s="329" t="str">
        <f aca="false">IF('Loan Table'!$A691&lt;&gt;"",'Loan Table'!$C691*(InterestRate/PaymentsPerYear),"")</f>
        <v/>
      </c>
      <c r="I691" s="329" t="str">
        <f aca="false">IF('Loan Table'!$A691&lt;&gt;"",IF('Loan Table'!$D691+'Loan Table'!$E691&lt;='Loan Table'!$C691,'Loan Table'!$C691-'Loan Table'!$G691,0),"")</f>
        <v/>
      </c>
      <c r="J691" s="329" t="str">
        <f aca="false">IF('Loan Table'!$A691&lt;&gt;"",SUM(INDEX('Loan Table'!$H$13:$H$844,1,1):'Loan Table'!$H691),"")</f>
        <v/>
      </c>
    </row>
    <row r="692" customFormat="false" ht="10.5" hidden="false" customHeight="false" outlineLevel="0" collapsed="false">
      <c r="A692" s="332" t="str">
        <f aca="false">IF(LoanGood,IF(ROW()-ROW('Loan Table'!$A$12)&gt;ScheduledNumberOfPayments,"",ROW()-ROW('Loan Table'!$A$12)),"")</f>
        <v/>
      </c>
      <c r="B692" s="327" t="str">
        <f aca="false">IF('Loan Table'!$A692&lt;&gt;"",EOMONTH(LoanStartDate,ROW('Loan Table'!$A692)-ROW('Loan Table'!$A$12)-2)+DAY(LoanStartDate),"")</f>
        <v/>
      </c>
      <c r="C692" s="329" t="str">
        <f aca="false">IF('Loan Table'!$A692&lt;&gt;"",IF(ROW()-ROW('Loan Table'!$C$12)=1,LoanAmount,INDEX('Loan Table'!$I$13:$I$844,ROW()-ROW('Loan Table'!$C$12)-1)),"")</f>
        <v/>
      </c>
      <c r="D692" s="329" t="str">
        <f aca="false">IF('Loan Table'!$A692&lt;&gt;"",ScheduledPayment,"")</f>
        <v/>
      </c>
      <c r="E692" s="329" t="str">
        <f aca="false">IF('Loan Table'!$A692&lt;&gt;"",IF('Loan Table'!$D692+ExtraPayments&lt;'Loan Table'!$C692,ExtraPayments,IF('Loan Table'!$C692-'Loan Table'!$D692&gt;0,'Loan Table'!$C692-'Loan Table'!$D692,0)),"")</f>
        <v/>
      </c>
      <c r="F692" s="329" t="str">
        <f aca="false">IF('Loan Table'!$A692&lt;&gt;"",IF('Loan Table'!$D692+'Loan Table'!$E692&lt;='Loan Table'!$C692,'Loan Table'!$D692+'Loan Table'!$E692,'Loan Table'!$C692),"")</f>
        <v/>
      </c>
      <c r="G692" s="329" t="str">
        <f aca="false">IF('Loan Table'!$A692&lt;&gt;"",'Loan Table'!$F692-'Loan Table'!$H692,"")</f>
        <v/>
      </c>
      <c r="H692" s="329" t="str">
        <f aca="false">IF('Loan Table'!$A692&lt;&gt;"",'Loan Table'!$C692*(InterestRate/PaymentsPerYear),"")</f>
        <v/>
      </c>
      <c r="I692" s="329" t="str">
        <f aca="false">IF('Loan Table'!$A692&lt;&gt;"",IF('Loan Table'!$D692+'Loan Table'!$E692&lt;='Loan Table'!$C692,'Loan Table'!$C692-'Loan Table'!$G692,0),"")</f>
        <v/>
      </c>
      <c r="J692" s="329" t="str">
        <f aca="false">IF('Loan Table'!$A692&lt;&gt;"",SUM(INDEX('Loan Table'!$H$13:$H$844,1,1):'Loan Table'!$H692),"")</f>
        <v/>
      </c>
    </row>
    <row r="693" customFormat="false" ht="10.5" hidden="false" customHeight="false" outlineLevel="0" collapsed="false">
      <c r="A693" s="332" t="str">
        <f aca="false">IF(LoanGood,IF(ROW()-ROW('Loan Table'!$A$12)&gt;ScheduledNumberOfPayments,"",ROW()-ROW('Loan Table'!$A$12)),"")</f>
        <v/>
      </c>
      <c r="B693" s="327" t="str">
        <f aca="false">IF('Loan Table'!$A693&lt;&gt;"",EOMONTH(LoanStartDate,ROW('Loan Table'!$A693)-ROW('Loan Table'!$A$12)-2)+DAY(LoanStartDate),"")</f>
        <v/>
      </c>
      <c r="C693" s="329" t="str">
        <f aca="false">IF('Loan Table'!$A693&lt;&gt;"",IF(ROW()-ROW('Loan Table'!$C$12)=1,LoanAmount,INDEX('Loan Table'!$I$13:$I$844,ROW()-ROW('Loan Table'!$C$12)-1)),"")</f>
        <v/>
      </c>
      <c r="D693" s="329" t="str">
        <f aca="false">IF('Loan Table'!$A693&lt;&gt;"",ScheduledPayment,"")</f>
        <v/>
      </c>
      <c r="E693" s="329" t="str">
        <f aca="false">IF('Loan Table'!$A693&lt;&gt;"",IF('Loan Table'!$D693+ExtraPayments&lt;'Loan Table'!$C693,ExtraPayments,IF('Loan Table'!$C693-'Loan Table'!$D693&gt;0,'Loan Table'!$C693-'Loan Table'!$D693,0)),"")</f>
        <v/>
      </c>
      <c r="F693" s="329" t="str">
        <f aca="false">IF('Loan Table'!$A693&lt;&gt;"",IF('Loan Table'!$D693+'Loan Table'!$E693&lt;='Loan Table'!$C693,'Loan Table'!$D693+'Loan Table'!$E693,'Loan Table'!$C693),"")</f>
        <v/>
      </c>
      <c r="G693" s="329" t="str">
        <f aca="false">IF('Loan Table'!$A693&lt;&gt;"",'Loan Table'!$F693-'Loan Table'!$H693,"")</f>
        <v/>
      </c>
      <c r="H693" s="329" t="str">
        <f aca="false">IF('Loan Table'!$A693&lt;&gt;"",'Loan Table'!$C693*(InterestRate/PaymentsPerYear),"")</f>
        <v/>
      </c>
      <c r="I693" s="329" t="str">
        <f aca="false">IF('Loan Table'!$A693&lt;&gt;"",IF('Loan Table'!$D693+'Loan Table'!$E693&lt;='Loan Table'!$C693,'Loan Table'!$C693-'Loan Table'!$G693,0),"")</f>
        <v/>
      </c>
      <c r="J693" s="329" t="str">
        <f aca="false">IF('Loan Table'!$A693&lt;&gt;"",SUM(INDEX('Loan Table'!$H$13:$H$844,1,1):'Loan Table'!$H693),"")</f>
        <v/>
      </c>
    </row>
    <row r="694" customFormat="false" ht="10.5" hidden="false" customHeight="false" outlineLevel="0" collapsed="false">
      <c r="A694" s="332" t="str">
        <f aca="false">IF(LoanGood,IF(ROW()-ROW('Loan Table'!$A$12)&gt;ScheduledNumberOfPayments,"",ROW()-ROW('Loan Table'!$A$12)),"")</f>
        <v/>
      </c>
      <c r="B694" s="327" t="str">
        <f aca="false">IF('Loan Table'!$A694&lt;&gt;"",EOMONTH(LoanStartDate,ROW('Loan Table'!$A694)-ROW('Loan Table'!$A$12)-2)+DAY(LoanStartDate),"")</f>
        <v/>
      </c>
      <c r="C694" s="329" t="str">
        <f aca="false">IF('Loan Table'!$A694&lt;&gt;"",IF(ROW()-ROW('Loan Table'!$C$12)=1,LoanAmount,INDEX('Loan Table'!$I$13:$I$844,ROW()-ROW('Loan Table'!$C$12)-1)),"")</f>
        <v/>
      </c>
      <c r="D694" s="329" t="str">
        <f aca="false">IF('Loan Table'!$A694&lt;&gt;"",ScheduledPayment,"")</f>
        <v/>
      </c>
      <c r="E694" s="329" t="str">
        <f aca="false">IF('Loan Table'!$A694&lt;&gt;"",IF('Loan Table'!$D694+ExtraPayments&lt;'Loan Table'!$C694,ExtraPayments,IF('Loan Table'!$C694-'Loan Table'!$D694&gt;0,'Loan Table'!$C694-'Loan Table'!$D694,0)),"")</f>
        <v/>
      </c>
      <c r="F694" s="329" t="str">
        <f aca="false">IF('Loan Table'!$A694&lt;&gt;"",IF('Loan Table'!$D694+'Loan Table'!$E694&lt;='Loan Table'!$C694,'Loan Table'!$D694+'Loan Table'!$E694,'Loan Table'!$C694),"")</f>
        <v/>
      </c>
      <c r="G694" s="329" t="str">
        <f aca="false">IF('Loan Table'!$A694&lt;&gt;"",'Loan Table'!$F694-'Loan Table'!$H694,"")</f>
        <v/>
      </c>
      <c r="H694" s="329" t="str">
        <f aca="false">IF('Loan Table'!$A694&lt;&gt;"",'Loan Table'!$C694*(InterestRate/PaymentsPerYear),"")</f>
        <v/>
      </c>
      <c r="I694" s="329" t="str">
        <f aca="false">IF('Loan Table'!$A694&lt;&gt;"",IF('Loan Table'!$D694+'Loan Table'!$E694&lt;='Loan Table'!$C694,'Loan Table'!$C694-'Loan Table'!$G694,0),"")</f>
        <v/>
      </c>
      <c r="J694" s="329" t="str">
        <f aca="false">IF('Loan Table'!$A694&lt;&gt;"",SUM(INDEX('Loan Table'!$H$13:$H$844,1,1):'Loan Table'!$H694),"")</f>
        <v/>
      </c>
    </row>
    <row r="695" customFormat="false" ht="10.5" hidden="false" customHeight="false" outlineLevel="0" collapsed="false">
      <c r="A695" s="332" t="str">
        <f aca="false">IF(LoanGood,IF(ROW()-ROW('Loan Table'!$A$12)&gt;ScheduledNumberOfPayments,"",ROW()-ROW('Loan Table'!$A$12)),"")</f>
        <v/>
      </c>
      <c r="B695" s="327" t="str">
        <f aca="false">IF('Loan Table'!$A695&lt;&gt;"",EOMONTH(LoanStartDate,ROW('Loan Table'!$A695)-ROW('Loan Table'!$A$12)-2)+DAY(LoanStartDate),"")</f>
        <v/>
      </c>
      <c r="C695" s="329" t="str">
        <f aca="false">IF('Loan Table'!$A695&lt;&gt;"",IF(ROW()-ROW('Loan Table'!$C$12)=1,LoanAmount,INDEX('Loan Table'!$I$13:$I$844,ROW()-ROW('Loan Table'!$C$12)-1)),"")</f>
        <v/>
      </c>
      <c r="D695" s="329" t="str">
        <f aca="false">IF('Loan Table'!$A695&lt;&gt;"",ScheduledPayment,"")</f>
        <v/>
      </c>
      <c r="E695" s="329" t="str">
        <f aca="false">IF('Loan Table'!$A695&lt;&gt;"",IF('Loan Table'!$D695+ExtraPayments&lt;'Loan Table'!$C695,ExtraPayments,IF('Loan Table'!$C695-'Loan Table'!$D695&gt;0,'Loan Table'!$C695-'Loan Table'!$D695,0)),"")</f>
        <v/>
      </c>
      <c r="F695" s="329" t="str">
        <f aca="false">IF('Loan Table'!$A695&lt;&gt;"",IF('Loan Table'!$D695+'Loan Table'!$E695&lt;='Loan Table'!$C695,'Loan Table'!$D695+'Loan Table'!$E695,'Loan Table'!$C695),"")</f>
        <v/>
      </c>
      <c r="G695" s="329" t="str">
        <f aca="false">IF('Loan Table'!$A695&lt;&gt;"",'Loan Table'!$F695-'Loan Table'!$H695,"")</f>
        <v/>
      </c>
      <c r="H695" s="329" t="str">
        <f aca="false">IF('Loan Table'!$A695&lt;&gt;"",'Loan Table'!$C695*(InterestRate/PaymentsPerYear),"")</f>
        <v/>
      </c>
      <c r="I695" s="329" t="str">
        <f aca="false">IF('Loan Table'!$A695&lt;&gt;"",IF('Loan Table'!$D695+'Loan Table'!$E695&lt;='Loan Table'!$C695,'Loan Table'!$C695-'Loan Table'!$G695,0),"")</f>
        <v/>
      </c>
      <c r="J695" s="329" t="str">
        <f aca="false">IF('Loan Table'!$A695&lt;&gt;"",SUM(INDEX('Loan Table'!$H$13:$H$844,1,1):'Loan Table'!$H695),"")</f>
        <v/>
      </c>
    </row>
    <row r="696" customFormat="false" ht="10.5" hidden="false" customHeight="false" outlineLevel="0" collapsed="false">
      <c r="A696" s="332" t="str">
        <f aca="false">IF(LoanGood,IF(ROW()-ROW('Loan Table'!$A$12)&gt;ScheduledNumberOfPayments,"",ROW()-ROW('Loan Table'!$A$12)),"")</f>
        <v/>
      </c>
      <c r="B696" s="327" t="str">
        <f aca="false">IF('Loan Table'!$A696&lt;&gt;"",EOMONTH(LoanStartDate,ROW('Loan Table'!$A696)-ROW('Loan Table'!$A$12)-2)+DAY(LoanStartDate),"")</f>
        <v/>
      </c>
      <c r="C696" s="329" t="str">
        <f aca="false">IF('Loan Table'!$A696&lt;&gt;"",IF(ROW()-ROW('Loan Table'!$C$12)=1,LoanAmount,INDEX('Loan Table'!$I$13:$I$844,ROW()-ROW('Loan Table'!$C$12)-1)),"")</f>
        <v/>
      </c>
      <c r="D696" s="329" t="str">
        <f aca="false">IF('Loan Table'!$A696&lt;&gt;"",ScheduledPayment,"")</f>
        <v/>
      </c>
      <c r="E696" s="329" t="str">
        <f aca="false">IF('Loan Table'!$A696&lt;&gt;"",IF('Loan Table'!$D696+ExtraPayments&lt;'Loan Table'!$C696,ExtraPayments,IF('Loan Table'!$C696-'Loan Table'!$D696&gt;0,'Loan Table'!$C696-'Loan Table'!$D696,0)),"")</f>
        <v/>
      </c>
      <c r="F696" s="329" t="str">
        <f aca="false">IF('Loan Table'!$A696&lt;&gt;"",IF('Loan Table'!$D696+'Loan Table'!$E696&lt;='Loan Table'!$C696,'Loan Table'!$D696+'Loan Table'!$E696,'Loan Table'!$C696),"")</f>
        <v/>
      </c>
      <c r="G696" s="329" t="str">
        <f aca="false">IF('Loan Table'!$A696&lt;&gt;"",'Loan Table'!$F696-'Loan Table'!$H696,"")</f>
        <v/>
      </c>
      <c r="H696" s="329" t="str">
        <f aca="false">IF('Loan Table'!$A696&lt;&gt;"",'Loan Table'!$C696*(InterestRate/PaymentsPerYear),"")</f>
        <v/>
      </c>
      <c r="I696" s="329" t="str">
        <f aca="false">IF('Loan Table'!$A696&lt;&gt;"",IF('Loan Table'!$D696+'Loan Table'!$E696&lt;='Loan Table'!$C696,'Loan Table'!$C696-'Loan Table'!$G696,0),"")</f>
        <v/>
      </c>
      <c r="J696" s="329" t="str">
        <f aca="false">IF('Loan Table'!$A696&lt;&gt;"",SUM(INDEX('Loan Table'!$H$13:$H$844,1,1):'Loan Table'!$H696),"")</f>
        <v/>
      </c>
    </row>
    <row r="697" customFormat="false" ht="10.5" hidden="false" customHeight="false" outlineLevel="0" collapsed="false">
      <c r="A697" s="332" t="str">
        <f aca="false">IF(LoanGood,IF(ROW()-ROW('Loan Table'!$A$12)&gt;ScheduledNumberOfPayments,"",ROW()-ROW('Loan Table'!$A$12)),"")</f>
        <v/>
      </c>
      <c r="B697" s="327" t="str">
        <f aca="false">IF('Loan Table'!$A697&lt;&gt;"",EOMONTH(LoanStartDate,ROW('Loan Table'!$A697)-ROW('Loan Table'!$A$12)-2)+DAY(LoanStartDate),"")</f>
        <v/>
      </c>
      <c r="C697" s="329" t="str">
        <f aca="false">IF('Loan Table'!$A697&lt;&gt;"",IF(ROW()-ROW('Loan Table'!$C$12)=1,LoanAmount,INDEX('Loan Table'!$I$13:$I$844,ROW()-ROW('Loan Table'!$C$12)-1)),"")</f>
        <v/>
      </c>
      <c r="D697" s="329" t="str">
        <f aca="false">IF('Loan Table'!$A697&lt;&gt;"",ScheduledPayment,"")</f>
        <v/>
      </c>
      <c r="E697" s="329" t="str">
        <f aca="false">IF('Loan Table'!$A697&lt;&gt;"",IF('Loan Table'!$D697+ExtraPayments&lt;'Loan Table'!$C697,ExtraPayments,IF('Loan Table'!$C697-'Loan Table'!$D697&gt;0,'Loan Table'!$C697-'Loan Table'!$D697,0)),"")</f>
        <v/>
      </c>
      <c r="F697" s="329" t="str">
        <f aca="false">IF('Loan Table'!$A697&lt;&gt;"",IF('Loan Table'!$D697+'Loan Table'!$E697&lt;='Loan Table'!$C697,'Loan Table'!$D697+'Loan Table'!$E697,'Loan Table'!$C697),"")</f>
        <v/>
      </c>
      <c r="G697" s="329" t="str">
        <f aca="false">IF('Loan Table'!$A697&lt;&gt;"",'Loan Table'!$F697-'Loan Table'!$H697,"")</f>
        <v/>
      </c>
      <c r="H697" s="329" t="str">
        <f aca="false">IF('Loan Table'!$A697&lt;&gt;"",'Loan Table'!$C697*(InterestRate/PaymentsPerYear),"")</f>
        <v/>
      </c>
      <c r="I697" s="329" t="str">
        <f aca="false">IF('Loan Table'!$A697&lt;&gt;"",IF('Loan Table'!$D697+'Loan Table'!$E697&lt;='Loan Table'!$C697,'Loan Table'!$C697-'Loan Table'!$G697,0),"")</f>
        <v/>
      </c>
      <c r="J697" s="329" t="str">
        <f aca="false">IF('Loan Table'!$A697&lt;&gt;"",SUM(INDEX('Loan Table'!$H$13:$H$844,1,1):'Loan Table'!$H697),"")</f>
        <v/>
      </c>
    </row>
    <row r="698" customFormat="false" ht="10.5" hidden="false" customHeight="false" outlineLevel="0" collapsed="false">
      <c r="A698" s="332" t="str">
        <f aca="false">IF(LoanGood,IF(ROW()-ROW('Loan Table'!$A$12)&gt;ScheduledNumberOfPayments,"",ROW()-ROW('Loan Table'!$A$12)),"")</f>
        <v/>
      </c>
      <c r="B698" s="327" t="str">
        <f aca="false">IF('Loan Table'!$A698&lt;&gt;"",EOMONTH(LoanStartDate,ROW('Loan Table'!$A698)-ROW('Loan Table'!$A$12)-2)+DAY(LoanStartDate),"")</f>
        <v/>
      </c>
      <c r="C698" s="329" t="str">
        <f aca="false">IF('Loan Table'!$A698&lt;&gt;"",IF(ROW()-ROW('Loan Table'!$C$12)=1,LoanAmount,INDEX('Loan Table'!$I$13:$I$844,ROW()-ROW('Loan Table'!$C$12)-1)),"")</f>
        <v/>
      </c>
      <c r="D698" s="329" t="str">
        <f aca="false">IF('Loan Table'!$A698&lt;&gt;"",ScheduledPayment,"")</f>
        <v/>
      </c>
      <c r="E698" s="329" t="str">
        <f aca="false">IF('Loan Table'!$A698&lt;&gt;"",IF('Loan Table'!$D698+ExtraPayments&lt;'Loan Table'!$C698,ExtraPayments,IF('Loan Table'!$C698-'Loan Table'!$D698&gt;0,'Loan Table'!$C698-'Loan Table'!$D698,0)),"")</f>
        <v/>
      </c>
      <c r="F698" s="329" t="str">
        <f aca="false">IF('Loan Table'!$A698&lt;&gt;"",IF('Loan Table'!$D698+'Loan Table'!$E698&lt;='Loan Table'!$C698,'Loan Table'!$D698+'Loan Table'!$E698,'Loan Table'!$C698),"")</f>
        <v/>
      </c>
      <c r="G698" s="329" t="str">
        <f aca="false">IF('Loan Table'!$A698&lt;&gt;"",'Loan Table'!$F698-'Loan Table'!$H698,"")</f>
        <v/>
      </c>
      <c r="H698" s="329" t="str">
        <f aca="false">IF('Loan Table'!$A698&lt;&gt;"",'Loan Table'!$C698*(InterestRate/PaymentsPerYear),"")</f>
        <v/>
      </c>
      <c r="I698" s="329" t="str">
        <f aca="false">IF('Loan Table'!$A698&lt;&gt;"",IF('Loan Table'!$D698+'Loan Table'!$E698&lt;='Loan Table'!$C698,'Loan Table'!$C698-'Loan Table'!$G698,0),"")</f>
        <v/>
      </c>
      <c r="J698" s="329" t="str">
        <f aca="false">IF('Loan Table'!$A698&lt;&gt;"",SUM(INDEX('Loan Table'!$H$13:$H$844,1,1):'Loan Table'!$H698),"")</f>
        <v/>
      </c>
    </row>
    <row r="699" customFormat="false" ht="10.5" hidden="false" customHeight="false" outlineLevel="0" collapsed="false">
      <c r="A699" s="332" t="str">
        <f aca="false">IF(LoanGood,IF(ROW()-ROW('Loan Table'!$A$12)&gt;ScheduledNumberOfPayments,"",ROW()-ROW('Loan Table'!$A$12)),"")</f>
        <v/>
      </c>
      <c r="B699" s="327" t="str">
        <f aca="false">IF('Loan Table'!$A699&lt;&gt;"",EOMONTH(LoanStartDate,ROW('Loan Table'!$A699)-ROW('Loan Table'!$A$12)-2)+DAY(LoanStartDate),"")</f>
        <v/>
      </c>
      <c r="C699" s="329" t="str">
        <f aca="false">IF('Loan Table'!$A699&lt;&gt;"",IF(ROW()-ROW('Loan Table'!$C$12)=1,LoanAmount,INDEX('Loan Table'!$I$13:$I$844,ROW()-ROW('Loan Table'!$C$12)-1)),"")</f>
        <v/>
      </c>
      <c r="D699" s="329" t="str">
        <f aca="false">IF('Loan Table'!$A699&lt;&gt;"",ScheduledPayment,"")</f>
        <v/>
      </c>
      <c r="E699" s="329" t="str">
        <f aca="false">IF('Loan Table'!$A699&lt;&gt;"",IF('Loan Table'!$D699+ExtraPayments&lt;'Loan Table'!$C699,ExtraPayments,IF('Loan Table'!$C699-'Loan Table'!$D699&gt;0,'Loan Table'!$C699-'Loan Table'!$D699,0)),"")</f>
        <v/>
      </c>
      <c r="F699" s="329" t="str">
        <f aca="false">IF('Loan Table'!$A699&lt;&gt;"",IF('Loan Table'!$D699+'Loan Table'!$E699&lt;='Loan Table'!$C699,'Loan Table'!$D699+'Loan Table'!$E699,'Loan Table'!$C699),"")</f>
        <v/>
      </c>
      <c r="G699" s="329" t="str">
        <f aca="false">IF('Loan Table'!$A699&lt;&gt;"",'Loan Table'!$F699-'Loan Table'!$H699,"")</f>
        <v/>
      </c>
      <c r="H699" s="329" t="str">
        <f aca="false">IF('Loan Table'!$A699&lt;&gt;"",'Loan Table'!$C699*(InterestRate/PaymentsPerYear),"")</f>
        <v/>
      </c>
      <c r="I699" s="329" t="str">
        <f aca="false">IF('Loan Table'!$A699&lt;&gt;"",IF('Loan Table'!$D699+'Loan Table'!$E699&lt;='Loan Table'!$C699,'Loan Table'!$C699-'Loan Table'!$G699,0),"")</f>
        <v/>
      </c>
      <c r="J699" s="329" t="str">
        <f aca="false">IF('Loan Table'!$A699&lt;&gt;"",SUM(INDEX('Loan Table'!$H$13:$H$844,1,1):'Loan Table'!$H699),"")</f>
        <v/>
      </c>
    </row>
    <row r="700" customFormat="false" ht="10.5" hidden="false" customHeight="false" outlineLevel="0" collapsed="false">
      <c r="A700" s="332" t="str">
        <f aca="false">IF(LoanGood,IF(ROW()-ROW('Loan Table'!$A$12)&gt;ScheduledNumberOfPayments,"",ROW()-ROW('Loan Table'!$A$12)),"")</f>
        <v/>
      </c>
      <c r="B700" s="327" t="str">
        <f aca="false">IF('Loan Table'!$A700&lt;&gt;"",EOMONTH(LoanStartDate,ROW('Loan Table'!$A700)-ROW('Loan Table'!$A$12)-2)+DAY(LoanStartDate),"")</f>
        <v/>
      </c>
      <c r="C700" s="329" t="str">
        <f aca="false">IF('Loan Table'!$A700&lt;&gt;"",IF(ROW()-ROW('Loan Table'!$C$12)=1,LoanAmount,INDEX('Loan Table'!$I$13:$I$844,ROW()-ROW('Loan Table'!$C$12)-1)),"")</f>
        <v/>
      </c>
      <c r="D700" s="329" t="str">
        <f aca="false">IF('Loan Table'!$A700&lt;&gt;"",ScheduledPayment,"")</f>
        <v/>
      </c>
      <c r="E700" s="329" t="str">
        <f aca="false">IF('Loan Table'!$A700&lt;&gt;"",IF('Loan Table'!$D700+ExtraPayments&lt;'Loan Table'!$C700,ExtraPayments,IF('Loan Table'!$C700-'Loan Table'!$D700&gt;0,'Loan Table'!$C700-'Loan Table'!$D700,0)),"")</f>
        <v/>
      </c>
      <c r="F700" s="329" t="str">
        <f aca="false">IF('Loan Table'!$A700&lt;&gt;"",IF('Loan Table'!$D700+'Loan Table'!$E700&lt;='Loan Table'!$C700,'Loan Table'!$D700+'Loan Table'!$E700,'Loan Table'!$C700),"")</f>
        <v/>
      </c>
      <c r="G700" s="329" t="str">
        <f aca="false">IF('Loan Table'!$A700&lt;&gt;"",'Loan Table'!$F700-'Loan Table'!$H700,"")</f>
        <v/>
      </c>
      <c r="H700" s="329" t="str">
        <f aca="false">IF('Loan Table'!$A700&lt;&gt;"",'Loan Table'!$C700*(InterestRate/PaymentsPerYear),"")</f>
        <v/>
      </c>
      <c r="I700" s="329" t="str">
        <f aca="false">IF('Loan Table'!$A700&lt;&gt;"",IF('Loan Table'!$D700+'Loan Table'!$E700&lt;='Loan Table'!$C700,'Loan Table'!$C700-'Loan Table'!$G700,0),"")</f>
        <v/>
      </c>
      <c r="J700" s="329" t="str">
        <f aca="false">IF('Loan Table'!$A700&lt;&gt;"",SUM(INDEX('Loan Table'!$H$13:$H$844,1,1):'Loan Table'!$H700),"")</f>
        <v/>
      </c>
    </row>
    <row r="701" customFormat="false" ht="10.5" hidden="false" customHeight="false" outlineLevel="0" collapsed="false">
      <c r="A701" s="332" t="str">
        <f aca="false">IF(LoanGood,IF(ROW()-ROW('Loan Table'!$A$12)&gt;ScheduledNumberOfPayments,"",ROW()-ROW('Loan Table'!$A$12)),"")</f>
        <v/>
      </c>
      <c r="B701" s="327" t="str">
        <f aca="false">IF('Loan Table'!$A701&lt;&gt;"",EOMONTH(LoanStartDate,ROW('Loan Table'!$A701)-ROW('Loan Table'!$A$12)-2)+DAY(LoanStartDate),"")</f>
        <v/>
      </c>
      <c r="C701" s="329" t="str">
        <f aca="false">IF('Loan Table'!$A701&lt;&gt;"",IF(ROW()-ROW('Loan Table'!$C$12)=1,LoanAmount,INDEX('Loan Table'!$I$13:$I$844,ROW()-ROW('Loan Table'!$C$12)-1)),"")</f>
        <v/>
      </c>
      <c r="D701" s="329" t="str">
        <f aca="false">IF('Loan Table'!$A701&lt;&gt;"",ScheduledPayment,"")</f>
        <v/>
      </c>
      <c r="E701" s="329" t="str">
        <f aca="false">IF('Loan Table'!$A701&lt;&gt;"",IF('Loan Table'!$D701+ExtraPayments&lt;'Loan Table'!$C701,ExtraPayments,IF('Loan Table'!$C701-'Loan Table'!$D701&gt;0,'Loan Table'!$C701-'Loan Table'!$D701,0)),"")</f>
        <v/>
      </c>
      <c r="F701" s="329" t="str">
        <f aca="false">IF('Loan Table'!$A701&lt;&gt;"",IF('Loan Table'!$D701+'Loan Table'!$E701&lt;='Loan Table'!$C701,'Loan Table'!$D701+'Loan Table'!$E701,'Loan Table'!$C701),"")</f>
        <v/>
      </c>
      <c r="G701" s="329" t="str">
        <f aca="false">IF('Loan Table'!$A701&lt;&gt;"",'Loan Table'!$F701-'Loan Table'!$H701,"")</f>
        <v/>
      </c>
      <c r="H701" s="329" t="str">
        <f aca="false">IF('Loan Table'!$A701&lt;&gt;"",'Loan Table'!$C701*(InterestRate/PaymentsPerYear),"")</f>
        <v/>
      </c>
      <c r="I701" s="329" t="str">
        <f aca="false">IF('Loan Table'!$A701&lt;&gt;"",IF('Loan Table'!$D701+'Loan Table'!$E701&lt;='Loan Table'!$C701,'Loan Table'!$C701-'Loan Table'!$G701,0),"")</f>
        <v/>
      </c>
      <c r="J701" s="329" t="str">
        <f aca="false">IF('Loan Table'!$A701&lt;&gt;"",SUM(INDEX('Loan Table'!$H$13:$H$844,1,1):'Loan Table'!$H701),"")</f>
        <v/>
      </c>
    </row>
    <row r="702" customFormat="false" ht="10.5" hidden="false" customHeight="false" outlineLevel="0" collapsed="false">
      <c r="A702" s="332" t="str">
        <f aca="false">IF(LoanGood,IF(ROW()-ROW('Loan Table'!$A$12)&gt;ScheduledNumberOfPayments,"",ROW()-ROW('Loan Table'!$A$12)),"")</f>
        <v/>
      </c>
      <c r="B702" s="327" t="str">
        <f aca="false">IF('Loan Table'!$A702&lt;&gt;"",EOMONTH(LoanStartDate,ROW('Loan Table'!$A702)-ROW('Loan Table'!$A$12)-2)+DAY(LoanStartDate),"")</f>
        <v/>
      </c>
      <c r="C702" s="329" t="str">
        <f aca="false">IF('Loan Table'!$A702&lt;&gt;"",IF(ROW()-ROW('Loan Table'!$C$12)=1,LoanAmount,INDEX('Loan Table'!$I$13:$I$844,ROW()-ROW('Loan Table'!$C$12)-1)),"")</f>
        <v/>
      </c>
      <c r="D702" s="329" t="str">
        <f aca="false">IF('Loan Table'!$A702&lt;&gt;"",ScheduledPayment,"")</f>
        <v/>
      </c>
      <c r="E702" s="329" t="str">
        <f aca="false">IF('Loan Table'!$A702&lt;&gt;"",IF('Loan Table'!$D702+ExtraPayments&lt;'Loan Table'!$C702,ExtraPayments,IF('Loan Table'!$C702-'Loan Table'!$D702&gt;0,'Loan Table'!$C702-'Loan Table'!$D702,0)),"")</f>
        <v/>
      </c>
      <c r="F702" s="329" t="str">
        <f aca="false">IF('Loan Table'!$A702&lt;&gt;"",IF('Loan Table'!$D702+'Loan Table'!$E702&lt;='Loan Table'!$C702,'Loan Table'!$D702+'Loan Table'!$E702,'Loan Table'!$C702),"")</f>
        <v/>
      </c>
      <c r="G702" s="329" t="str">
        <f aca="false">IF('Loan Table'!$A702&lt;&gt;"",'Loan Table'!$F702-'Loan Table'!$H702,"")</f>
        <v/>
      </c>
      <c r="H702" s="329" t="str">
        <f aca="false">IF('Loan Table'!$A702&lt;&gt;"",'Loan Table'!$C702*(InterestRate/PaymentsPerYear),"")</f>
        <v/>
      </c>
      <c r="I702" s="329" t="str">
        <f aca="false">IF('Loan Table'!$A702&lt;&gt;"",IF('Loan Table'!$D702+'Loan Table'!$E702&lt;='Loan Table'!$C702,'Loan Table'!$C702-'Loan Table'!$G702,0),"")</f>
        <v/>
      </c>
      <c r="J702" s="329" t="str">
        <f aca="false">IF('Loan Table'!$A702&lt;&gt;"",SUM(INDEX('Loan Table'!$H$13:$H$844,1,1):'Loan Table'!$H702),"")</f>
        <v/>
      </c>
    </row>
    <row r="703" customFormat="false" ht="10.5" hidden="false" customHeight="false" outlineLevel="0" collapsed="false">
      <c r="A703" s="332" t="str">
        <f aca="false">IF(LoanGood,IF(ROW()-ROW('Loan Table'!$A$12)&gt;ScheduledNumberOfPayments,"",ROW()-ROW('Loan Table'!$A$12)),"")</f>
        <v/>
      </c>
      <c r="B703" s="327" t="str">
        <f aca="false">IF('Loan Table'!$A703&lt;&gt;"",EOMONTH(LoanStartDate,ROW('Loan Table'!$A703)-ROW('Loan Table'!$A$12)-2)+DAY(LoanStartDate),"")</f>
        <v/>
      </c>
      <c r="C703" s="329" t="str">
        <f aca="false">IF('Loan Table'!$A703&lt;&gt;"",IF(ROW()-ROW('Loan Table'!$C$12)=1,LoanAmount,INDEX('Loan Table'!$I$13:$I$844,ROW()-ROW('Loan Table'!$C$12)-1)),"")</f>
        <v/>
      </c>
      <c r="D703" s="329" t="str">
        <f aca="false">IF('Loan Table'!$A703&lt;&gt;"",ScheduledPayment,"")</f>
        <v/>
      </c>
      <c r="E703" s="329" t="str">
        <f aca="false">IF('Loan Table'!$A703&lt;&gt;"",IF('Loan Table'!$D703+ExtraPayments&lt;'Loan Table'!$C703,ExtraPayments,IF('Loan Table'!$C703-'Loan Table'!$D703&gt;0,'Loan Table'!$C703-'Loan Table'!$D703,0)),"")</f>
        <v/>
      </c>
      <c r="F703" s="329" t="str">
        <f aca="false">IF('Loan Table'!$A703&lt;&gt;"",IF('Loan Table'!$D703+'Loan Table'!$E703&lt;='Loan Table'!$C703,'Loan Table'!$D703+'Loan Table'!$E703,'Loan Table'!$C703),"")</f>
        <v/>
      </c>
      <c r="G703" s="329" t="str">
        <f aca="false">IF('Loan Table'!$A703&lt;&gt;"",'Loan Table'!$F703-'Loan Table'!$H703,"")</f>
        <v/>
      </c>
      <c r="H703" s="329" t="str">
        <f aca="false">IF('Loan Table'!$A703&lt;&gt;"",'Loan Table'!$C703*(InterestRate/PaymentsPerYear),"")</f>
        <v/>
      </c>
      <c r="I703" s="329" t="str">
        <f aca="false">IF('Loan Table'!$A703&lt;&gt;"",IF('Loan Table'!$D703+'Loan Table'!$E703&lt;='Loan Table'!$C703,'Loan Table'!$C703-'Loan Table'!$G703,0),"")</f>
        <v/>
      </c>
      <c r="J703" s="329" t="str">
        <f aca="false">IF('Loan Table'!$A703&lt;&gt;"",SUM(INDEX('Loan Table'!$H$13:$H$844,1,1):'Loan Table'!$H703),"")</f>
        <v/>
      </c>
    </row>
    <row r="704" customFormat="false" ht="10.5" hidden="false" customHeight="false" outlineLevel="0" collapsed="false">
      <c r="A704" s="332" t="str">
        <f aca="false">IF(LoanGood,IF(ROW()-ROW('Loan Table'!$A$12)&gt;ScheduledNumberOfPayments,"",ROW()-ROW('Loan Table'!$A$12)),"")</f>
        <v/>
      </c>
      <c r="B704" s="327" t="str">
        <f aca="false">IF('Loan Table'!$A704&lt;&gt;"",EOMONTH(LoanStartDate,ROW('Loan Table'!$A704)-ROW('Loan Table'!$A$12)-2)+DAY(LoanStartDate),"")</f>
        <v/>
      </c>
      <c r="C704" s="329" t="str">
        <f aca="false">IF('Loan Table'!$A704&lt;&gt;"",IF(ROW()-ROW('Loan Table'!$C$12)=1,LoanAmount,INDEX('Loan Table'!$I$13:$I$844,ROW()-ROW('Loan Table'!$C$12)-1)),"")</f>
        <v/>
      </c>
      <c r="D704" s="329" t="str">
        <f aca="false">IF('Loan Table'!$A704&lt;&gt;"",ScheduledPayment,"")</f>
        <v/>
      </c>
      <c r="E704" s="329" t="str">
        <f aca="false">IF('Loan Table'!$A704&lt;&gt;"",IF('Loan Table'!$D704+ExtraPayments&lt;'Loan Table'!$C704,ExtraPayments,IF('Loan Table'!$C704-'Loan Table'!$D704&gt;0,'Loan Table'!$C704-'Loan Table'!$D704,0)),"")</f>
        <v/>
      </c>
      <c r="F704" s="329" t="str">
        <f aca="false">IF('Loan Table'!$A704&lt;&gt;"",IF('Loan Table'!$D704+'Loan Table'!$E704&lt;='Loan Table'!$C704,'Loan Table'!$D704+'Loan Table'!$E704,'Loan Table'!$C704),"")</f>
        <v/>
      </c>
      <c r="G704" s="329" t="str">
        <f aca="false">IF('Loan Table'!$A704&lt;&gt;"",'Loan Table'!$F704-'Loan Table'!$H704,"")</f>
        <v/>
      </c>
      <c r="H704" s="329" t="str">
        <f aca="false">IF('Loan Table'!$A704&lt;&gt;"",'Loan Table'!$C704*(InterestRate/PaymentsPerYear),"")</f>
        <v/>
      </c>
      <c r="I704" s="329" t="str">
        <f aca="false">IF('Loan Table'!$A704&lt;&gt;"",IF('Loan Table'!$D704+'Loan Table'!$E704&lt;='Loan Table'!$C704,'Loan Table'!$C704-'Loan Table'!$G704,0),"")</f>
        <v/>
      </c>
      <c r="J704" s="329" t="str">
        <f aca="false">IF('Loan Table'!$A704&lt;&gt;"",SUM(INDEX('Loan Table'!$H$13:$H$844,1,1):'Loan Table'!$H704),"")</f>
        <v/>
      </c>
    </row>
    <row r="705" customFormat="false" ht="10.5" hidden="false" customHeight="false" outlineLevel="0" collapsed="false">
      <c r="A705" s="332" t="str">
        <f aca="false">IF(LoanGood,IF(ROW()-ROW('Loan Table'!$A$12)&gt;ScheduledNumberOfPayments,"",ROW()-ROW('Loan Table'!$A$12)),"")</f>
        <v/>
      </c>
      <c r="B705" s="327" t="str">
        <f aca="false">IF('Loan Table'!$A705&lt;&gt;"",EOMONTH(LoanStartDate,ROW('Loan Table'!$A705)-ROW('Loan Table'!$A$12)-2)+DAY(LoanStartDate),"")</f>
        <v/>
      </c>
      <c r="C705" s="329" t="str">
        <f aca="false">IF('Loan Table'!$A705&lt;&gt;"",IF(ROW()-ROW('Loan Table'!$C$12)=1,LoanAmount,INDEX('Loan Table'!$I$13:$I$844,ROW()-ROW('Loan Table'!$C$12)-1)),"")</f>
        <v/>
      </c>
      <c r="D705" s="329" t="str">
        <f aca="false">IF('Loan Table'!$A705&lt;&gt;"",ScheduledPayment,"")</f>
        <v/>
      </c>
      <c r="E705" s="329" t="str">
        <f aca="false">IF('Loan Table'!$A705&lt;&gt;"",IF('Loan Table'!$D705+ExtraPayments&lt;'Loan Table'!$C705,ExtraPayments,IF('Loan Table'!$C705-'Loan Table'!$D705&gt;0,'Loan Table'!$C705-'Loan Table'!$D705,0)),"")</f>
        <v/>
      </c>
      <c r="F705" s="329" t="str">
        <f aca="false">IF('Loan Table'!$A705&lt;&gt;"",IF('Loan Table'!$D705+'Loan Table'!$E705&lt;='Loan Table'!$C705,'Loan Table'!$D705+'Loan Table'!$E705,'Loan Table'!$C705),"")</f>
        <v/>
      </c>
      <c r="G705" s="329" t="str">
        <f aca="false">IF('Loan Table'!$A705&lt;&gt;"",'Loan Table'!$F705-'Loan Table'!$H705,"")</f>
        <v/>
      </c>
      <c r="H705" s="329" t="str">
        <f aca="false">IF('Loan Table'!$A705&lt;&gt;"",'Loan Table'!$C705*(InterestRate/PaymentsPerYear),"")</f>
        <v/>
      </c>
      <c r="I705" s="329" t="str">
        <f aca="false">IF('Loan Table'!$A705&lt;&gt;"",IF('Loan Table'!$D705+'Loan Table'!$E705&lt;='Loan Table'!$C705,'Loan Table'!$C705-'Loan Table'!$G705,0),"")</f>
        <v/>
      </c>
      <c r="J705" s="329" t="str">
        <f aca="false">IF('Loan Table'!$A705&lt;&gt;"",SUM(INDEX('Loan Table'!$H$13:$H$844,1,1):'Loan Table'!$H705),"")</f>
        <v/>
      </c>
    </row>
    <row r="706" customFormat="false" ht="10.5" hidden="false" customHeight="false" outlineLevel="0" collapsed="false">
      <c r="A706" s="332" t="str">
        <f aca="false">IF(LoanGood,IF(ROW()-ROW('Loan Table'!$A$12)&gt;ScheduledNumberOfPayments,"",ROW()-ROW('Loan Table'!$A$12)),"")</f>
        <v/>
      </c>
      <c r="B706" s="327" t="str">
        <f aca="false">IF('Loan Table'!$A706&lt;&gt;"",EOMONTH(LoanStartDate,ROW('Loan Table'!$A706)-ROW('Loan Table'!$A$12)-2)+DAY(LoanStartDate),"")</f>
        <v/>
      </c>
      <c r="C706" s="329" t="str">
        <f aca="false">IF('Loan Table'!$A706&lt;&gt;"",IF(ROW()-ROW('Loan Table'!$C$12)=1,LoanAmount,INDEX('Loan Table'!$I$13:$I$844,ROW()-ROW('Loan Table'!$C$12)-1)),"")</f>
        <v/>
      </c>
      <c r="D706" s="329" t="str">
        <f aca="false">IF('Loan Table'!$A706&lt;&gt;"",ScheduledPayment,"")</f>
        <v/>
      </c>
      <c r="E706" s="329" t="str">
        <f aca="false">IF('Loan Table'!$A706&lt;&gt;"",IF('Loan Table'!$D706+ExtraPayments&lt;'Loan Table'!$C706,ExtraPayments,IF('Loan Table'!$C706-'Loan Table'!$D706&gt;0,'Loan Table'!$C706-'Loan Table'!$D706,0)),"")</f>
        <v/>
      </c>
      <c r="F706" s="329" t="str">
        <f aca="false">IF('Loan Table'!$A706&lt;&gt;"",IF('Loan Table'!$D706+'Loan Table'!$E706&lt;='Loan Table'!$C706,'Loan Table'!$D706+'Loan Table'!$E706,'Loan Table'!$C706),"")</f>
        <v/>
      </c>
      <c r="G706" s="329" t="str">
        <f aca="false">IF('Loan Table'!$A706&lt;&gt;"",'Loan Table'!$F706-'Loan Table'!$H706,"")</f>
        <v/>
      </c>
      <c r="H706" s="329" t="str">
        <f aca="false">IF('Loan Table'!$A706&lt;&gt;"",'Loan Table'!$C706*(InterestRate/PaymentsPerYear),"")</f>
        <v/>
      </c>
      <c r="I706" s="329" t="str">
        <f aca="false">IF('Loan Table'!$A706&lt;&gt;"",IF('Loan Table'!$D706+'Loan Table'!$E706&lt;='Loan Table'!$C706,'Loan Table'!$C706-'Loan Table'!$G706,0),"")</f>
        <v/>
      </c>
      <c r="J706" s="329" t="str">
        <f aca="false">IF('Loan Table'!$A706&lt;&gt;"",SUM(INDEX('Loan Table'!$H$13:$H$844,1,1):'Loan Table'!$H706),"")</f>
        <v/>
      </c>
    </row>
    <row r="707" customFormat="false" ht="10.5" hidden="false" customHeight="false" outlineLevel="0" collapsed="false">
      <c r="A707" s="332" t="str">
        <f aca="false">IF(LoanGood,IF(ROW()-ROW('Loan Table'!$A$12)&gt;ScheduledNumberOfPayments,"",ROW()-ROW('Loan Table'!$A$12)),"")</f>
        <v/>
      </c>
      <c r="B707" s="327" t="str">
        <f aca="false">IF('Loan Table'!$A707&lt;&gt;"",EOMONTH(LoanStartDate,ROW('Loan Table'!$A707)-ROW('Loan Table'!$A$12)-2)+DAY(LoanStartDate),"")</f>
        <v/>
      </c>
      <c r="C707" s="329" t="str">
        <f aca="false">IF('Loan Table'!$A707&lt;&gt;"",IF(ROW()-ROW('Loan Table'!$C$12)=1,LoanAmount,INDEX('Loan Table'!$I$13:$I$844,ROW()-ROW('Loan Table'!$C$12)-1)),"")</f>
        <v/>
      </c>
      <c r="D707" s="329" t="str">
        <f aca="false">IF('Loan Table'!$A707&lt;&gt;"",ScheduledPayment,"")</f>
        <v/>
      </c>
      <c r="E707" s="329" t="str">
        <f aca="false">IF('Loan Table'!$A707&lt;&gt;"",IF('Loan Table'!$D707+ExtraPayments&lt;'Loan Table'!$C707,ExtraPayments,IF('Loan Table'!$C707-'Loan Table'!$D707&gt;0,'Loan Table'!$C707-'Loan Table'!$D707,0)),"")</f>
        <v/>
      </c>
      <c r="F707" s="329" t="str">
        <f aca="false">IF('Loan Table'!$A707&lt;&gt;"",IF('Loan Table'!$D707+'Loan Table'!$E707&lt;='Loan Table'!$C707,'Loan Table'!$D707+'Loan Table'!$E707,'Loan Table'!$C707),"")</f>
        <v/>
      </c>
      <c r="G707" s="329" t="str">
        <f aca="false">IF('Loan Table'!$A707&lt;&gt;"",'Loan Table'!$F707-'Loan Table'!$H707,"")</f>
        <v/>
      </c>
      <c r="H707" s="329" t="str">
        <f aca="false">IF('Loan Table'!$A707&lt;&gt;"",'Loan Table'!$C707*(InterestRate/PaymentsPerYear),"")</f>
        <v/>
      </c>
      <c r="I707" s="329" t="str">
        <f aca="false">IF('Loan Table'!$A707&lt;&gt;"",IF('Loan Table'!$D707+'Loan Table'!$E707&lt;='Loan Table'!$C707,'Loan Table'!$C707-'Loan Table'!$G707,0),"")</f>
        <v/>
      </c>
      <c r="J707" s="329" t="str">
        <f aca="false">IF('Loan Table'!$A707&lt;&gt;"",SUM(INDEX('Loan Table'!$H$13:$H$844,1,1):'Loan Table'!$H707),"")</f>
        <v/>
      </c>
    </row>
    <row r="708" customFormat="false" ht="10.5" hidden="false" customHeight="false" outlineLevel="0" collapsed="false">
      <c r="A708" s="332" t="str">
        <f aca="false">IF(LoanGood,IF(ROW()-ROW('Loan Table'!$A$12)&gt;ScheduledNumberOfPayments,"",ROW()-ROW('Loan Table'!$A$12)),"")</f>
        <v/>
      </c>
      <c r="B708" s="327" t="str">
        <f aca="false">IF('Loan Table'!$A708&lt;&gt;"",EOMONTH(LoanStartDate,ROW('Loan Table'!$A708)-ROW('Loan Table'!$A$12)-2)+DAY(LoanStartDate),"")</f>
        <v/>
      </c>
      <c r="C708" s="329" t="str">
        <f aca="false">IF('Loan Table'!$A708&lt;&gt;"",IF(ROW()-ROW('Loan Table'!$C$12)=1,LoanAmount,INDEX('Loan Table'!$I$13:$I$844,ROW()-ROW('Loan Table'!$C$12)-1)),"")</f>
        <v/>
      </c>
      <c r="D708" s="329" t="str">
        <f aca="false">IF('Loan Table'!$A708&lt;&gt;"",ScheduledPayment,"")</f>
        <v/>
      </c>
      <c r="E708" s="329" t="str">
        <f aca="false">IF('Loan Table'!$A708&lt;&gt;"",IF('Loan Table'!$D708+ExtraPayments&lt;'Loan Table'!$C708,ExtraPayments,IF('Loan Table'!$C708-'Loan Table'!$D708&gt;0,'Loan Table'!$C708-'Loan Table'!$D708,0)),"")</f>
        <v/>
      </c>
      <c r="F708" s="329" t="str">
        <f aca="false">IF('Loan Table'!$A708&lt;&gt;"",IF('Loan Table'!$D708+'Loan Table'!$E708&lt;='Loan Table'!$C708,'Loan Table'!$D708+'Loan Table'!$E708,'Loan Table'!$C708),"")</f>
        <v/>
      </c>
      <c r="G708" s="329" t="str">
        <f aca="false">IF('Loan Table'!$A708&lt;&gt;"",'Loan Table'!$F708-'Loan Table'!$H708,"")</f>
        <v/>
      </c>
      <c r="H708" s="329" t="str">
        <f aca="false">IF('Loan Table'!$A708&lt;&gt;"",'Loan Table'!$C708*(InterestRate/PaymentsPerYear),"")</f>
        <v/>
      </c>
      <c r="I708" s="329" t="str">
        <f aca="false">IF('Loan Table'!$A708&lt;&gt;"",IF('Loan Table'!$D708+'Loan Table'!$E708&lt;='Loan Table'!$C708,'Loan Table'!$C708-'Loan Table'!$G708,0),"")</f>
        <v/>
      </c>
      <c r="J708" s="329" t="str">
        <f aca="false">IF('Loan Table'!$A708&lt;&gt;"",SUM(INDEX('Loan Table'!$H$13:$H$844,1,1):'Loan Table'!$H708),"")</f>
        <v/>
      </c>
    </row>
    <row r="709" customFormat="false" ht="10.5" hidden="false" customHeight="false" outlineLevel="0" collapsed="false">
      <c r="A709" s="332" t="str">
        <f aca="false">IF(LoanGood,IF(ROW()-ROW('Loan Table'!$A$12)&gt;ScheduledNumberOfPayments,"",ROW()-ROW('Loan Table'!$A$12)),"")</f>
        <v/>
      </c>
      <c r="B709" s="327" t="str">
        <f aca="false">IF('Loan Table'!$A709&lt;&gt;"",EOMONTH(LoanStartDate,ROW('Loan Table'!$A709)-ROW('Loan Table'!$A$12)-2)+DAY(LoanStartDate),"")</f>
        <v/>
      </c>
      <c r="C709" s="329" t="str">
        <f aca="false">IF('Loan Table'!$A709&lt;&gt;"",IF(ROW()-ROW('Loan Table'!$C$12)=1,LoanAmount,INDEX('Loan Table'!$I$13:$I$844,ROW()-ROW('Loan Table'!$C$12)-1)),"")</f>
        <v/>
      </c>
      <c r="D709" s="329" t="str">
        <f aca="false">IF('Loan Table'!$A709&lt;&gt;"",ScheduledPayment,"")</f>
        <v/>
      </c>
      <c r="E709" s="329" t="str">
        <f aca="false">IF('Loan Table'!$A709&lt;&gt;"",IF('Loan Table'!$D709+ExtraPayments&lt;'Loan Table'!$C709,ExtraPayments,IF('Loan Table'!$C709-'Loan Table'!$D709&gt;0,'Loan Table'!$C709-'Loan Table'!$D709,0)),"")</f>
        <v/>
      </c>
      <c r="F709" s="329" t="str">
        <f aca="false">IF('Loan Table'!$A709&lt;&gt;"",IF('Loan Table'!$D709+'Loan Table'!$E709&lt;='Loan Table'!$C709,'Loan Table'!$D709+'Loan Table'!$E709,'Loan Table'!$C709),"")</f>
        <v/>
      </c>
      <c r="G709" s="329" t="str">
        <f aca="false">IF('Loan Table'!$A709&lt;&gt;"",'Loan Table'!$F709-'Loan Table'!$H709,"")</f>
        <v/>
      </c>
      <c r="H709" s="329" t="str">
        <f aca="false">IF('Loan Table'!$A709&lt;&gt;"",'Loan Table'!$C709*(InterestRate/PaymentsPerYear),"")</f>
        <v/>
      </c>
      <c r="I709" s="329" t="str">
        <f aca="false">IF('Loan Table'!$A709&lt;&gt;"",IF('Loan Table'!$D709+'Loan Table'!$E709&lt;='Loan Table'!$C709,'Loan Table'!$C709-'Loan Table'!$G709,0),"")</f>
        <v/>
      </c>
      <c r="J709" s="329" t="str">
        <f aca="false">IF('Loan Table'!$A709&lt;&gt;"",SUM(INDEX('Loan Table'!$H$13:$H$844,1,1):'Loan Table'!$H709),"")</f>
        <v/>
      </c>
    </row>
    <row r="710" customFormat="false" ht="10.5" hidden="false" customHeight="false" outlineLevel="0" collapsed="false">
      <c r="A710" s="332" t="str">
        <f aca="false">IF(LoanGood,IF(ROW()-ROW('Loan Table'!$A$12)&gt;ScheduledNumberOfPayments,"",ROW()-ROW('Loan Table'!$A$12)),"")</f>
        <v/>
      </c>
      <c r="B710" s="327" t="str">
        <f aca="false">IF('Loan Table'!$A710&lt;&gt;"",EOMONTH(LoanStartDate,ROW('Loan Table'!$A710)-ROW('Loan Table'!$A$12)-2)+DAY(LoanStartDate),"")</f>
        <v/>
      </c>
      <c r="C710" s="329" t="str">
        <f aca="false">IF('Loan Table'!$A710&lt;&gt;"",IF(ROW()-ROW('Loan Table'!$C$12)=1,LoanAmount,INDEX('Loan Table'!$I$13:$I$844,ROW()-ROW('Loan Table'!$C$12)-1)),"")</f>
        <v/>
      </c>
      <c r="D710" s="329" t="str">
        <f aca="false">IF('Loan Table'!$A710&lt;&gt;"",ScheduledPayment,"")</f>
        <v/>
      </c>
      <c r="E710" s="329" t="str">
        <f aca="false">IF('Loan Table'!$A710&lt;&gt;"",IF('Loan Table'!$D710+ExtraPayments&lt;'Loan Table'!$C710,ExtraPayments,IF('Loan Table'!$C710-'Loan Table'!$D710&gt;0,'Loan Table'!$C710-'Loan Table'!$D710,0)),"")</f>
        <v/>
      </c>
      <c r="F710" s="329" t="str">
        <f aca="false">IF('Loan Table'!$A710&lt;&gt;"",IF('Loan Table'!$D710+'Loan Table'!$E710&lt;='Loan Table'!$C710,'Loan Table'!$D710+'Loan Table'!$E710,'Loan Table'!$C710),"")</f>
        <v/>
      </c>
      <c r="G710" s="329" t="str">
        <f aca="false">IF('Loan Table'!$A710&lt;&gt;"",'Loan Table'!$F710-'Loan Table'!$H710,"")</f>
        <v/>
      </c>
      <c r="H710" s="329" t="str">
        <f aca="false">IF('Loan Table'!$A710&lt;&gt;"",'Loan Table'!$C710*(InterestRate/PaymentsPerYear),"")</f>
        <v/>
      </c>
      <c r="I710" s="329" t="str">
        <f aca="false">IF('Loan Table'!$A710&lt;&gt;"",IF('Loan Table'!$D710+'Loan Table'!$E710&lt;='Loan Table'!$C710,'Loan Table'!$C710-'Loan Table'!$G710,0),"")</f>
        <v/>
      </c>
      <c r="J710" s="329" t="str">
        <f aca="false">IF('Loan Table'!$A710&lt;&gt;"",SUM(INDEX('Loan Table'!$H$13:$H$844,1,1):'Loan Table'!$H710),"")</f>
        <v/>
      </c>
    </row>
    <row r="711" customFormat="false" ht="10.5" hidden="false" customHeight="false" outlineLevel="0" collapsed="false">
      <c r="A711" s="332" t="str">
        <f aca="false">IF(LoanGood,IF(ROW()-ROW('Loan Table'!$A$12)&gt;ScheduledNumberOfPayments,"",ROW()-ROW('Loan Table'!$A$12)),"")</f>
        <v/>
      </c>
      <c r="B711" s="327" t="str">
        <f aca="false">IF('Loan Table'!$A711&lt;&gt;"",EOMONTH(LoanStartDate,ROW('Loan Table'!$A711)-ROW('Loan Table'!$A$12)-2)+DAY(LoanStartDate),"")</f>
        <v/>
      </c>
      <c r="C711" s="329" t="str">
        <f aca="false">IF('Loan Table'!$A711&lt;&gt;"",IF(ROW()-ROW('Loan Table'!$C$12)=1,LoanAmount,INDEX('Loan Table'!$I$13:$I$844,ROW()-ROW('Loan Table'!$C$12)-1)),"")</f>
        <v/>
      </c>
      <c r="D711" s="329" t="str">
        <f aca="false">IF('Loan Table'!$A711&lt;&gt;"",ScheduledPayment,"")</f>
        <v/>
      </c>
      <c r="E711" s="329" t="str">
        <f aca="false">IF('Loan Table'!$A711&lt;&gt;"",IF('Loan Table'!$D711+ExtraPayments&lt;'Loan Table'!$C711,ExtraPayments,IF('Loan Table'!$C711-'Loan Table'!$D711&gt;0,'Loan Table'!$C711-'Loan Table'!$D711,0)),"")</f>
        <v/>
      </c>
      <c r="F711" s="329" t="str">
        <f aca="false">IF('Loan Table'!$A711&lt;&gt;"",IF('Loan Table'!$D711+'Loan Table'!$E711&lt;='Loan Table'!$C711,'Loan Table'!$D711+'Loan Table'!$E711,'Loan Table'!$C711),"")</f>
        <v/>
      </c>
      <c r="G711" s="329" t="str">
        <f aca="false">IF('Loan Table'!$A711&lt;&gt;"",'Loan Table'!$F711-'Loan Table'!$H711,"")</f>
        <v/>
      </c>
      <c r="H711" s="329" t="str">
        <f aca="false">IF('Loan Table'!$A711&lt;&gt;"",'Loan Table'!$C711*(InterestRate/PaymentsPerYear),"")</f>
        <v/>
      </c>
      <c r="I711" s="329" t="str">
        <f aca="false">IF('Loan Table'!$A711&lt;&gt;"",IF('Loan Table'!$D711+'Loan Table'!$E711&lt;='Loan Table'!$C711,'Loan Table'!$C711-'Loan Table'!$G711,0),"")</f>
        <v/>
      </c>
      <c r="J711" s="329" t="str">
        <f aca="false">IF('Loan Table'!$A711&lt;&gt;"",SUM(INDEX('Loan Table'!$H$13:$H$844,1,1):'Loan Table'!$H711),"")</f>
        <v/>
      </c>
    </row>
    <row r="712" customFormat="false" ht="10.5" hidden="false" customHeight="false" outlineLevel="0" collapsed="false">
      <c r="A712" s="332" t="str">
        <f aca="false">IF(LoanGood,IF(ROW()-ROW('Loan Table'!$A$12)&gt;ScheduledNumberOfPayments,"",ROW()-ROW('Loan Table'!$A$12)),"")</f>
        <v/>
      </c>
      <c r="B712" s="327" t="str">
        <f aca="false">IF('Loan Table'!$A712&lt;&gt;"",EOMONTH(LoanStartDate,ROW('Loan Table'!$A712)-ROW('Loan Table'!$A$12)-2)+DAY(LoanStartDate),"")</f>
        <v/>
      </c>
      <c r="C712" s="329" t="str">
        <f aca="false">IF('Loan Table'!$A712&lt;&gt;"",IF(ROW()-ROW('Loan Table'!$C$12)=1,LoanAmount,INDEX('Loan Table'!$I$13:$I$844,ROW()-ROW('Loan Table'!$C$12)-1)),"")</f>
        <v/>
      </c>
      <c r="D712" s="329" t="str">
        <f aca="false">IF('Loan Table'!$A712&lt;&gt;"",ScheduledPayment,"")</f>
        <v/>
      </c>
      <c r="E712" s="329" t="str">
        <f aca="false">IF('Loan Table'!$A712&lt;&gt;"",IF('Loan Table'!$D712+ExtraPayments&lt;'Loan Table'!$C712,ExtraPayments,IF('Loan Table'!$C712-'Loan Table'!$D712&gt;0,'Loan Table'!$C712-'Loan Table'!$D712,0)),"")</f>
        <v/>
      </c>
      <c r="F712" s="329" t="str">
        <f aca="false">IF('Loan Table'!$A712&lt;&gt;"",IF('Loan Table'!$D712+'Loan Table'!$E712&lt;='Loan Table'!$C712,'Loan Table'!$D712+'Loan Table'!$E712,'Loan Table'!$C712),"")</f>
        <v/>
      </c>
      <c r="G712" s="329" t="str">
        <f aca="false">IF('Loan Table'!$A712&lt;&gt;"",'Loan Table'!$F712-'Loan Table'!$H712,"")</f>
        <v/>
      </c>
      <c r="H712" s="329" t="str">
        <f aca="false">IF('Loan Table'!$A712&lt;&gt;"",'Loan Table'!$C712*(InterestRate/PaymentsPerYear),"")</f>
        <v/>
      </c>
      <c r="I712" s="329" t="str">
        <f aca="false">IF('Loan Table'!$A712&lt;&gt;"",IF('Loan Table'!$D712+'Loan Table'!$E712&lt;='Loan Table'!$C712,'Loan Table'!$C712-'Loan Table'!$G712,0),"")</f>
        <v/>
      </c>
      <c r="J712" s="329" t="str">
        <f aca="false">IF('Loan Table'!$A712&lt;&gt;"",SUM(INDEX('Loan Table'!$H$13:$H$844,1,1):'Loan Table'!$H712),"")</f>
        <v/>
      </c>
    </row>
    <row r="713" customFormat="false" ht="10.5" hidden="false" customHeight="false" outlineLevel="0" collapsed="false">
      <c r="A713" s="332" t="str">
        <f aca="false">IF(LoanGood,IF(ROW()-ROW('Loan Table'!$A$12)&gt;ScheduledNumberOfPayments,"",ROW()-ROW('Loan Table'!$A$12)),"")</f>
        <v/>
      </c>
      <c r="B713" s="327" t="str">
        <f aca="false">IF('Loan Table'!$A713&lt;&gt;"",EOMONTH(LoanStartDate,ROW('Loan Table'!$A713)-ROW('Loan Table'!$A$12)-2)+DAY(LoanStartDate),"")</f>
        <v/>
      </c>
      <c r="C713" s="329" t="str">
        <f aca="false">IF('Loan Table'!$A713&lt;&gt;"",IF(ROW()-ROW('Loan Table'!$C$12)=1,LoanAmount,INDEX('Loan Table'!$I$13:$I$844,ROW()-ROW('Loan Table'!$C$12)-1)),"")</f>
        <v/>
      </c>
      <c r="D713" s="329" t="str">
        <f aca="false">IF('Loan Table'!$A713&lt;&gt;"",ScheduledPayment,"")</f>
        <v/>
      </c>
      <c r="E713" s="329" t="str">
        <f aca="false">IF('Loan Table'!$A713&lt;&gt;"",IF('Loan Table'!$D713+ExtraPayments&lt;'Loan Table'!$C713,ExtraPayments,IF('Loan Table'!$C713-'Loan Table'!$D713&gt;0,'Loan Table'!$C713-'Loan Table'!$D713,0)),"")</f>
        <v/>
      </c>
      <c r="F713" s="329" t="str">
        <f aca="false">IF('Loan Table'!$A713&lt;&gt;"",IF('Loan Table'!$D713+'Loan Table'!$E713&lt;='Loan Table'!$C713,'Loan Table'!$D713+'Loan Table'!$E713,'Loan Table'!$C713),"")</f>
        <v/>
      </c>
      <c r="G713" s="329" t="str">
        <f aca="false">IF('Loan Table'!$A713&lt;&gt;"",'Loan Table'!$F713-'Loan Table'!$H713,"")</f>
        <v/>
      </c>
      <c r="H713" s="329" t="str">
        <f aca="false">IF('Loan Table'!$A713&lt;&gt;"",'Loan Table'!$C713*(InterestRate/PaymentsPerYear),"")</f>
        <v/>
      </c>
      <c r="I713" s="329" t="str">
        <f aca="false">IF('Loan Table'!$A713&lt;&gt;"",IF('Loan Table'!$D713+'Loan Table'!$E713&lt;='Loan Table'!$C713,'Loan Table'!$C713-'Loan Table'!$G713,0),"")</f>
        <v/>
      </c>
      <c r="J713" s="329" t="str">
        <f aca="false">IF('Loan Table'!$A713&lt;&gt;"",SUM(INDEX('Loan Table'!$H$13:$H$844,1,1):'Loan Table'!$H713),"")</f>
        <v/>
      </c>
    </row>
    <row r="714" customFormat="false" ht="10.5" hidden="false" customHeight="false" outlineLevel="0" collapsed="false">
      <c r="A714" s="332" t="str">
        <f aca="false">IF(LoanGood,IF(ROW()-ROW('Loan Table'!$A$12)&gt;ScheduledNumberOfPayments,"",ROW()-ROW('Loan Table'!$A$12)),"")</f>
        <v/>
      </c>
      <c r="B714" s="327" t="str">
        <f aca="false">IF('Loan Table'!$A714&lt;&gt;"",EOMONTH(LoanStartDate,ROW('Loan Table'!$A714)-ROW('Loan Table'!$A$12)-2)+DAY(LoanStartDate),"")</f>
        <v/>
      </c>
      <c r="C714" s="329" t="str">
        <f aca="false">IF('Loan Table'!$A714&lt;&gt;"",IF(ROW()-ROW('Loan Table'!$C$12)=1,LoanAmount,INDEX('Loan Table'!$I$13:$I$844,ROW()-ROW('Loan Table'!$C$12)-1)),"")</f>
        <v/>
      </c>
      <c r="D714" s="329" t="str">
        <f aca="false">IF('Loan Table'!$A714&lt;&gt;"",ScheduledPayment,"")</f>
        <v/>
      </c>
      <c r="E714" s="329" t="str">
        <f aca="false">IF('Loan Table'!$A714&lt;&gt;"",IF('Loan Table'!$D714+ExtraPayments&lt;'Loan Table'!$C714,ExtraPayments,IF('Loan Table'!$C714-'Loan Table'!$D714&gt;0,'Loan Table'!$C714-'Loan Table'!$D714,0)),"")</f>
        <v/>
      </c>
      <c r="F714" s="329" t="str">
        <f aca="false">IF('Loan Table'!$A714&lt;&gt;"",IF('Loan Table'!$D714+'Loan Table'!$E714&lt;='Loan Table'!$C714,'Loan Table'!$D714+'Loan Table'!$E714,'Loan Table'!$C714),"")</f>
        <v/>
      </c>
      <c r="G714" s="329" t="str">
        <f aca="false">IF('Loan Table'!$A714&lt;&gt;"",'Loan Table'!$F714-'Loan Table'!$H714,"")</f>
        <v/>
      </c>
      <c r="H714" s="329" t="str">
        <f aca="false">IF('Loan Table'!$A714&lt;&gt;"",'Loan Table'!$C714*(InterestRate/PaymentsPerYear),"")</f>
        <v/>
      </c>
      <c r="I714" s="329" t="str">
        <f aca="false">IF('Loan Table'!$A714&lt;&gt;"",IF('Loan Table'!$D714+'Loan Table'!$E714&lt;='Loan Table'!$C714,'Loan Table'!$C714-'Loan Table'!$G714,0),"")</f>
        <v/>
      </c>
      <c r="J714" s="329" t="str">
        <f aca="false">IF('Loan Table'!$A714&lt;&gt;"",SUM(INDEX('Loan Table'!$H$13:$H$844,1,1):'Loan Table'!$H714),"")</f>
        <v/>
      </c>
    </row>
    <row r="715" customFormat="false" ht="10.5" hidden="false" customHeight="false" outlineLevel="0" collapsed="false">
      <c r="A715" s="332" t="str">
        <f aca="false">IF(LoanGood,IF(ROW()-ROW('Loan Table'!$A$12)&gt;ScheduledNumberOfPayments,"",ROW()-ROW('Loan Table'!$A$12)),"")</f>
        <v/>
      </c>
      <c r="B715" s="327" t="str">
        <f aca="false">IF('Loan Table'!$A715&lt;&gt;"",EOMONTH(LoanStartDate,ROW('Loan Table'!$A715)-ROW('Loan Table'!$A$12)-2)+DAY(LoanStartDate),"")</f>
        <v/>
      </c>
      <c r="C715" s="329" t="str">
        <f aca="false">IF('Loan Table'!$A715&lt;&gt;"",IF(ROW()-ROW('Loan Table'!$C$12)=1,LoanAmount,INDEX('Loan Table'!$I$13:$I$844,ROW()-ROW('Loan Table'!$C$12)-1)),"")</f>
        <v/>
      </c>
      <c r="D715" s="329" t="str">
        <f aca="false">IF('Loan Table'!$A715&lt;&gt;"",ScheduledPayment,"")</f>
        <v/>
      </c>
      <c r="E715" s="329" t="str">
        <f aca="false">IF('Loan Table'!$A715&lt;&gt;"",IF('Loan Table'!$D715+ExtraPayments&lt;'Loan Table'!$C715,ExtraPayments,IF('Loan Table'!$C715-'Loan Table'!$D715&gt;0,'Loan Table'!$C715-'Loan Table'!$D715,0)),"")</f>
        <v/>
      </c>
      <c r="F715" s="329" t="str">
        <f aca="false">IF('Loan Table'!$A715&lt;&gt;"",IF('Loan Table'!$D715+'Loan Table'!$E715&lt;='Loan Table'!$C715,'Loan Table'!$D715+'Loan Table'!$E715,'Loan Table'!$C715),"")</f>
        <v/>
      </c>
      <c r="G715" s="329" t="str">
        <f aca="false">IF('Loan Table'!$A715&lt;&gt;"",'Loan Table'!$F715-'Loan Table'!$H715,"")</f>
        <v/>
      </c>
      <c r="H715" s="329" t="str">
        <f aca="false">IF('Loan Table'!$A715&lt;&gt;"",'Loan Table'!$C715*(InterestRate/PaymentsPerYear),"")</f>
        <v/>
      </c>
      <c r="I715" s="329" t="str">
        <f aca="false">IF('Loan Table'!$A715&lt;&gt;"",IF('Loan Table'!$D715+'Loan Table'!$E715&lt;='Loan Table'!$C715,'Loan Table'!$C715-'Loan Table'!$G715,0),"")</f>
        <v/>
      </c>
      <c r="J715" s="329" t="str">
        <f aca="false">IF('Loan Table'!$A715&lt;&gt;"",SUM(INDEX('Loan Table'!$H$13:$H$844,1,1):'Loan Table'!$H715),"")</f>
        <v/>
      </c>
    </row>
    <row r="716" customFormat="false" ht="10.5" hidden="false" customHeight="false" outlineLevel="0" collapsed="false">
      <c r="A716" s="332" t="str">
        <f aca="false">IF(LoanGood,IF(ROW()-ROW('Loan Table'!$A$12)&gt;ScheduledNumberOfPayments,"",ROW()-ROW('Loan Table'!$A$12)),"")</f>
        <v/>
      </c>
      <c r="B716" s="327" t="str">
        <f aca="false">IF('Loan Table'!$A716&lt;&gt;"",EOMONTH(LoanStartDate,ROW('Loan Table'!$A716)-ROW('Loan Table'!$A$12)-2)+DAY(LoanStartDate),"")</f>
        <v/>
      </c>
      <c r="C716" s="329" t="str">
        <f aca="false">IF('Loan Table'!$A716&lt;&gt;"",IF(ROW()-ROW('Loan Table'!$C$12)=1,LoanAmount,INDEX('Loan Table'!$I$13:$I$844,ROW()-ROW('Loan Table'!$C$12)-1)),"")</f>
        <v/>
      </c>
      <c r="D716" s="329" t="str">
        <f aca="false">IF('Loan Table'!$A716&lt;&gt;"",ScheduledPayment,"")</f>
        <v/>
      </c>
      <c r="E716" s="329" t="str">
        <f aca="false">IF('Loan Table'!$A716&lt;&gt;"",IF('Loan Table'!$D716+ExtraPayments&lt;'Loan Table'!$C716,ExtraPayments,IF('Loan Table'!$C716-'Loan Table'!$D716&gt;0,'Loan Table'!$C716-'Loan Table'!$D716,0)),"")</f>
        <v/>
      </c>
      <c r="F716" s="329" t="str">
        <f aca="false">IF('Loan Table'!$A716&lt;&gt;"",IF('Loan Table'!$D716+'Loan Table'!$E716&lt;='Loan Table'!$C716,'Loan Table'!$D716+'Loan Table'!$E716,'Loan Table'!$C716),"")</f>
        <v/>
      </c>
      <c r="G716" s="329" t="str">
        <f aca="false">IF('Loan Table'!$A716&lt;&gt;"",'Loan Table'!$F716-'Loan Table'!$H716,"")</f>
        <v/>
      </c>
      <c r="H716" s="329" t="str">
        <f aca="false">IF('Loan Table'!$A716&lt;&gt;"",'Loan Table'!$C716*(InterestRate/PaymentsPerYear),"")</f>
        <v/>
      </c>
      <c r="I716" s="329" t="str">
        <f aca="false">IF('Loan Table'!$A716&lt;&gt;"",IF('Loan Table'!$D716+'Loan Table'!$E716&lt;='Loan Table'!$C716,'Loan Table'!$C716-'Loan Table'!$G716,0),"")</f>
        <v/>
      </c>
      <c r="J716" s="329" t="str">
        <f aca="false">IF('Loan Table'!$A716&lt;&gt;"",SUM(INDEX('Loan Table'!$H$13:$H$844,1,1):'Loan Table'!$H716),"")</f>
        <v/>
      </c>
    </row>
    <row r="717" customFormat="false" ht="10.5" hidden="false" customHeight="false" outlineLevel="0" collapsed="false">
      <c r="A717" s="332" t="str">
        <f aca="false">IF(LoanGood,IF(ROW()-ROW('Loan Table'!$A$12)&gt;ScheduledNumberOfPayments,"",ROW()-ROW('Loan Table'!$A$12)),"")</f>
        <v/>
      </c>
      <c r="B717" s="327" t="str">
        <f aca="false">IF('Loan Table'!$A717&lt;&gt;"",EOMONTH(LoanStartDate,ROW('Loan Table'!$A717)-ROW('Loan Table'!$A$12)-2)+DAY(LoanStartDate),"")</f>
        <v/>
      </c>
      <c r="C717" s="329" t="str">
        <f aca="false">IF('Loan Table'!$A717&lt;&gt;"",IF(ROW()-ROW('Loan Table'!$C$12)=1,LoanAmount,INDEX('Loan Table'!$I$13:$I$844,ROW()-ROW('Loan Table'!$C$12)-1)),"")</f>
        <v/>
      </c>
      <c r="D717" s="329" t="str">
        <f aca="false">IF('Loan Table'!$A717&lt;&gt;"",ScheduledPayment,"")</f>
        <v/>
      </c>
      <c r="E717" s="329" t="str">
        <f aca="false">IF('Loan Table'!$A717&lt;&gt;"",IF('Loan Table'!$D717+ExtraPayments&lt;'Loan Table'!$C717,ExtraPayments,IF('Loan Table'!$C717-'Loan Table'!$D717&gt;0,'Loan Table'!$C717-'Loan Table'!$D717,0)),"")</f>
        <v/>
      </c>
      <c r="F717" s="329" t="str">
        <f aca="false">IF('Loan Table'!$A717&lt;&gt;"",IF('Loan Table'!$D717+'Loan Table'!$E717&lt;='Loan Table'!$C717,'Loan Table'!$D717+'Loan Table'!$E717,'Loan Table'!$C717),"")</f>
        <v/>
      </c>
      <c r="G717" s="329" t="str">
        <f aca="false">IF('Loan Table'!$A717&lt;&gt;"",'Loan Table'!$F717-'Loan Table'!$H717,"")</f>
        <v/>
      </c>
      <c r="H717" s="329" t="str">
        <f aca="false">IF('Loan Table'!$A717&lt;&gt;"",'Loan Table'!$C717*(InterestRate/PaymentsPerYear),"")</f>
        <v/>
      </c>
      <c r="I717" s="329" t="str">
        <f aca="false">IF('Loan Table'!$A717&lt;&gt;"",IF('Loan Table'!$D717+'Loan Table'!$E717&lt;='Loan Table'!$C717,'Loan Table'!$C717-'Loan Table'!$G717,0),"")</f>
        <v/>
      </c>
      <c r="J717" s="329" t="str">
        <f aca="false">IF('Loan Table'!$A717&lt;&gt;"",SUM(INDEX('Loan Table'!$H$13:$H$844,1,1):'Loan Table'!$H717),"")</f>
        <v/>
      </c>
    </row>
    <row r="718" customFormat="false" ht="10.5" hidden="false" customHeight="false" outlineLevel="0" collapsed="false">
      <c r="A718" s="332" t="str">
        <f aca="false">IF(LoanGood,IF(ROW()-ROW('Loan Table'!$A$12)&gt;ScheduledNumberOfPayments,"",ROW()-ROW('Loan Table'!$A$12)),"")</f>
        <v/>
      </c>
      <c r="B718" s="327" t="str">
        <f aca="false">IF('Loan Table'!$A718&lt;&gt;"",EOMONTH(LoanStartDate,ROW('Loan Table'!$A718)-ROW('Loan Table'!$A$12)-2)+DAY(LoanStartDate),"")</f>
        <v/>
      </c>
      <c r="C718" s="329" t="str">
        <f aca="false">IF('Loan Table'!$A718&lt;&gt;"",IF(ROW()-ROW('Loan Table'!$C$12)=1,LoanAmount,INDEX('Loan Table'!$I$13:$I$844,ROW()-ROW('Loan Table'!$C$12)-1)),"")</f>
        <v/>
      </c>
      <c r="D718" s="329" t="str">
        <f aca="false">IF('Loan Table'!$A718&lt;&gt;"",ScheduledPayment,"")</f>
        <v/>
      </c>
      <c r="E718" s="329" t="str">
        <f aca="false">IF('Loan Table'!$A718&lt;&gt;"",IF('Loan Table'!$D718+ExtraPayments&lt;'Loan Table'!$C718,ExtraPayments,IF('Loan Table'!$C718-'Loan Table'!$D718&gt;0,'Loan Table'!$C718-'Loan Table'!$D718,0)),"")</f>
        <v/>
      </c>
      <c r="F718" s="329" t="str">
        <f aca="false">IF('Loan Table'!$A718&lt;&gt;"",IF('Loan Table'!$D718+'Loan Table'!$E718&lt;='Loan Table'!$C718,'Loan Table'!$D718+'Loan Table'!$E718,'Loan Table'!$C718),"")</f>
        <v/>
      </c>
      <c r="G718" s="329" t="str">
        <f aca="false">IF('Loan Table'!$A718&lt;&gt;"",'Loan Table'!$F718-'Loan Table'!$H718,"")</f>
        <v/>
      </c>
      <c r="H718" s="329" t="str">
        <f aca="false">IF('Loan Table'!$A718&lt;&gt;"",'Loan Table'!$C718*(InterestRate/PaymentsPerYear),"")</f>
        <v/>
      </c>
      <c r="I718" s="329" t="str">
        <f aca="false">IF('Loan Table'!$A718&lt;&gt;"",IF('Loan Table'!$D718+'Loan Table'!$E718&lt;='Loan Table'!$C718,'Loan Table'!$C718-'Loan Table'!$G718,0),"")</f>
        <v/>
      </c>
      <c r="J718" s="329" t="str">
        <f aca="false">IF('Loan Table'!$A718&lt;&gt;"",SUM(INDEX('Loan Table'!$H$13:$H$844,1,1):'Loan Table'!$H718),"")</f>
        <v/>
      </c>
    </row>
    <row r="719" customFormat="false" ht="10.5" hidden="false" customHeight="false" outlineLevel="0" collapsed="false">
      <c r="A719" s="332" t="str">
        <f aca="false">IF(LoanGood,IF(ROW()-ROW('Loan Table'!$A$12)&gt;ScheduledNumberOfPayments,"",ROW()-ROW('Loan Table'!$A$12)),"")</f>
        <v/>
      </c>
      <c r="B719" s="327" t="str">
        <f aca="false">IF('Loan Table'!$A719&lt;&gt;"",EOMONTH(LoanStartDate,ROW('Loan Table'!$A719)-ROW('Loan Table'!$A$12)-2)+DAY(LoanStartDate),"")</f>
        <v/>
      </c>
      <c r="C719" s="329" t="str">
        <f aca="false">IF('Loan Table'!$A719&lt;&gt;"",IF(ROW()-ROW('Loan Table'!$C$12)=1,LoanAmount,INDEX('Loan Table'!$I$13:$I$844,ROW()-ROW('Loan Table'!$C$12)-1)),"")</f>
        <v/>
      </c>
      <c r="D719" s="329" t="str">
        <f aca="false">IF('Loan Table'!$A719&lt;&gt;"",ScheduledPayment,"")</f>
        <v/>
      </c>
      <c r="E719" s="329" t="str">
        <f aca="false">IF('Loan Table'!$A719&lt;&gt;"",IF('Loan Table'!$D719+ExtraPayments&lt;'Loan Table'!$C719,ExtraPayments,IF('Loan Table'!$C719-'Loan Table'!$D719&gt;0,'Loan Table'!$C719-'Loan Table'!$D719,0)),"")</f>
        <v/>
      </c>
      <c r="F719" s="329" t="str">
        <f aca="false">IF('Loan Table'!$A719&lt;&gt;"",IF('Loan Table'!$D719+'Loan Table'!$E719&lt;='Loan Table'!$C719,'Loan Table'!$D719+'Loan Table'!$E719,'Loan Table'!$C719),"")</f>
        <v/>
      </c>
      <c r="G719" s="329" t="str">
        <f aca="false">IF('Loan Table'!$A719&lt;&gt;"",'Loan Table'!$F719-'Loan Table'!$H719,"")</f>
        <v/>
      </c>
      <c r="H719" s="329" t="str">
        <f aca="false">IF('Loan Table'!$A719&lt;&gt;"",'Loan Table'!$C719*(InterestRate/PaymentsPerYear),"")</f>
        <v/>
      </c>
      <c r="I719" s="329" t="str">
        <f aca="false">IF('Loan Table'!$A719&lt;&gt;"",IF('Loan Table'!$D719+'Loan Table'!$E719&lt;='Loan Table'!$C719,'Loan Table'!$C719-'Loan Table'!$G719,0),"")</f>
        <v/>
      </c>
      <c r="J719" s="329" t="str">
        <f aca="false">IF('Loan Table'!$A719&lt;&gt;"",SUM(INDEX('Loan Table'!$H$13:$H$844,1,1):'Loan Table'!$H719),"")</f>
        <v/>
      </c>
    </row>
    <row r="720" customFormat="false" ht="10.5" hidden="false" customHeight="false" outlineLevel="0" collapsed="false">
      <c r="A720" s="332" t="str">
        <f aca="false">IF(LoanGood,IF(ROW()-ROW('Loan Table'!$A$12)&gt;ScheduledNumberOfPayments,"",ROW()-ROW('Loan Table'!$A$12)),"")</f>
        <v/>
      </c>
      <c r="B720" s="327" t="str">
        <f aca="false">IF('Loan Table'!$A720&lt;&gt;"",EOMONTH(LoanStartDate,ROW('Loan Table'!$A720)-ROW('Loan Table'!$A$12)-2)+DAY(LoanStartDate),"")</f>
        <v/>
      </c>
      <c r="C720" s="329" t="str">
        <f aca="false">IF('Loan Table'!$A720&lt;&gt;"",IF(ROW()-ROW('Loan Table'!$C$12)=1,LoanAmount,INDEX('Loan Table'!$I$13:$I$844,ROW()-ROW('Loan Table'!$C$12)-1)),"")</f>
        <v/>
      </c>
      <c r="D720" s="329" t="str">
        <f aca="false">IF('Loan Table'!$A720&lt;&gt;"",ScheduledPayment,"")</f>
        <v/>
      </c>
      <c r="E720" s="329" t="str">
        <f aca="false">IF('Loan Table'!$A720&lt;&gt;"",IF('Loan Table'!$D720+ExtraPayments&lt;'Loan Table'!$C720,ExtraPayments,IF('Loan Table'!$C720-'Loan Table'!$D720&gt;0,'Loan Table'!$C720-'Loan Table'!$D720,0)),"")</f>
        <v/>
      </c>
      <c r="F720" s="329" t="str">
        <f aca="false">IF('Loan Table'!$A720&lt;&gt;"",IF('Loan Table'!$D720+'Loan Table'!$E720&lt;='Loan Table'!$C720,'Loan Table'!$D720+'Loan Table'!$E720,'Loan Table'!$C720),"")</f>
        <v/>
      </c>
      <c r="G720" s="329" t="str">
        <f aca="false">IF('Loan Table'!$A720&lt;&gt;"",'Loan Table'!$F720-'Loan Table'!$H720,"")</f>
        <v/>
      </c>
      <c r="H720" s="329" t="str">
        <f aca="false">IF('Loan Table'!$A720&lt;&gt;"",'Loan Table'!$C720*(InterestRate/PaymentsPerYear),"")</f>
        <v/>
      </c>
      <c r="I720" s="329" t="str">
        <f aca="false">IF('Loan Table'!$A720&lt;&gt;"",IF('Loan Table'!$D720+'Loan Table'!$E720&lt;='Loan Table'!$C720,'Loan Table'!$C720-'Loan Table'!$G720,0),"")</f>
        <v/>
      </c>
      <c r="J720" s="329" t="str">
        <f aca="false">IF('Loan Table'!$A720&lt;&gt;"",SUM(INDEX('Loan Table'!$H$13:$H$844,1,1):'Loan Table'!$H720),"")</f>
        <v/>
      </c>
    </row>
    <row r="721" customFormat="false" ht="10.5" hidden="false" customHeight="false" outlineLevel="0" collapsed="false">
      <c r="A721" s="332" t="str">
        <f aca="false">IF(LoanGood,IF(ROW()-ROW('Loan Table'!$A$12)&gt;ScheduledNumberOfPayments,"",ROW()-ROW('Loan Table'!$A$12)),"")</f>
        <v/>
      </c>
      <c r="B721" s="327" t="str">
        <f aca="false">IF('Loan Table'!$A721&lt;&gt;"",EOMONTH(LoanStartDate,ROW('Loan Table'!$A721)-ROW('Loan Table'!$A$12)-2)+DAY(LoanStartDate),"")</f>
        <v/>
      </c>
      <c r="C721" s="329" t="str">
        <f aca="false">IF('Loan Table'!$A721&lt;&gt;"",IF(ROW()-ROW('Loan Table'!$C$12)=1,LoanAmount,INDEX('Loan Table'!$I$13:$I$844,ROW()-ROW('Loan Table'!$C$12)-1)),"")</f>
        <v/>
      </c>
      <c r="D721" s="329" t="str">
        <f aca="false">IF('Loan Table'!$A721&lt;&gt;"",ScheduledPayment,"")</f>
        <v/>
      </c>
      <c r="E721" s="329" t="str">
        <f aca="false">IF('Loan Table'!$A721&lt;&gt;"",IF('Loan Table'!$D721+ExtraPayments&lt;'Loan Table'!$C721,ExtraPayments,IF('Loan Table'!$C721-'Loan Table'!$D721&gt;0,'Loan Table'!$C721-'Loan Table'!$D721,0)),"")</f>
        <v/>
      </c>
      <c r="F721" s="329" t="str">
        <f aca="false">IF('Loan Table'!$A721&lt;&gt;"",IF('Loan Table'!$D721+'Loan Table'!$E721&lt;='Loan Table'!$C721,'Loan Table'!$D721+'Loan Table'!$E721,'Loan Table'!$C721),"")</f>
        <v/>
      </c>
      <c r="G721" s="329" t="str">
        <f aca="false">IF('Loan Table'!$A721&lt;&gt;"",'Loan Table'!$F721-'Loan Table'!$H721,"")</f>
        <v/>
      </c>
      <c r="H721" s="329" t="str">
        <f aca="false">IF('Loan Table'!$A721&lt;&gt;"",'Loan Table'!$C721*(InterestRate/PaymentsPerYear),"")</f>
        <v/>
      </c>
      <c r="I721" s="329" t="str">
        <f aca="false">IF('Loan Table'!$A721&lt;&gt;"",IF('Loan Table'!$D721+'Loan Table'!$E721&lt;='Loan Table'!$C721,'Loan Table'!$C721-'Loan Table'!$G721,0),"")</f>
        <v/>
      </c>
      <c r="J721" s="329" t="str">
        <f aca="false">IF('Loan Table'!$A721&lt;&gt;"",SUM(INDEX('Loan Table'!$H$13:$H$844,1,1):'Loan Table'!$H721),"")</f>
        <v/>
      </c>
    </row>
    <row r="722" customFormat="false" ht="10.5" hidden="false" customHeight="false" outlineLevel="0" collapsed="false">
      <c r="A722" s="332" t="str">
        <f aca="false">IF(LoanGood,IF(ROW()-ROW('Loan Table'!$A$12)&gt;ScheduledNumberOfPayments,"",ROW()-ROW('Loan Table'!$A$12)),"")</f>
        <v/>
      </c>
      <c r="B722" s="327" t="str">
        <f aca="false">IF('Loan Table'!$A722&lt;&gt;"",EOMONTH(LoanStartDate,ROW('Loan Table'!$A722)-ROW('Loan Table'!$A$12)-2)+DAY(LoanStartDate),"")</f>
        <v/>
      </c>
      <c r="C722" s="329" t="str">
        <f aca="false">IF('Loan Table'!$A722&lt;&gt;"",IF(ROW()-ROW('Loan Table'!$C$12)=1,LoanAmount,INDEX('Loan Table'!$I$13:$I$844,ROW()-ROW('Loan Table'!$C$12)-1)),"")</f>
        <v/>
      </c>
      <c r="D722" s="329" t="str">
        <f aca="false">IF('Loan Table'!$A722&lt;&gt;"",ScheduledPayment,"")</f>
        <v/>
      </c>
      <c r="E722" s="329" t="str">
        <f aca="false">IF('Loan Table'!$A722&lt;&gt;"",IF('Loan Table'!$D722+ExtraPayments&lt;'Loan Table'!$C722,ExtraPayments,IF('Loan Table'!$C722-'Loan Table'!$D722&gt;0,'Loan Table'!$C722-'Loan Table'!$D722,0)),"")</f>
        <v/>
      </c>
      <c r="F722" s="329" t="str">
        <f aca="false">IF('Loan Table'!$A722&lt;&gt;"",IF('Loan Table'!$D722+'Loan Table'!$E722&lt;='Loan Table'!$C722,'Loan Table'!$D722+'Loan Table'!$E722,'Loan Table'!$C722),"")</f>
        <v/>
      </c>
      <c r="G722" s="329" t="str">
        <f aca="false">IF('Loan Table'!$A722&lt;&gt;"",'Loan Table'!$F722-'Loan Table'!$H722,"")</f>
        <v/>
      </c>
      <c r="H722" s="329" t="str">
        <f aca="false">IF('Loan Table'!$A722&lt;&gt;"",'Loan Table'!$C722*(InterestRate/PaymentsPerYear),"")</f>
        <v/>
      </c>
      <c r="I722" s="329" t="str">
        <f aca="false">IF('Loan Table'!$A722&lt;&gt;"",IF('Loan Table'!$D722+'Loan Table'!$E722&lt;='Loan Table'!$C722,'Loan Table'!$C722-'Loan Table'!$G722,0),"")</f>
        <v/>
      </c>
      <c r="J722" s="329" t="str">
        <f aca="false">IF('Loan Table'!$A722&lt;&gt;"",SUM(INDEX('Loan Table'!$H$13:$H$844,1,1):'Loan Table'!$H722),"")</f>
        <v/>
      </c>
    </row>
    <row r="723" customFormat="false" ht="10.5" hidden="false" customHeight="false" outlineLevel="0" collapsed="false">
      <c r="A723" s="332" t="str">
        <f aca="false">IF(LoanGood,IF(ROW()-ROW('Loan Table'!$A$12)&gt;ScheduledNumberOfPayments,"",ROW()-ROW('Loan Table'!$A$12)),"")</f>
        <v/>
      </c>
      <c r="B723" s="327" t="str">
        <f aca="false">IF('Loan Table'!$A723&lt;&gt;"",EOMONTH(LoanStartDate,ROW('Loan Table'!$A723)-ROW('Loan Table'!$A$12)-2)+DAY(LoanStartDate),"")</f>
        <v/>
      </c>
      <c r="C723" s="329" t="str">
        <f aca="false">IF('Loan Table'!$A723&lt;&gt;"",IF(ROW()-ROW('Loan Table'!$C$12)=1,LoanAmount,INDEX('Loan Table'!$I$13:$I$844,ROW()-ROW('Loan Table'!$C$12)-1)),"")</f>
        <v/>
      </c>
      <c r="D723" s="329" t="str">
        <f aca="false">IF('Loan Table'!$A723&lt;&gt;"",ScheduledPayment,"")</f>
        <v/>
      </c>
      <c r="E723" s="329" t="str">
        <f aca="false">IF('Loan Table'!$A723&lt;&gt;"",IF('Loan Table'!$D723+ExtraPayments&lt;'Loan Table'!$C723,ExtraPayments,IF('Loan Table'!$C723-'Loan Table'!$D723&gt;0,'Loan Table'!$C723-'Loan Table'!$D723,0)),"")</f>
        <v/>
      </c>
      <c r="F723" s="329" t="str">
        <f aca="false">IF('Loan Table'!$A723&lt;&gt;"",IF('Loan Table'!$D723+'Loan Table'!$E723&lt;='Loan Table'!$C723,'Loan Table'!$D723+'Loan Table'!$E723,'Loan Table'!$C723),"")</f>
        <v/>
      </c>
      <c r="G723" s="329" t="str">
        <f aca="false">IF('Loan Table'!$A723&lt;&gt;"",'Loan Table'!$F723-'Loan Table'!$H723,"")</f>
        <v/>
      </c>
      <c r="H723" s="329" t="str">
        <f aca="false">IF('Loan Table'!$A723&lt;&gt;"",'Loan Table'!$C723*(InterestRate/PaymentsPerYear),"")</f>
        <v/>
      </c>
      <c r="I723" s="329" t="str">
        <f aca="false">IF('Loan Table'!$A723&lt;&gt;"",IF('Loan Table'!$D723+'Loan Table'!$E723&lt;='Loan Table'!$C723,'Loan Table'!$C723-'Loan Table'!$G723,0),"")</f>
        <v/>
      </c>
      <c r="J723" s="329" t="str">
        <f aca="false">IF('Loan Table'!$A723&lt;&gt;"",SUM(INDEX('Loan Table'!$H$13:$H$844,1,1):'Loan Table'!$H723),"")</f>
        <v/>
      </c>
    </row>
    <row r="724" customFormat="false" ht="10.5" hidden="false" customHeight="false" outlineLevel="0" collapsed="false">
      <c r="A724" s="332" t="str">
        <f aca="false">IF(LoanGood,IF(ROW()-ROW('Loan Table'!$A$12)&gt;ScheduledNumberOfPayments,"",ROW()-ROW('Loan Table'!$A$12)),"")</f>
        <v/>
      </c>
      <c r="B724" s="327" t="str">
        <f aca="false">IF('Loan Table'!$A724&lt;&gt;"",EOMONTH(LoanStartDate,ROW('Loan Table'!$A724)-ROW('Loan Table'!$A$12)-2)+DAY(LoanStartDate),"")</f>
        <v/>
      </c>
      <c r="C724" s="329" t="str">
        <f aca="false">IF('Loan Table'!$A724&lt;&gt;"",IF(ROW()-ROW('Loan Table'!$C$12)=1,LoanAmount,INDEX('Loan Table'!$I$13:$I$844,ROW()-ROW('Loan Table'!$C$12)-1)),"")</f>
        <v/>
      </c>
      <c r="D724" s="329" t="str">
        <f aca="false">IF('Loan Table'!$A724&lt;&gt;"",ScheduledPayment,"")</f>
        <v/>
      </c>
      <c r="E724" s="329" t="str">
        <f aca="false">IF('Loan Table'!$A724&lt;&gt;"",IF('Loan Table'!$D724+ExtraPayments&lt;'Loan Table'!$C724,ExtraPayments,IF('Loan Table'!$C724-'Loan Table'!$D724&gt;0,'Loan Table'!$C724-'Loan Table'!$D724,0)),"")</f>
        <v/>
      </c>
      <c r="F724" s="329" t="str">
        <f aca="false">IF('Loan Table'!$A724&lt;&gt;"",IF('Loan Table'!$D724+'Loan Table'!$E724&lt;='Loan Table'!$C724,'Loan Table'!$D724+'Loan Table'!$E724,'Loan Table'!$C724),"")</f>
        <v/>
      </c>
      <c r="G724" s="329" t="str">
        <f aca="false">IF('Loan Table'!$A724&lt;&gt;"",'Loan Table'!$F724-'Loan Table'!$H724,"")</f>
        <v/>
      </c>
      <c r="H724" s="329" t="str">
        <f aca="false">IF('Loan Table'!$A724&lt;&gt;"",'Loan Table'!$C724*(InterestRate/PaymentsPerYear),"")</f>
        <v/>
      </c>
      <c r="I724" s="329" t="str">
        <f aca="false">IF('Loan Table'!$A724&lt;&gt;"",IF('Loan Table'!$D724+'Loan Table'!$E724&lt;='Loan Table'!$C724,'Loan Table'!$C724-'Loan Table'!$G724,0),"")</f>
        <v/>
      </c>
      <c r="J724" s="329" t="str">
        <f aca="false">IF('Loan Table'!$A724&lt;&gt;"",SUM(INDEX('Loan Table'!$H$13:$H$844,1,1):'Loan Table'!$H724),"")</f>
        <v/>
      </c>
    </row>
    <row r="725" customFormat="false" ht="10.5" hidden="false" customHeight="false" outlineLevel="0" collapsed="false">
      <c r="A725" s="332" t="str">
        <f aca="false">IF(LoanGood,IF(ROW()-ROW('Loan Table'!$A$12)&gt;ScheduledNumberOfPayments,"",ROW()-ROW('Loan Table'!$A$12)),"")</f>
        <v/>
      </c>
      <c r="B725" s="327" t="str">
        <f aca="false">IF('Loan Table'!$A725&lt;&gt;"",EOMONTH(LoanStartDate,ROW('Loan Table'!$A725)-ROW('Loan Table'!$A$12)-2)+DAY(LoanStartDate),"")</f>
        <v/>
      </c>
      <c r="C725" s="329" t="str">
        <f aca="false">IF('Loan Table'!$A725&lt;&gt;"",IF(ROW()-ROW('Loan Table'!$C$12)=1,LoanAmount,INDEX('Loan Table'!$I$13:$I$844,ROW()-ROW('Loan Table'!$C$12)-1)),"")</f>
        <v/>
      </c>
      <c r="D725" s="329" t="str">
        <f aca="false">IF('Loan Table'!$A725&lt;&gt;"",ScheduledPayment,"")</f>
        <v/>
      </c>
      <c r="E725" s="329" t="str">
        <f aca="false">IF('Loan Table'!$A725&lt;&gt;"",IF('Loan Table'!$D725+ExtraPayments&lt;'Loan Table'!$C725,ExtraPayments,IF('Loan Table'!$C725-'Loan Table'!$D725&gt;0,'Loan Table'!$C725-'Loan Table'!$D725,0)),"")</f>
        <v/>
      </c>
      <c r="F725" s="329" t="str">
        <f aca="false">IF('Loan Table'!$A725&lt;&gt;"",IF('Loan Table'!$D725+'Loan Table'!$E725&lt;='Loan Table'!$C725,'Loan Table'!$D725+'Loan Table'!$E725,'Loan Table'!$C725),"")</f>
        <v/>
      </c>
      <c r="G725" s="329" t="str">
        <f aca="false">IF('Loan Table'!$A725&lt;&gt;"",'Loan Table'!$F725-'Loan Table'!$H725,"")</f>
        <v/>
      </c>
      <c r="H725" s="329" t="str">
        <f aca="false">IF('Loan Table'!$A725&lt;&gt;"",'Loan Table'!$C725*(InterestRate/PaymentsPerYear),"")</f>
        <v/>
      </c>
      <c r="I725" s="329" t="str">
        <f aca="false">IF('Loan Table'!$A725&lt;&gt;"",IF('Loan Table'!$D725+'Loan Table'!$E725&lt;='Loan Table'!$C725,'Loan Table'!$C725-'Loan Table'!$G725,0),"")</f>
        <v/>
      </c>
      <c r="J725" s="329" t="str">
        <f aca="false">IF('Loan Table'!$A725&lt;&gt;"",SUM(INDEX('Loan Table'!$H$13:$H$844,1,1):'Loan Table'!$H725),"")</f>
        <v/>
      </c>
    </row>
    <row r="726" customFormat="false" ht="10.5" hidden="false" customHeight="false" outlineLevel="0" collapsed="false">
      <c r="A726" s="332" t="str">
        <f aca="false">IF(LoanGood,IF(ROW()-ROW('Loan Table'!$A$12)&gt;ScheduledNumberOfPayments,"",ROW()-ROW('Loan Table'!$A$12)),"")</f>
        <v/>
      </c>
      <c r="B726" s="327" t="str">
        <f aca="false">IF('Loan Table'!$A726&lt;&gt;"",EOMONTH(LoanStartDate,ROW('Loan Table'!$A726)-ROW('Loan Table'!$A$12)-2)+DAY(LoanStartDate),"")</f>
        <v/>
      </c>
      <c r="C726" s="329" t="str">
        <f aca="false">IF('Loan Table'!$A726&lt;&gt;"",IF(ROW()-ROW('Loan Table'!$C$12)=1,LoanAmount,INDEX('Loan Table'!$I$13:$I$844,ROW()-ROW('Loan Table'!$C$12)-1)),"")</f>
        <v/>
      </c>
      <c r="D726" s="329" t="str">
        <f aca="false">IF('Loan Table'!$A726&lt;&gt;"",ScheduledPayment,"")</f>
        <v/>
      </c>
      <c r="E726" s="329" t="str">
        <f aca="false">IF('Loan Table'!$A726&lt;&gt;"",IF('Loan Table'!$D726+ExtraPayments&lt;'Loan Table'!$C726,ExtraPayments,IF('Loan Table'!$C726-'Loan Table'!$D726&gt;0,'Loan Table'!$C726-'Loan Table'!$D726,0)),"")</f>
        <v/>
      </c>
      <c r="F726" s="329" t="str">
        <f aca="false">IF('Loan Table'!$A726&lt;&gt;"",IF('Loan Table'!$D726+'Loan Table'!$E726&lt;='Loan Table'!$C726,'Loan Table'!$D726+'Loan Table'!$E726,'Loan Table'!$C726),"")</f>
        <v/>
      </c>
      <c r="G726" s="329" t="str">
        <f aca="false">IF('Loan Table'!$A726&lt;&gt;"",'Loan Table'!$F726-'Loan Table'!$H726,"")</f>
        <v/>
      </c>
      <c r="H726" s="329" t="str">
        <f aca="false">IF('Loan Table'!$A726&lt;&gt;"",'Loan Table'!$C726*(InterestRate/PaymentsPerYear),"")</f>
        <v/>
      </c>
      <c r="I726" s="329" t="str">
        <f aca="false">IF('Loan Table'!$A726&lt;&gt;"",IF('Loan Table'!$D726+'Loan Table'!$E726&lt;='Loan Table'!$C726,'Loan Table'!$C726-'Loan Table'!$G726,0),"")</f>
        <v/>
      </c>
      <c r="J726" s="329" t="str">
        <f aca="false">IF('Loan Table'!$A726&lt;&gt;"",SUM(INDEX('Loan Table'!$H$13:$H$844,1,1):'Loan Table'!$H726),"")</f>
        <v/>
      </c>
    </row>
    <row r="727" customFormat="false" ht="10.5" hidden="false" customHeight="false" outlineLevel="0" collapsed="false">
      <c r="A727" s="332" t="str">
        <f aca="false">IF(LoanGood,IF(ROW()-ROW('Loan Table'!$A$12)&gt;ScheduledNumberOfPayments,"",ROW()-ROW('Loan Table'!$A$12)),"")</f>
        <v/>
      </c>
      <c r="B727" s="327" t="str">
        <f aca="false">IF('Loan Table'!$A727&lt;&gt;"",EOMONTH(LoanStartDate,ROW('Loan Table'!$A727)-ROW('Loan Table'!$A$12)-2)+DAY(LoanStartDate),"")</f>
        <v/>
      </c>
      <c r="C727" s="329" t="str">
        <f aca="false">IF('Loan Table'!$A727&lt;&gt;"",IF(ROW()-ROW('Loan Table'!$C$12)=1,LoanAmount,INDEX('Loan Table'!$I$13:$I$844,ROW()-ROW('Loan Table'!$C$12)-1)),"")</f>
        <v/>
      </c>
      <c r="D727" s="329" t="str">
        <f aca="false">IF('Loan Table'!$A727&lt;&gt;"",ScheduledPayment,"")</f>
        <v/>
      </c>
      <c r="E727" s="329" t="str">
        <f aca="false">IF('Loan Table'!$A727&lt;&gt;"",IF('Loan Table'!$D727+ExtraPayments&lt;'Loan Table'!$C727,ExtraPayments,IF('Loan Table'!$C727-'Loan Table'!$D727&gt;0,'Loan Table'!$C727-'Loan Table'!$D727,0)),"")</f>
        <v/>
      </c>
      <c r="F727" s="329" t="str">
        <f aca="false">IF('Loan Table'!$A727&lt;&gt;"",IF('Loan Table'!$D727+'Loan Table'!$E727&lt;='Loan Table'!$C727,'Loan Table'!$D727+'Loan Table'!$E727,'Loan Table'!$C727),"")</f>
        <v/>
      </c>
      <c r="G727" s="329" t="str">
        <f aca="false">IF('Loan Table'!$A727&lt;&gt;"",'Loan Table'!$F727-'Loan Table'!$H727,"")</f>
        <v/>
      </c>
      <c r="H727" s="329" t="str">
        <f aca="false">IF('Loan Table'!$A727&lt;&gt;"",'Loan Table'!$C727*(InterestRate/PaymentsPerYear),"")</f>
        <v/>
      </c>
      <c r="I727" s="329" t="str">
        <f aca="false">IF('Loan Table'!$A727&lt;&gt;"",IF('Loan Table'!$D727+'Loan Table'!$E727&lt;='Loan Table'!$C727,'Loan Table'!$C727-'Loan Table'!$G727,0),"")</f>
        <v/>
      </c>
      <c r="J727" s="329" t="str">
        <f aca="false">IF('Loan Table'!$A727&lt;&gt;"",SUM(INDEX('Loan Table'!$H$13:$H$844,1,1):'Loan Table'!$H727),"")</f>
        <v/>
      </c>
    </row>
    <row r="728" customFormat="false" ht="10.5" hidden="false" customHeight="false" outlineLevel="0" collapsed="false">
      <c r="A728" s="332" t="str">
        <f aca="false">IF(LoanGood,IF(ROW()-ROW('Loan Table'!$A$12)&gt;ScheduledNumberOfPayments,"",ROW()-ROW('Loan Table'!$A$12)),"")</f>
        <v/>
      </c>
      <c r="B728" s="327" t="str">
        <f aca="false">IF('Loan Table'!$A728&lt;&gt;"",EOMONTH(LoanStartDate,ROW('Loan Table'!$A728)-ROW('Loan Table'!$A$12)-2)+DAY(LoanStartDate),"")</f>
        <v/>
      </c>
      <c r="C728" s="329" t="str">
        <f aca="false">IF('Loan Table'!$A728&lt;&gt;"",IF(ROW()-ROW('Loan Table'!$C$12)=1,LoanAmount,INDEX('Loan Table'!$I$13:$I$844,ROW()-ROW('Loan Table'!$C$12)-1)),"")</f>
        <v/>
      </c>
      <c r="D728" s="329" t="str">
        <f aca="false">IF('Loan Table'!$A728&lt;&gt;"",ScheduledPayment,"")</f>
        <v/>
      </c>
      <c r="E728" s="329" t="str">
        <f aca="false">IF('Loan Table'!$A728&lt;&gt;"",IF('Loan Table'!$D728+ExtraPayments&lt;'Loan Table'!$C728,ExtraPayments,IF('Loan Table'!$C728-'Loan Table'!$D728&gt;0,'Loan Table'!$C728-'Loan Table'!$D728,0)),"")</f>
        <v/>
      </c>
      <c r="F728" s="329" t="str">
        <f aca="false">IF('Loan Table'!$A728&lt;&gt;"",IF('Loan Table'!$D728+'Loan Table'!$E728&lt;='Loan Table'!$C728,'Loan Table'!$D728+'Loan Table'!$E728,'Loan Table'!$C728),"")</f>
        <v/>
      </c>
      <c r="G728" s="329" t="str">
        <f aca="false">IF('Loan Table'!$A728&lt;&gt;"",'Loan Table'!$F728-'Loan Table'!$H728,"")</f>
        <v/>
      </c>
      <c r="H728" s="329" t="str">
        <f aca="false">IF('Loan Table'!$A728&lt;&gt;"",'Loan Table'!$C728*(InterestRate/PaymentsPerYear),"")</f>
        <v/>
      </c>
      <c r="I728" s="329" t="str">
        <f aca="false">IF('Loan Table'!$A728&lt;&gt;"",IF('Loan Table'!$D728+'Loan Table'!$E728&lt;='Loan Table'!$C728,'Loan Table'!$C728-'Loan Table'!$G728,0),"")</f>
        <v/>
      </c>
      <c r="J728" s="329" t="str">
        <f aca="false">IF('Loan Table'!$A728&lt;&gt;"",SUM(INDEX('Loan Table'!$H$13:$H$844,1,1):'Loan Table'!$H728),"")</f>
        <v/>
      </c>
    </row>
    <row r="729" customFormat="false" ht="10.5" hidden="false" customHeight="false" outlineLevel="0" collapsed="false">
      <c r="A729" s="332" t="str">
        <f aca="false">IF(LoanGood,IF(ROW()-ROW('Loan Table'!$A$12)&gt;ScheduledNumberOfPayments,"",ROW()-ROW('Loan Table'!$A$12)),"")</f>
        <v/>
      </c>
      <c r="B729" s="327" t="str">
        <f aca="false">IF('Loan Table'!$A729&lt;&gt;"",EOMONTH(LoanStartDate,ROW('Loan Table'!$A729)-ROW('Loan Table'!$A$12)-2)+DAY(LoanStartDate),"")</f>
        <v/>
      </c>
      <c r="C729" s="329" t="str">
        <f aca="false">IF('Loan Table'!$A729&lt;&gt;"",IF(ROW()-ROW('Loan Table'!$C$12)=1,LoanAmount,INDEX('Loan Table'!$I$13:$I$844,ROW()-ROW('Loan Table'!$C$12)-1)),"")</f>
        <v/>
      </c>
      <c r="D729" s="329" t="str">
        <f aca="false">IF('Loan Table'!$A729&lt;&gt;"",ScheduledPayment,"")</f>
        <v/>
      </c>
      <c r="E729" s="329" t="str">
        <f aca="false">IF('Loan Table'!$A729&lt;&gt;"",IF('Loan Table'!$D729+ExtraPayments&lt;'Loan Table'!$C729,ExtraPayments,IF('Loan Table'!$C729-'Loan Table'!$D729&gt;0,'Loan Table'!$C729-'Loan Table'!$D729,0)),"")</f>
        <v/>
      </c>
      <c r="F729" s="329" t="str">
        <f aca="false">IF('Loan Table'!$A729&lt;&gt;"",IF('Loan Table'!$D729+'Loan Table'!$E729&lt;='Loan Table'!$C729,'Loan Table'!$D729+'Loan Table'!$E729,'Loan Table'!$C729),"")</f>
        <v/>
      </c>
      <c r="G729" s="329" t="str">
        <f aca="false">IF('Loan Table'!$A729&lt;&gt;"",'Loan Table'!$F729-'Loan Table'!$H729,"")</f>
        <v/>
      </c>
      <c r="H729" s="329" t="str">
        <f aca="false">IF('Loan Table'!$A729&lt;&gt;"",'Loan Table'!$C729*(InterestRate/PaymentsPerYear),"")</f>
        <v/>
      </c>
      <c r="I729" s="329" t="str">
        <f aca="false">IF('Loan Table'!$A729&lt;&gt;"",IF('Loan Table'!$D729+'Loan Table'!$E729&lt;='Loan Table'!$C729,'Loan Table'!$C729-'Loan Table'!$G729,0),"")</f>
        <v/>
      </c>
      <c r="J729" s="329" t="str">
        <f aca="false">IF('Loan Table'!$A729&lt;&gt;"",SUM(INDEX('Loan Table'!$H$13:$H$844,1,1):'Loan Table'!$H729),"")</f>
        <v/>
      </c>
    </row>
    <row r="730" customFormat="false" ht="10.5" hidden="false" customHeight="false" outlineLevel="0" collapsed="false">
      <c r="A730" s="332" t="str">
        <f aca="false">IF(LoanGood,IF(ROW()-ROW('Loan Table'!$A$12)&gt;ScheduledNumberOfPayments,"",ROW()-ROW('Loan Table'!$A$12)),"")</f>
        <v/>
      </c>
      <c r="B730" s="327" t="str">
        <f aca="false">IF('Loan Table'!$A730&lt;&gt;"",EOMONTH(LoanStartDate,ROW('Loan Table'!$A730)-ROW('Loan Table'!$A$12)-2)+DAY(LoanStartDate),"")</f>
        <v/>
      </c>
      <c r="C730" s="329" t="str">
        <f aca="false">IF('Loan Table'!$A730&lt;&gt;"",IF(ROW()-ROW('Loan Table'!$C$12)=1,LoanAmount,INDEX('Loan Table'!$I$13:$I$844,ROW()-ROW('Loan Table'!$C$12)-1)),"")</f>
        <v/>
      </c>
      <c r="D730" s="329" t="str">
        <f aca="false">IF('Loan Table'!$A730&lt;&gt;"",ScheduledPayment,"")</f>
        <v/>
      </c>
      <c r="E730" s="329" t="str">
        <f aca="false">IF('Loan Table'!$A730&lt;&gt;"",IF('Loan Table'!$D730+ExtraPayments&lt;'Loan Table'!$C730,ExtraPayments,IF('Loan Table'!$C730-'Loan Table'!$D730&gt;0,'Loan Table'!$C730-'Loan Table'!$D730,0)),"")</f>
        <v/>
      </c>
      <c r="F730" s="329" t="str">
        <f aca="false">IF('Loan Table'!$A730&lt;&gt;"",IF('Loan Table'!$D730+'Loan Table'!$E730&lt;='Loan Table'!$C730,'Loan Table'!$D730+'Loan Table'!$E730,'Loan Table'!$C730),"")</f>
        <v/>
      </c>
      <c r="G730" s="329" t="str">
        <f aca="false">IF('Loan Table'!$A730&lt;&gt;"",'Loan Table'!$F730-'Loan Table'!$H730,"")</f>
        <v/>
      </c>
      <c r="H730" s="329" t="str">
        <f aca="false">IF('Loan Table'!$A730&lt;&gt;"",'Loan Table'!$C730*(InterestRate/PaymentsPerYear),"")</f>
        <v/>
      </c>
      <c r="I730" s="329" t="str">
        <f aca="false">IF('Loan Table'!$A730&lt;&gt;"",IF('Loan Table'!$D730+'Loan Table'!$E730&lt;='Loan Table'!$C730,'Loan Table'!$C730-'Loan Table'!$G730,0),"")</f>
        <v/>
      </c>
      <c r="J730" s="329" t="str">
        <f aca="false">IF('Loan Table'!$A730&lt;&gt;"",SUM(INDEX('Loan Table'!$H$13:$H$844,1,1):'Loan Table'!$H730),"")</f>
        <v/>
      </c>
    </row>
    <row r="731" customFormat="false" ht="10.5" hidden="false" customHeight="false" outlineLevel="0" collapsed="false">
      <c r="A731" s="332" t="str">
        <f aca="false">IF(LoanGood,IF(ROW()-ROW('Loan Table'!$A$12)&gt;ScheduledNumberOfPayments,"",ROW()-ROW('Loan Table'!$A$12)),"")</f>
        <v/>
      </c>
      <c r="B731" s="327" t="str">
        <f aca="false">IF('Loan Table'!$A731&lt;&gt;"",EOMONTH(LoanStartDate,ROW('Loan Table'!$A731)-ROW('Loan Table'!$A$12)-2)+DAY(LoanStartDate),"")</f>
        <v/>
      </c>
      <c r="C731" s="329" t="str">
        <f aca="false">IF('Loan Table'!$A731&lt;&gt;"",IF(ROW()-ROW('Loan Table'!$C$12)=1,LoanAmount,INDEX('Loan Table'!$I$13:$I$844,ROW()-ROW('Loan Table'!$C$12)-1)),"")</f>
        <v/>
      </c>
      <c r="D731" s="329" t="str">
        <f aca="false">IF('Loan Table'!$A731&lt;&gt;"",ScheduledPayment,"")</f>
        <v/>
      </c>
      <c r="E731" s="329" t="str">
        <f aca="false">IF('Loan Table'!$A731&lt;&gt;"",IF('Loan Table'!$D731+ExtraPayments&lt;'Loan Table'!$C731,ExtraPayments,IF('Loan Table'!$C731-'Loan Table'!$D731&gt;0,'Loan Table'!$C731-'Loan Table'!$D731,0)),"")</f>
        <v/>
      </c>
      <c r="F731" s="329" t="str">
        <f aca="false">IF('Loan Table'!$A731&lt;&gt;"",IF('Loan Table'!$D731+'Loan Table'!$E731&lt;='Loan Table'!$C731,'Loan Table'!$D731+'Loan Table'!$E731,'Loan Table'!$C731),"")</f>
        <v/>
      </c>
      <c r="G731" s="329" t="str">
        <f aca="false">IF('Loan Table'!$A731&lt;&gt;"",'Loan Table'!$F731-'Loan Table'!$H731,"")</f>
        <v/>
      </c>
      <c r="H731" s="329" t="str">
        <f aca="false">IF('Loan Table'!$A731&lt;&gt;"",'Loan Table'!$C731*(InterestRate/PaymentsPerYear),"")</f>
        <v/>
      </c>
      <c r="I731" s="329" t="str">
        <f aca="false">IF('Loan Table'!$A731&lt;&gt;"",IF('Loan Table'!$D731+'Loan Table'!$E731&lt;='Loan Table'!$C731,'Loan Table'!$C731-'Loan Table'!$G731,0),"")</f>
        <v/>
      </c>
      <c r="J731" s="329" t="str">
        <f aca="false">IF('Loan Table'!$A731&lt;&gt;"",SUM(INDEX('Loan Table'!$H$13:$H$844,1,1):'Loan Table'!$H731),"")</f>
        <v/>
      </c>
    </row>
    <row r="732" customFormat="false" ht="10.5" hidden="false" customHeight="false" outlineLevel="0" collapsed="false">
      <c r="A732" s="332" t="str">
        <f aca="false">IF(LoanGood,IF(ROW()-ROW('Loan Table'!$A$12)&gt;ScheduledNumberOfPayments,"",ROW()-ROW('Loan Table'!$A$12)),"")</f>
        <v/>
      </c>
      <c r="B732" s="327" t="str">
        <f aca="false">IF('Loan Table'!$A732&lt;&gt;"",EOMONTH(LoanStartDate,ROW('Loan Table'!$A732)-ROW('Loan Table'!$A$12)-2)+DAY(LoanStartDate),"")</f>
        <v/>
      </c>
      <c r="C732" s="329" t="str">
        <f aca="false">IF('Loan Table'!$A732&lt;&gt;"",IF(ROW()-ROW('Loan Table'!$C$12)=1,LoanAmount,INDEX('Loan Table'!$I$13:$I$844,ROW()-ROW('Loan Table'!$C$12)-1)),"")</f>
        <v/>
      </c>
      <c r="D732" s="329" t="str">
        <f aca="false">IF('Loan Table'!$A732&lt;&gt;"",ScheduledPayment,"")</f>
        <v/>
      </c>
      <c r="E732" s="329" t="str">
        <f aca="false">IF('Loan Table'!$A732&lt;&gt;"",IF('Loan Table'!$D732+ExtraPayments&lt;'Loan Table'!$C732,ExtraPayments,IF('Loan Table'!$C732-'Loan Table'!$D732&gt;0,'Loan Table'!$C732-'Loan Table'!$D732,0)),"")</f>
        <v/>
      </c>
      <c r="F732" s="329" t="str">
        <f aca="false">IF('Loan Table'!$A732&lt;&gt;"",IF('Loan Table'!$D732+'Loan Table'!$E732&lt;='Loan Table'!$C732,'Loan Table'!$D732+'Loan Table'!$E732,'Loan Table'!$C732),"")</f>
        <v/>
      </c>
      <c r="G732" s="329" t="str">
        <f aca="false">IF('Loan Table'!$A732&lt;&gt;"",'Loan Table'!$F732-'Loan Table'!$H732,"")</f>
        <v/>
      </c>
      <c r="H732" s="329" t="str">
        <f aca="false">IF('Loan Table'!$A732&lt;&gt;"",'Loan Table'!$C732*(InterestRate/PaymentsPerYear),"")</f>
        <v/>
      </c>
      <c r="I732" s="329" t="str">
        <f aca="false">IF('Loan Table'!$A732&lt;&gt;"",IF('Loan Table'!$D732+'Loan Table'!$E732&lt;='Loan Table'!$C732,'Loan Table'!$C732-'Loan Table'!$G732,0),"")</f>
        <v/>
      </c>
      <c r="J732" s="329" t="str">
        <f aca="false">IF('Loan Table'!$A732&lt;&gt;"",SUM(INDEX('Loan Table'!$H$13:$H$844,1,1):'Loan Table'!$H732),"")</f>
        <v/>
      </c>
    </row>
    <row r="733" customFormat="false" ht="10.5" hidden="false" customHeight="false" outlineLevel="0" collapsed="false">
      <c r="A733" s="332" t="str">
        <f aca="false">IF(LoanGood,IF(ROW()-ROW('Loan Table'!$A$12)&gt;ScheduledNumberOfPayments,"",ROW()-ROW('Loan Table'!$A$12)),"")</f>
        <v/>
      </c>
      <c r="B733" s="327" t="str">
        <f aca="false">IF('Loan Table'!$A733&lt;&gt;"",EOMONTH(LoanStartDate,ROW('Loan Table'!$A733)-ROW('Loan Table'!$A$12)-2)+DAY(LoanStartDate),"")</f>
        <v/>
      </c>
      <c r="C733" s="329" t="str">
        <f aca="false">IF('Loan Table'!$A733&lt;&gt;"",IF(ROW()-ROW('Loan Table'!$C$12)=1,LoanAmount,INDEX('Loan Table'!$I$13:$I$844,ROW()-ROW('Loan Table'!$C$12)-1)),"")</f>
        <v/>
      </c>
      <c r="D733" s="329" t="str">
        <f aca="false">IF('Loan Table'!$A733&lt;&gt;"",ScheduledPayment,"")</f>
        <v/>
      </c>
      <c r="E733" s="329" t="str">
        <f aca="false">IF('Loan Table'!$A733&lt;&gt;"",IF('Loan Table'!$D733+ExtraPayments&lt;'Loan Table'!$C733,ExtraPayments,IF('Loan Table'!$C733-'Loan Table'!$D733&gt;0,'Loan Table'!$C733-'Loan Table'!$D733,0)),"")</f>
        <v/>
      </c>
      <c r="F733" s="329" t="str">
        <f aca="false">IF('Loan Table'!$A733&lt;&gt;"",IF('Loan Table'!$D733+'Loan Table'!$E733&lt;='Loan Table'!$C733,'Loan Table'!$D733+'Loan Table'!$E733,'Loan Table'!$C733),"")</f>
        <v/>
      </c>
      <c r="G733" s="329" t="str">
        <f aca="false">IF('Loan Table'!$A733&lt;&gt;"",'Loan Table'!$F733-'Loan Table'!$H733,"")</f>
        <v/>
      </c>
      <c r="H733" s="329" t="str">
        <f aca="false">IF('Loan Table'!$A733&lt;&gt;"",'Loan Table'!$C733*(InterestRate/PaymentsPerYear),"")</f>
        <v/>
      </c>
      <c r="I733" s="329" t="str">
        <f aca="false">IF('Loan Table'!$A733&lt;&gt;"",IF('Loan Table'!$D733+'Loan Table'!$E733&lt;='Loan Table'!$C733,'Loan Table'!$C733-'Loan Table'!$G733,0),"")</f>
        <v/>
      </c>
      <c r="J733" s="329" t="str">
        <f aca="false">IF('Loan Table'!$A733&lt;&gt;"",SUM(INDEX('Loan Table'!$H$13:$H$844,1,1):'Loan Table'!$H733),"")</f>
        <v/>
      </c>
    </row>
    <row r="734" customFormat="false" ht="10.5" hidden="false" customHeight="false" outlineLevel="0" collapsed="false">
      <c r="A734" s="332" t="str">
        <f aca="false">IF(LoanGood,IF(ROW()-ROW('Loan Table'!$A$12)&gt;ScheduledNumberOfPayments,"",ROW()-ROW('Loan Table'!$A$12)),"")</f>
        <v/>
      </c>
      <c r="B734" s="327" t="str">
        <f aca="false">IF('Loan Table'!$A734&lt;&gt;"",EOMONTH(LoanStartDate,ROW('Loan Table'!$A734)-ROW('Loan Table'!$A$12)-2)+DAY(LoanStartDate),"")</f>
        <v/>
      </c>
      <c r="C734" s="329" t="str">
        <f aca="false">IF('Loan Table'!$A734&lt;&gt;"",IF(ROW()-ROW('Loan Table'!$C$12)=1,LoanAmount,INDEX('Loan Table'!$I$13:$I$844,ROW()-ROW('Loan Table'!$C$12)-1)),"")</f>
        <v/>
      </c>
      <c r="D734" s="329" t="str">
        <f aca="false">IF('Loan Table'!$A734&lt;&gt;"",ScheduledPayment,"")</f>
        <v/>
      </c>
      <c r="E734" s="329" t="str">
        <f aca="false">IF('Loan Table'!$A734&lt;&gt;"",IF('Loan Table'!$D734+ExtraPayments&lt;'Loan Table'!$C734,ExtraPayments,IF('Loan Table'!$C734-'Loan Table'!$D734&gt;0,'Loan Table'!$C734-'Loan Table'!$D734,0)),"")</f>
        <v/>
      </c>
      <c r="F734" s="329" t="str">
        <f aca="false">IF('Loan Table'!$A734&lt;&gt;"",IF('Loan Table'!$D734+'Loan Table'!$E734&lt;='Loan Table'!$C734,'Loan Table'!$D734+'Loan Table'!$E734,'Loan Table'!$C734),"")</f>
        <v/>
      </c>
      <c r="G734" s="329" t="str">
        <f aca="false">IF('Loan Table'!$A734&lt;&gt;"",'Loan Table'!$F734-'Loan Table'!$H734,"")</f>
        <v/>
      </c>
      <c r="H734" s="329" t="str">
        <f aca="false">IF('Loan Table'!$A734&lt;&gt;"",'Loan Table'!$C734*(InterestRate/PaymentsPerYear),"")</f>
        <v/>
      </c>
      <c r="I734" s="329" t="str">
        <f aca="false">IF('Loan Table'!$A734&lt;&gt;"",IF('Loan Table'!$D734+'Loan Table'!$E734&lt;='Loan Table'!$C734,'Loan Table'!$C734-'Loan Table'!$G734,0),"")</f>
        <v/>
      </c>
      <c r="J734" s="329" t="str">
        <f aca="false">IF('Loan Table'!$A734&lt;&gt;"",SUM(INDEX('Loan Table'!$H$13:$H$844,1,1):'Loan Table'!$H734),"")</f>
        <v/>
      </c>
    </row>
    <row r="735" customFormat="false" ht="10.5" hidden="false" customHeight="false" outlineLevel="0" collapsed="false">
      <c r="A735" s="332" t="str">
        <f aca="false">IF(LoanGood,IF(ROW()-ROW('Loan Table'!$A$12)&gt;ScheduledNumberOfPayments,"",ROW()-ROW('Loan Table'!$A$12)),"")</f>
        <v/>
      </c>
      <c r="B735" s="327" t="str">
        <f aca="false">IF('Loan Table'!$A735&lt;&gt;"",EOMONTH(LoanStartDate,ROW('Loan Table'!$A735)-ROW('Loan Table'!$A$12)-2)+DAY(LoanStartDate),"")</f>
        <v/>
      </c>
      <c r="C735" s="329" t="str">
        <f aca="false">IF('Loan Table'!$A735&lt;&gt;"",IF(ROW()-ROW('Loan Table'!$C$12)=1,LoanAmount,INDEX('Loan Table'!$I$13:$I$844,ROW()-ROW('Loan Table'!$C$12)-1)),"")</f>
        <v/>
      </c>
      <c r="D735" s="329" t="str">
        <f aca="false">IF('Loan Table'!$A735&lt;&gt;"",ScheduledPayment,"")</f>
        <v/>
      </c>
      <c r="E735" s="329" t="str">
        <f aca="false">IF('Loan Table'!$A735&lt;&gt;"",IF('Loan Table'!$D735+ExtraPayments&lt;'Loan Table'!$C735,ExtraPayments,IF('Loan Table'!$C735-'Loan Table'!$D735&gt;0,'Loan Table'!$C735-'Loan Table'!$D735,0)),"")</f>
        <v/>
      </c>
      <c r="F735" s="329" t="str">
        <f aca="false">IF('Loan Table'!$A735&lt;&gt;"",IF('Loan Table'!$D735+'Loan Table'!$E735&lt;='Loan Table'!$C735,'Loan Table'!$D735+'Loan Table'!$E735,'Loan Table'!$C735),"")</f>
        <v/>
      </c>
      <c r="G735" s="329" t="str">
        <f aca="false">IF('Loan Table'!$A735&lt;&gt;"",'Loan Table'!$F735-'Loan Table'!$H735,"")</f>
        <v/>
      </c>
      <c r="H735" s="329" t="str">
        <f aca="false">IF('Loan Table'!$A735&lt;&gt;"",'Loan Table'!$C735*(InterestRate/PaymentsPerYear),"")</f>
        <v/>
      </c>
      <c r="I735" s="329" t="str">
        <f aca="false">IF('Loan Table'!$A735&lt;&gt;"",IF('Loan Table'!$D735+'Loan Table'!$E735&lt;='Loan Table'!$C735,'Loan Table'!$C735-'Loan Table'!$G735,0),"")</f>
        <v/>
      </c>
      <c r="J735" s="329" t="str">
        <f aca="false">IF('Loan Table'!$A735&lt;&gt;"",SUM(INDEX('Loan Table'!$H$13:$H$844,1,1):'Loan Table'!$H735),"")</f>
        <v/>
      </c>
    </row>
    <row r="736" customFormat="false" ht="10.5" hidden="false" customHeight="false" outlineLevel="0" collapsed="false">
      <c r="A736" s="332" t="str">
        <f aca="false">IF(LoanGood,IF(ROW()-ROW('Loan Table'!$A$12)&gt;ScheduledNumberOfPayments,"",ROW()-ROW('Loan Table'!$A$12)),"")</f>
        <v/>
      </c>
      <c r="B736" s="327" t="str">
        <f aca="false">IF('Loan Table'!$A736&lt;&gt;"",EOMONTH(LoanStartDate,ROW('Loan Table'!$A736)-ROW('Loan Table'!$A$12)-2)+DAY(LoanStartDate),"")</f>
        <v/>
      </c>
      <c r="C736" s="329" t="str">
        <f aca="false">IF('Loan Table'!$A736&lt;&gt;"",IF(ROW()-ROW('Loan Table'!$C$12)=1,LoanAmount,INDEX('Loan Table'!$I$13:$I$844,ROW()-ROW('Loan Table'!$C$12)-1)),"")</f>
        <v/>
      </c>
      <c r="D736" s="329" t="str">
        <f aca="false">IF('Loan Table'!$A736&lt;&gt;"",ScheduledPayment,"")</f>
        <v/>
      </c>
      <c r="E736" s="329" t="str">
        <f aca="false">IF('Loan Table'!$A736&lt;&gt;"",IF('Loan Table'!$D736+ExtraPayments&lt;'Loan Table'!$C736,ExtraPayments,IF('Loan Table'!$C736-'Loan Table'!$D736&gt;0,'Loan Table'!$C736-'Loan Table'!$D736,0)),"")</f>
        <v/>
      </c>
      <c r="F736" s="329" t="str">
        <f aca="false">IF('Loan Table'!$A736&lt;&gt;"",IF('Loan Table'!$D736+'Loan Table'!$E736&lt;='Loan Table'!$C736,'Loan Table'!$D736+'Loan Table'!$E736,'Loan Table'!$C736),"")</f>
        <v/>
      </c>
      <c r="G736" s="329" t="str">
        <f aca="false">IF('Loan Table'!$A736&lt;&gt;"",'Loan Table'!$F736-'Loan Table'!$H736,"")</f>
        <v/>
      </c>
      <c r="H736" s="329" t="str">
        <f aca="false">IF('Loan Table'!$A736&lt;&gt;"",'Loan Table'!$C736*(InterestRate/PaymentsPerYear),"")</f>
        <v/>
      </c>
      <c r="I736" s="329" t="str">
        <f aca="false">IF('Loan Table'!$A736&lt;&gt;"",IF('Loan Table'!$D736+'Loan Table'!$E736&lt;='Loan Table'!$C736,'Loan Table'!$C736-'Loan Table'!$G736,0),"")</f>
        <v/>
      </c>
      <c r="J736" s="329" t="str">
        <f aca="false">IF('Loan Table'!$A736&lt;&gt;"",SUM(INDEX('Loan Table'!$H$13:$H$844,1,1):'Loan Table'!$H736),"")</f>
        <v/>
      </c>
    </row>
    <row r="737" customFormat="false" ht="10.5" hidden="false" customHeight="false" outlineLevel="0" collapsed="false">
      <c r="A737" s="332" t="str">
        <f aca="false">IF(LoanGood,IF(ROW()-ROW('Loan Table'!$A$12)&gt;ScheduledNumberOfPayments,"",ROW()-ROW('Loan Table'!$A$12)),"")</f>
        <v/>
      </c>
      <c r="B737" s="327" t="str">
        <f aca="false">IF('Loan Table'!$A737&lt;&gt;"",EOMONTH(LoanStartDate,ROW('Loan Table'!$A737)-ROW('Loan Table'!$A$12)-2)+DAY(LoanStartDate),"")</f>
        <v/>
      </c>
      <c r="C737" s="329" t="str">
        <f aca="false">IF('Loan Table'!$A737&lt;&gt;"",IF(ROW()-ROW('Loan Table'!$C$12)=1,LoanAmount,INDEX('Loan Table'!$I$13:$I$844,ROW()-ROW('Loan Table'!$C$12)-1)),"")</f>
        <v/>
      </c>
      <c r="D737" s="329" t="str">
        <f aca="false">IF('Loan Table'!$A737&lt;&gt;"",ScheduledPayment,"")</f>
        <v/>
      </c>
      <c r="E737" s="329" t="str">
        <f aca="false">IF('Loan Table'!$A737&lt;&gt;"",IF('Loan Table'!$D737+ExtraPayments&lt;'Loan Table'!$C737,ExtraPayments,IF('Loan Table'!$C737-'Loan Table'!$D737&gt;0,'Loan Table'!$C737-'Loan Table'!$D737,0)),"")</f>
        <v/>
      </c>
      <c r="F737" s="329" t="str">
        <f aca="false">IF('Loan Table'!$A737&lt;&gt;"",IF('Loan Table'!$D737+'Loan Table'!$E737&lt;='Loan Table'!$C737,'Loan Table'!$D737+'Loan Table'!$E737,'Loan Table'!$C737),"")</f>
        <v/>
      </c>
      <c r="G737" s="329" t="str">
        <f aca="false">IF('Loan Table'!$A737&lt;&gt;"",'Loan Table'!$F737-'Loan Table'!$H737,"")</f>
        <v/>
      </c>
      <c r="H737" s="329" t="str">
        <f aca="false">IF('Loan Table'!$A737&lt;&gt;"",'Loan Table'!$C737*(InterestRate/PaymentsPerYear),"")</f>
        <v/>
      </c>
      <c r="I737" s="329" t="str">
        <f aca="false">IF('Loan Table'!$A737&lt;&gt;"",IF('Loan Table'!$D737+'Loan Table'!$E737&lt;='Loan Table'!$C737,'Loan Table'!$C737-'Loan Table'!$G737,0),"")</f>
        <v/>
      </c>
      <c r="J737" s="329" t="str">
        <f aca="false">IF('Loan Table'!$A737&lt;&gt;"",SUM(INDEX('Loan Table'!$H$13:$H$844,1,1):'Loan Table'!$H737),"")</f>
        <v/>
      </c>
    </row>
    <row r="738" customFormat="false" ht="10.5" hidden="false" customHeight="false" outlineLevel="0" collapsed="false">
      <c r="A738" s="332" t="str">
        <f aca="false">IF(LoanGood,IF(ROW()-ROW('Loan Table'!$A$12)&gt;ScheduledNumberOfPayments,"",ROW()-ROW('Loan Table'!$A$12)),"")</f>
        <v/>
      </c>
      <c r="B738" s="327" t="str">
        <f aca="false">IF('Loan Table'!$A738&lt;&gt;"",EOMONTH(LoanStartDate,ROW('Loan Table'!$A738)-ROW('Loan Table'!$A$12)-2)+DAY(LoanStartDate),"")</f>
        <v/>
      </c>
      <c r="C738" s="329" t="str">
        <f aca="false">IF('Loan Table'!$A738&lt;&gt;"",IF(ROW()-ROW('Loan Table'!$C$12)=1,LoanAmount,INDEX('Loan Table'!$I$13:$I$844,ROW()-ROW('Loan Table'!$C$12)-1)),"")</f>
        <v/>
      </c>
      <c r="D738" s="329" t="str">
        <f aca="false">IF('Loan Table'!$A738&lt;&gt;"",ScheduledPayment,"")</f>
        <v/>
      </c>
      <c r="E738" s="329" t="str">
        <f aca="false">IF('Loan Table'!$A738&lt;&gt;"",IF('Loan Table'!$D738+ExtraPayments&lt;'Loan Table'!$C738,ExtraPayments,IF('Loan Table'!$C738-'Loan Table'!$D738&gt;0,'Loan Table'!$C738-'Loan Table'!$D738,0)),"")</f>
        <v/>
      </c>
      <c r="F738" s="329" t="str">
        <f aca="false">IF('Loan Table'!$A738&lt;&gt;"",IF('Loan Table'!$D738+'Loan Table'!$E738&lt;='Loan Table'!$C738,'Loan Table'!$D738+'Loan Table'!$E738,'Loan Table'!$C738),"")</f>
        <v/>
      </c>
      <c r="G738" s="329" t="str">
        <f aca="false">IF('Loan Table'!$A738&lt;&gt;"",'Loan Table'!$F738-'Loan Table'!$H738,"")</f>
        <v/>
      </c>
      <c r="H738" s="329" t="str">
        <f aca="false">IF('Loan Table'!$A738&lt;&gt;"",'Loan Table'!$C738*(InterestRate/PaymentsPerYear),"")</f>
        <v/>
      </c>
      <c r="I738" s="329" t="str">
        <f aca="false">IF('Loan Table'!$A738&lt;&gt;"",IF('Loan Table'!$D738+'Loan Table'!$E738&lt;='Loan Table'!$C738,'Loan Table'!$C738-'Loan Table'!$G738,0),"")</f>
        <v/>
      </c>
      <c r="J738" s="329" t="str">
        <f aca="false">IF('Loan Table'!$A738&lt;&gt;"",SUM(INDEX('Loan Table'!$H$13:$H$844,1,1):'Loan Table'!$H738),"")</f>
        <v/>
      </c>
    </row>
    <row r="739" customFormat="false" ht="10.5" hidden="false" customHeight="false" outlineLevel="0" collapsed="false">
      <c r="A739" s="332" t="str">
        <f aca="false">IF(LoanGood,IF(ROW()-ROW('Loan Table'!$A$12)&gt;ScheduledNumberOfPayments,"",ROW()-ROW('Loan Table'!$A$12)),"")</f>
        <v/>
      </c>
      <c r="B739" s="327" t="str">
        <f aca="false">IF('Loan Table'!$A739&lt;&gt;"",EOMONTH(LoanStartDate,ROW('Loan Table'!$A739)-ROW('Loan Table'!$A$12)-2)+DAY(LoanStartDate),"")</f>
        <v/>
      </c>
      <c r="C739" s="329" t="str">
        <f aca="false">IF('Loan Table'!$A739&lt;&gt;"",IF(ROW()-ROW('Loan Table'!$C$12)=1,LoanAmount,INDEX('Loan Table'!$I$13:$I$844,ROW()-ROW('Loan Table'!$C$12)-1)),"")</f>
        <v/>
      </c>
      <c r="D739" s="329" t="str">
        <f aca="false">IF('Loan Table'!$A739&lt;&gt;"",ScheduledPayment,"")</f>
        <v/>
      </c>
      <c r="E739" s="329" t="str">
        <f aca="false">IF('Loan Table'!$A739&lt;&gt;"",IF('Loan Table'!$D739+ExtraPayments&lt;'Loan Table'!$C739,ExtraPayments,IF('Loan Table'!$C739-'Loan Table'!$D739&gt;0,'Loan Table'!$C739-'Loan Table'!$D739,0)),"")</f>
        <v/>
      </c>
      <c r="F739" s="329" t="str">
        <f aca="false">IF('Loan Table'!$A739&lt;&gt;"",IF('Loan Table'!$D739+'Loan Table'!$E739&lt;='Loan Table'!$C739,'Loan Table'!$D739+'Loan Table'!$E739,'Loan Table'!$C739),"")</f>
        <v/>
      </c>
      <c r="G739" s="329" t="str">
        <f aca="false">IF('Loan Table'!$A739&lt;&gt;"",'Loan Table'!$F739-'Loan Table'!$H739,"")</f>
        <v/>
      </c>
      <c r="H739" s="329" t="str">
        <f aca="false">IF('Loan Table'!$A739&lt;&gt;"",'Loan Table'!$C739*(InterestRate/PaymentsPerYear),"")</f>
        <v/>
      </c>
      <c r="I739" s="329" t="str">
        <f aca="false">IF('Loan Table'!$A739&lt;&gt;"",IF('Loan Table'!$D739+'Loan Table'!$E739&lt;='Loan Table'!$C739,'Loan Table'!$C739-'Loan Table'!$G739,0),"")</f>
        <v/>
      </c>
      <c r="J739" s="329" t="str">
        <f aca="false">IF('Loan Table'!$A739&lt;&gt;"",SUM(INDEX('Loan Table'!$H$13:$H$844,1,1):'Loan Table'!$H739),"")</f>
        <v/>
      </c>
    </row>
    <row r="740" customFormat="false" ht="10.5" hidden="false" customHeight="false" outlineLevel="0" collapsed="false">
      <c r="A740" s="332" t="str">
        <f aca="false">IF(LoanGood,IF(ROW()-ROW('Loan Table'!$A$12)&gt;ScheduledNumberOfPayments,"",ROW()-ROW('Loan Table'!$A$12)),"")</f>
        <v/>
      </c>
      <c r="B740" s="327" t="str">
        <f aca="false">IF('Loan Table'!$A740&lt;&gt;"",EOMONTH(LoanStartDate,ROW('Loan Table'!$A740)-ROW('Loan Table'!$A$12)-2)+DAY(LoanStartDate),"")</f>
        <v/>
      </c>
      <c r="C740" s="329" t="str">
        <f aca="false">IF('Loan Table'!$A740&lt;&gt;"",IF(ROW()-ROW('Loan Table'!$C$12)=1,LoanAmount,INDEX('Loan Table'!$I$13:$I$844,ROW()-ROW('Loan Table'!$C$12)-1)),"")</f>
        <v/>
      </c>
      <c r="D740" s="329" t="str">
        <f aca="false">IF('Loan Table'!$A740&lt;&gt;"",ScheduledPayment,"")</f>
        <v/>
      </c>
      <c r="E740" s="329" t="str">
        <f aca="false">IF('Loan Table'!$A740&lt;&gt;"",IF('Loan Table'!$D740+ExtraPayments&lt;'Loan Table'!$C740,ExtraPayments,IF('Loan Table'!$C740-'Loan Table'!$D740&gt;0,'Loan Table'!$C740-'Loan Table'!$D740,0)),"")</f>
        <v/>
      </c>
      <c r="F740" s="329" t="str">
        <f aca="false">IF('Loan Table'!$A740&lt;&gt;"",IF('Loan Table'!$D740+'Loan Table'!$E740&lt;='Loan Table'!$C740,'Loan Table'!$D740+'Loan Table'!$E740,'Loan Table'!$C740),"")</f>
        <v/>
      </c>
      <c r="G740" s="329" t="str">
        <f aca="false">IF('Loan Table'!$A740&lt;&gt;"",'Loan Table'!$F740-'Loan Table'!$H740,"")</f>
        <v/>
      </c>
      <c r="H740" s="329" t="str">
        <f aca="false">IF('Loan Table'!$A740&lt;&gt;"",'Loan Table'!$C740*(InterestRate/PaymentsPerYear),"")</f>
        <v/>
      </c>
      <c r="I740" s="329" t="str">
        <f aca="false">IF('Loan Table'!$A740&lt;&gt;"",IF('Loan Table'!$D740+'Loan Table'!$E740&lt;='Loan Table'!$C740,'Loan Table'!$C740-'Loan Table'!$G740,0),"")</f>
        <v/>
      </c>
      <c r="J740" s="329" t="str">
        <f aca="false">IF('Loan Table'!$A740&lt;&gt;"",SUM(INDEX('Loan Table'!$H$13:$H$844,1,1):'Loan Table'!$H740),"")</f>
        <v/>
      </c>
    </row>
    <row r="741" customFormat="false" ht="10.5" hidden="false" customHeight="false" outlineLevel="0" collapsed="false">
      <c r="A741" s="332" t="str">
        <f aca="false">IF(LoanGood,IF(ROW()-ROW('Loan Table'!$A$12)&gt;ScheduledNumberOfPayments,"",ROW()-ROW('Loan Table'!$A$12)),"")</f>
        <v/>
      </c>
      <c r="B741" s="327" t="str">
        <f aca="false">IF('Loan Table'!$A741&lt;&gt;"",EOMONTH(LoanStartDate,ROW('Loan Table'!$A741)-ROW('Loan Table'!$A$12)-2)+DAY(LoanStartDate),"")</f>
        <v/>
      </c>
      <c r="C741" s="329" t="str">
        <f aca="false">IF('Loan Table'!$A741&lt;&gt;"",IF(ROW()-ROW('Loan Table'!$C$12)=1,LoanAmount,INDEX('Loan Table'!$I$13:$I$844,ROW()-ROW('Loan Table'!$C$12)-1)),"")</f>
        <v/>
      </c>
      <c r="D741" s="329" t="str">
        <f aca="false">IF('Loan Table'!$A741&lt;&gt;"",ScheduledPayment,"")</f>
        <v/>
      </c>
      <c r="E741" s="329" t="str">
        <f aca="false">IF('Loan Table'!$A741&lt;&gt;"",IF('Loan Table'!$D741+ExtraPayments&lt;'Loan Table'!$C741,ExtraPayments,IF('Loan Table'!$C741-'Loan Table'!$D741&gt;0,'Loan Table'!$C741-'Loan Table'!$D741,0)),"")</f>
        <v/>
      </c>
      <c r="F741" s="329" t="str">
        <f aca="false">IF('Loan Table'!$A741&lt;&gt;"",IF('Loan Table'!$D741+'Loan Table'!$E741&lt;='Loan Table'!$C741,'Loan Table'!$D741+'Loan Table'!$E741,'Loan Table'!$C741),"")</f>
        <v/>
      </c>
      <c r="G741" s="329" t="str">
        <f aca="false">IF('Loan Table'!$A741&lt;&gt;"",'Loan Table'!$F741-'Loan Table'!$H741,"")</f>
        <v/>
      </c>
      <c r="H741" s="329" t="str">
        <f aca="false">IF('Loan Table'!$A741&lt;&gt;"",'Loan Table'!$C741*(InterestRate/PaymentsPerYear),"")</f>
        <v/>
      </c>
      <c r="I741" s="329" t="str">
        <f aca="false">IF('Loan Table'!$A741&lt;&gt;"",IF('Loan Table'!$D741+'Loan Table'!$E741&lt;='Loan Table'!$C741,'Loan Table'!$C741-'Loan Table'!$G741,0),"")</f>
        <v/>
      </c>
      <c r="J741" s="329" t="str">
        <f aca="false">IF('Loan Table'!$A741&lt;&gt;"",SUM(INDEX('Loan Table'!$H$13:$H$844,1,1):'Loan Table'!$H741),"")</f>
        <v/>
      </c>
    </row>
    <row r="742" customFormat="false" ht="10.5" hidden="false" customHeight="false" outlineLevel="0" collapsed="false">
      <c r="A742" s="332" t="str">
        <f aca="false">IF(LoanGood,IF(ROW()-ROW('Loan Table'!$A$12)&gt;ScheduledNumberOfPayments,"",ROW()-ROW('Loan Table'!$A$12)),"")</f>
        <v/>
      </c>
      <c r="B742" s="327" t="str">
        <f aca="false">IF('Loan Table'!$A742&lt;&gt;"",EOMONTH(LoanStartDate,ROW('Loan Table'!$A742)-ROW('Loan Table'!$A$12)-2)+DAY(LoanStartDate),"")</f>
        <v/>
      </c>
      <c r="C742" s="329" t="str">
        <f aca="false">IF('Loan Table'!$A742&lt;&gt;"",IF(ROW()-ROW('Loan Table'!$C$12)=1,LoanAmount,INDEX('Loan Table'!$I$13:$I$844,ROW()-ROW('Loan Table'!$C$12)-1)),"")</f>
        <v/>
      </c>
      <c r="D742" s="329" t="str">
        <f aca="false">IF('Loan Table'!$A742&lt;&gt;"",ScheduledPayment,"")</f>
        <v/>
      </c>
      <c r="E742" s="329" t="str">
        <f aca="false">IF('Loan Table'!$A742&lt;&gt;"",IF('Loan Table'!$D742+ExtraPayments&lt;'Loan Table'!$C742,ExtraPayments,IF('Loan Table'!$C742-'Loan Table'!$D742&gt;0,'Loan Table'!$C742-'Loan Table'!$D742,0)),"")</f>
        <v/>
      </c>
      <c r="F742" s="329" t="str">
        <f aca="false">IF('Loan Table'!$A742&lt;&gt;"",IF('Loan Table'!$D742+'Loan Table'!$E742&lt;='Loan Table'!$C742,'Loan Table'!$D742+'Loan Table'!$E742,'Loan Table'!$C742),"")</f>
        <v/>
      </c>
      <c r="G742" s="329" t="str">
        <f aca="false">IF('Loan Table'!$A742&lt;&gt;"",'Loan Table'!$F742-'Loan Table'!$H742,"")</f>
        <v/>
      </c>
      <c r="H742" s="329" t="str">
        <f aca="false">IF('Loan Table'!$A742&lt;&gt;"",'Loan Table'!$C742*(InterestRate/PaymentsPerYear),"")</f>
        <v/>
      </c>
      <c r="I742" s="329" t="str">
        <f aca="false">IF('Loan Table'!$A742&lt;&gt;"",IF('Loan Table'!$D742+'Loan Table'!$E742&lt;='Loan Table'!$C742,'Loan Table'!$C742-'Loan Table'!$G742,0),"")</f>
        <v/>
      </c>
      <c r="J742" s="329" t="str">
        <f aca="false">IF('Loan Table'!$A742&lt;&gt;"",SUM(INDEX('Loan Table'!$H$13:$H$844,1,1):'Loan Table'!$H742),"")</f>
        <v/>
      </c>
    </row>
    <row r="743" customFormat="false" ht="10.5" hidden="false" customHeight="false" outlineLevel="0" collapsed="false">
      <c r="A743" s="332" t="str">
        <f aca="false">IF(LoanGood,IF(ROW()-ROW('Loan Table'!$A$12)&gt;ScheduledNumberOfPayments,"",ROW()-ROW('Loan Table'!$A$12)),"")</f>
        <v/>
      </c>
      <c r="B743" s="327" t="str">
        <f aca="false">IF('Loan Table'!$A743&lt;&gt;"",EOMONTH(LoanStartDate,ROW('Loan Table'!$A743)-ROW('Loan Table'!$A$12)-2)+DAY(LoanStartDate),"")</f>
        <v/>
      </c>
      <c r="C743" s="329" t="str">
        <f aca="false">IF('Loan Table'!$A743&lt;&gt;"",IF(ROW()-ROW('Loan Table'!$C$12)=1,LoanAmount,INDEX('Loan Table'!$I$13:$I$844,ROW()-ROW('Loan Table'!$C$12)-1)),"")</f>
        <v/>
      </c>
      <c r="D743" s="329" t="str">
        <f aca="false">IF('Loan Table'!$A743&lt;&gt;"",ScheduledPayment,"")</f>
        <v/>
      </c>
      <c r="E743" s="329" t="str">
        <f aca="false">IF('Loan Table'!$A743&lt;&gt;"",IF('Loan Table'!$D743+ExtraPayments&lt;'Loan Table'!$C743,ExtraPayments,IF('Loan Table'!$C743-'Loan Table'!$D743&gt;0,'Loan Table'!$C743-'Loan Table'!$D743,0)),"")</f>
        <v/>
      </c>
      <c r="F743" s="329" t="str">
        <f aca="false">IF('Loan Table'!$A743&lt;&gt;"",IF('Loan Table'!$D743+'Loan Table'!$E743&lt;='Loan Table'!$C743,'Loan Table'!$D743+'Loan Table'!$E743,'Loan Table'!$C743),"")</f>
        <v/>
      </c>
      <c r="G743" s="329" t="str">
        <f aca="false">IF('Loan Table'!$A743&lt;&gt;"",'Loan Table'!$F743-'Loan Table'!$H743,"")</f>
        <v/>
      </c>
      <c r="H743" s="329" t="str">
        <f aca="false">IF('Loan Table'!$A743&lt;&gt;"",'Loan Table'!$C743*(InterestRate/PaymentsPerYear),"")</f>
        <v/>
      </c>
      <c r="I743" s="329" t="str">
        <f aca="false">IF('Loan Table'!$A743&lt;&gt;"",IF('Loan Table'!$D743+'Loan Table'!$E743&lt;='Loan Table'!$C743,'Loan Table'!$C743-'Loan Table'!$G743,0),"")</f>
        <v/>
      </c>
      <c r="J743" s="329" t="str">
        <f aca="false">IF('Loan Table'!$A743&lt;&gt;"",SUM(INDEX('Loan Table'!$H$13:$H$844,1,1):'Loan Table'!$H743),"")</f>
        <v/>
      </c>
    </row>
    <row r="744" customFormat="false" ht="10.5" hidden="false" customHeight="false" outlineLevel="0" collapsed="false">
      <c r="A744" s="332" t="str">
        <f aca="false">IF(LoanGood,IF(ROW()-ROW('Loan Table'!$A$12)&gt;ScheduledNumberOfPayments,"",ROW()-ROW('Loan Table'!$A$12)),"")</f>
        <v/>
      </c>
      <c r="B744" s="327" t="str">
        <f aca="false">IF('Loan Table'!$A744&lt;&gt;"",EOMONTH(LoanStartDate,ROW('Loan Table'!$A744)-ROW('Loan Table'!$A$12)-2)+DAY(LoanStartDate),"")</f>
        <v/>
      </c>
      <c r="C744" s="329" t="str">
        <f aca="false">IF('Loan Table'!$A744&lt;&gt;"",IF(ROW()-ROW('Loan Table'!$C$12)=1,LoanAmount,INDEX('Loan Table'!$I$13:$I$844,ROW()-ROW('Loan Table'!$C$12)-1)),"")</f>
        <v/>
      </c>
      <c r="D744" s="329" t="str">
        <f aca="false">IF('Loan Table'!$A744&lt;&gt;"",ScheduledPayment,"")</f>
        <v/>
      </c>
      <c r="E744" s="329" t="str">
        <f aca="false">IF('Loan Table'!$A744&lt;&gt;"",IF('Loan Table'!$D744+ExtraPayments&lt;'Loan Table'!$C744,ExtraPayments,IF('Loan Table'!$C744-'Loan Table'!$D744&gt;0,'Loan Table'!$C744-'Loan Table'!$D744,0)),"")</f>
        <v/>
      </c>
      <c r="F744" s="329" t="str">
        <f aca="false">IF('Loan Table'!$A744&lt;&gt;"",IF('Loan Table'!$D744+'Loan Table'!$E744&lt;='Loan Table'!$C744,'Loan Table'!$D744+'Loan Table'!$E744,'Loan Table'!$C744),"")</f>
        <v/>
      </c>
      <c r="G744" s="329" t="str">
        <f aca="false">IF('Loan Table'!$A744&lt;&gt;"",'Loan Table'!$F744-'Loan Table'!$H744,"")</f>
        <v/>
      </c>
      <c r="H744" s="329" t="str">
        <f aca="false">IF('Loan Table'!$A744&lt;&gt;"",'Loan Table'!$C744*(InterestRate/PaymentsPerYear),"")</f>
        <v/>
      </c>
      <c r="I744" s="329" t="str">
        <f aca="false">IF('Loan Table'!$A744&lt;&gt;"",IF('Loan Table'!$D744+'Loan Table'!$E744&lt;='Loan Table'!$C744,'Loan Table'!$C744-'Loan Table'!$G744,0),"")</f>
        <v/>
      </c>
      <c r="J744" s="329" t="str">
        <f aca="false">IF('Loan Table'!$A744&lt;&gt;"",SUM(INDEX('Loan Table'!$H$13:$H$844,1,1):'Loan Table'!$H744),"")</f>
        <v/>
      </c>
    </row>
    <row r="745" customFormat="false" ht="10.5" hidden="false" customHeight="false" outlineLevel="0" collapsed="false">
      <c r="A745" s="332" t="str">
        <f aca="false">IF(LoanGood,IF(ROW()-ROW('Loan Table'!$A$12)&gt;ScheduledNumberOfPayments,"",ROW()-ROW('Loan Table'!$A$12)),"")</f>
        <v/>
      </c>
      <c r="B745" s="327" t="str">
        <f aca="false">IF('Loan Table'!$A745&lt;&gt;"",EOMONTH(LoanStartDate,ROW('Loan Table'!$A745)-ROW('Loan Table'!$A$12)-2)+DAY(LoanStartDate),"")</f>
        <v/>
      </c>
      <c r="C745" s="329" t="str">
        <f aca="false">IF('Loan Table'!$A745&lt;&gt;"",IF(ROW()-ROW('Loan Table'!$C$12)=1,LoanAmount,INDEX('Loan Table'!$I$13:$I$844,ROW()-ROW('Loan Table'!$C$12)-1)),"")</f>
        <v/>
      </c>
      <c r="D745" s="329" t="str">
        <f aca="false">IF('Loan Table'!$A745&lt;&gt;"",ScheduledPayment,"")</f>
        <v/>
      </c>
      <c r="E745" s="329" t="str">
        <f aca="false">IF('Loan Table'!$A745&lt;&gt;"",IF('Loan Table'!$D745+ExtraPayments&lt;'Loan Table'!$C745,ExtraPayments,IF('Loan Table'!$C745-'Loan Table'!$D745&gt;0,'Loan Table'!$C745-'Loan Table'!$D745,0)),"")</f>
        <v/>
      </c>
      <c r="F745" s="329" t="str">
        <f aca="false">IF('Loan Table'!$A745&lt;&gt;"",IF('Loan Table'!$D745+'Loan Table'!$E745&lt;='Loan Table'!$C745,'Loan Table'!$D745+'Loan Table'!$E745,'Loan Table'!$C745),"")</f>
        <v/>
      </c>
      <c r="G745" s="329" t="str">
        <f aca="false">IF('Loan Table'!$A745&lt;&gt;"",'Loan Table'!$F745-'Loan Table'!$H745,"")</f>
        <v/>
      </c>
      <c r="H745" s="329" t="str">
        <f aca="false">IF('Loan Table'!$A745&lt;&gt;"",'Loan Table'!$C745*(InterestRate/PaymentsPerYear),"")</f>
        <v/>
      </c>
      <c r="I745" s="329" t="str">
        <f aca="false">IF('Loan Table'!$A745&lt;&gt;"",IF('Loan Table'!$D745+'Loan Table'!$E745&lt;='Loan Table'!$C745,'Loan Table'!$C745-'Loan Table'!$G745,0),"")</f>
        <v/>
      </c>
      <c r="J745" s="329" t="str">
        <f aca="false">IF('Loan Table'!$A745&lt;&gt;"",SUM(INDEX('Loan Table'!$H$13:$H$844,1,1):'Loan Table'!$H745),"")</f>
        <v/>
      </c>
    </row>
    <row r="746" customFormat="false" ht="10.5" hidden="false" customHeight="false" outlineLevel="0" collapsed="false">
      <c r="A746" s="332" t="str">
        <f aca="false">IF(LoanGood,IF(ROW()-ROW('Loan Table'!$A$12)&gt;ScheduledNumberOfPayments,"",ROW()-ROW('Loan Table'!$A$12)),"")</f>
        <v/>
      </c>
      <c r="B746" s="327" t="str">
        <f aca="false">IF('Loan Table'!$A746&lt;&gt;"",EOMONTH(LoanStartDate,ROW('Loan Table'!$A746)-ROW('Loan Table'!$A$12)-2)+DAY(LoanStartDate),"")</f>
        <v/>
      </c>
      <c r="C746" s="329" t="str">
        <f aca="false">IF('Loan Table'!$A746&lt;&gt;"",IF(ROW()-ROW('Loan Table'!$C$12)=1,LoanAmount,INDEX('Loan Table'!$I$13:$I$844,ROW()-ROW('Loan Table'!$C$12)-1)),"")</f>
        <v/>
      </c>
      <c r="D746" s="329" t="str">
        <f aca="false">IF('Loan Table'!$A746&lt;&gt;"",ScheduledPayment,"")</f>
        <v/>
      </c>
      <c r="E746" s="329" t="str">
        <f aca="false">IF('Loan Table'!$A746&lt;&gt;"",IF('Loan Table'!$D746+ExtraPayments&lt;'Loan Table'!$C746,ExtraPayments,IF('Loan Table'!$C746-'Loan Table'!$D746&gt;0,'Loan Table'!$C746-'Loan Table'!$D746,0)),"")</f>
        <v/>
      </c>
      <c r="F746" s="329" t="str">
        <f aca="false">IF('Loan Table'!$A746&lt;&gt;"",IF('Loan Table'!$D746+'Loan Table'!$E746&lt;='Loan Table'!$C746,'Loan Table'!$D746+'Loan Table'!$E746,'Loan Table'!$C746),"")</f>
        <v/>
      </c>
      <c r="G746" s="329" t="str">
        <f aca="false">IF('Loan Table'!$A746&lt;&gt;"",'Loan Table'!$F746-'Loan Table'!$H746,"")</f>
        <v/>
      </c>
      <c r="H746" s="329" t="str">
        <f aca="false">IF('Loan Table'!$A746&lt;&gt;"",'Loan Table'!$C746*(InterestRate/PaymentsPerYear),"")</f>
        <v/>
      </c>
      <c r="I746" s="329" t="str">
        <f aca="false">IF('Loan Table'!$A746&lt;&gt;"",IF('Loan Table'!$D746+'Loan Table'!$E746&lt;='Loan Table'!$C746,'Loan Table'!$C746-'Loan Table'!$G746,0),"")</f>
        <v/>
      </c>
      <c r="J746" s="329" t="str">
        <f aca="false">IF('Loan Table'!$A746&lt;&gt;"",SUM(INDEX('Loan Table'!$H$13:$H$844,1,1):'Loan Table'!$H746),"")</f>
        <v/>
      </c>
    </row>
    <row r="747" customFormat="false" ht="10.5" hidden="false" customHeight="false" outlineLevel="0" collapsed="false">
      <c r="A747" s="332" t="str">
        <f aca="false">IF(LoanGood,IF(ROW()-ROW('Loan Table'!$A$12)&gt;ScheduledNumberOfPayments,"",ROW()-ROW('Loan Table'!$A$12)),"")</f>
        <v/>
      </c>
      <c r="B747" s="327" t="str">
        <f aca="false">IF('Loan Table'!$A747&lt;&gt;"",EOMONTH(LoanStartDate,ROW('Loan Table'!$A747)-ROW('Loan Table'!$A$12)-2)+DAY(LoanStartDate),"")</f>
        <v/>
      </c>
      <c r="C747" s="329" t="str">
        <f aca="false">IF('Loan Table'!$A747&lt;&gt;"",IF(ROW()-ROW('Loan Table'!$C$12)=1,LoanAmount,INDEX('Loan Table'!$I$13:$I$844,ROW()-ROW('Loan Table'!$C$12)-1)),"")</f>
        <v/>
      </c>
      <c r="D747" s="329" t="str">
        <f aca="false">IF('Loan Table'!$A747&lt;&gt;"",ScheduledPayment,"")</f>
        <v/>
      </c>
      <c r="E747" s="329" t="str">
        <f aca="false">IF('Loan Table'!$A747&lt;&gt;"",IF('Loan Table'!$D747+ExtraPayments&lt;'Loan Table'!$C747,ExtraPayments,IF('Loan Table'!$C747-'Loan Table'!$D747&gt;0,'Loan Table'!$C747-'Loan Table'!$D747,0)),"")</f>
        <v/>
      </c>
      <c r="F747" s="329" t="str">
        <f aca="false">IF('Loan Table'!$A747&lt;&gt;"",IF('Loan Table'!$D747+'Loan Table'!$E747&lt;='Loan Table'!$C747,'Loan Table'!$D747+'Loan Table'!$E747,'Loan Table'!$C747),"")</f>
        <v/>
      </c>
      <c r="G747" s="329" t="str">
        <f aca="false">IF('Loan Table'!$A747&lt;&gt;"",'Loan Table'!$F747-'Loan Table'!$H747,"")</f>
        <v/>
      </c>
      <c r="H747" s="329" t="str">
        <f aca="false">IF('Loan Table'!$A747&lt;&gt;"",'Loan Table'!$C747*(InterestRate/PaymentsPerYear),"")</f>
        <v/>
      </c>
      <c r="I747" s="329" t="str">
        <f aca="false">IF('Loan Table'!$A747&lt;&gt;"",IF('Loan Table'!$D747+'Loan Table'!$E747&lt;='Loan Table'!$C747,'Loan Table'!$C747-'Loan Table'!$G747,0),"")</f>
        <v/>
      </c>
      <c r="J747" s="329" t="str">
        <f aca="false">IF('Loan Table'!$A747&lt;&gt;"",SUM(INDEX('Loan Table'!$H$13:$H$844,1,1):'Loan Table'!$H747),"")</f>
        <v/>
      </c>
    </row>
    <row r="748" customFormat="false" ht="10.5" hidden="false" customHeight="false" outlineLevel="0" collapsed="false">
      <c r="A748" s="332" t="str">
        <f aca="false">IF(LoanGood,IF(ROW()-ROW('Loan Table'!$A$12)&gt;ScheduledNumberOfPayments,"",ROW()-ROW('Loan Table'!$A$12)),"")</f>
        <v/>
      </c>
      <c r="B748" s="327" t="str">
        <f aca="false">IF('Loan Table'!$A748&lt;&gt;"",EOMONTH(LoanStartDate,ROW('Loan Table'!$A748)-ROW('Loan Table'!$A$12)-2)+DAY(LoanStartDate),"")</f>
        <v/>
      </c>
      <c r="C748" s="329" t="str">
        <f aca="false">IF('Loan Table'!$A748&lt;&gt;"",IF(ROW()-ROW('Loan Table'!$C$12)=1,LoanAmount,INDEX('Loan Table'!$I$13:$I$844,ROW()-ROW('Loan Table'!$C$12)-1)),"")</f>
        <v/>
      </c>
      <c r="D748" s="329" t="str">
        <f aca="false">IF('Loan Table'!$A748&lt;&gt;"",ScheduledPayment,"")</f>
        <v/>
      </c>
      <c r="E748" s="329" t="str">
        <f aca="false">IF('Loan Table'!$A748&lt;&gt;"",IF('Loan Table'!$D748+ExtraPayments&lt;'Loan Table'!$C748,ExtraPayments,IF('Loan Table'!$C748-'Loan Table'!$D748&gt;0,'Loan Table'!$C748-'Loan Table'!$D748,0)),"")</f>
        <v/>
      </c>
      <c r="F748" s="329" t="str">
        <f aca="false">IF('Loan Table'!$A748&lt;&gt;"",IF('Loan Table'!$D748+'Loan Table'!$E748&lt;='Loan Table'!$C748,'Loan Table'!$D748+'Loan Table'!$E748,'Loan Table'!$C748),"")</f>
        <v/>
      </c>
      <c r="G748" s="329" t="str">
        <f aca="false">IF('Loan Table'!$A748&lt;&gt;"",'Loan Table'!$F748-'Loan Table'!$H748,"")</f>
        <v/>
      </c>
      <c r="H748" s="329" t="str">
        <f aca="false">IF('Loan Table'!$A748&lt;&gt;"",'Loan Table'!$C748*(InterestRate/PaymentsPerYear),"")</f>
        <v/>
      </c>
      <c r="I748" s="329" t="str">
        <f aca="false">IF('Loan Table'!$A748&lt;&gt;"",IF('Loan Table'!$D748+'Loan Table'!$E748&lt;='Loan Table'!$C748,'Loan Table'!$C748-'Loan Table'!$G748,0),"")</f>
        <v/>
      </c>
      <c r="J748" s="329" t="str">
        <f aca="false">IF('Loan Table'!$A748&lt;&gt;"",SUM(INDEX('Loan Table'!$H$13:$H$844,1,1):'Loan Table'!$H748),"")</f>
        <v/>
      </c>
    </row>
    <row r="749" customFormat="false" ht="10.5" hidden="false" customHeight="false" outlineLevel="0" collapsed="false">
      <c r="A749" s="332" t="str">
        <f aca="false">IF(LoanGood,IF(ROW()-ROW('Loan Table'!$A$12)&gt;ScheduledNumberOfPayments,"",ROW()-ROW('Loan Table'!$A$12)),"")</f>
        <v/>
      </c>
      <c r="B749" s="327" t="str">
        <f aca="false">IF('Loan Table'!$A749&lt;&gt;"",EOMONTH(LoanStartDate,ROW('Loan Table'!$A749)-ROW('Loan Table'!$A$12)-2)+DAY(LoanStartDate),"")</f>
        <v/>
      </c>
      <c r="C749" s="329" t="str">
        <f aca="false">IF('Loan Table'!$A749&lt;&gt;"",IF(ROW()-ROW('Loan Table'!$C$12)=1,LoanAmount,INDEX('Loan Table'!$I$13:$I$844,ROW()-ROW('Loan Table'!$C$12)-1)),"")</f>
        <v/>
      </c>
      <c r="D749" s="329" t="str">
        <f aca="false">IF('Loan Table'!$A749&lt;&gt;"",ScheduledPayment,"")</f>
        <v/>
      </c>
      <c r="E749" s="329" t="str">
        <f aca="false">IF('Loan Table'!$A749&lt;&gt;"",IF('Loan Table'!$D749+ExtraPayments&lt;'Loan Table'!$C749,ExtraPayments,IF('Loan Table'!$C749-'Loan Table'!$D749&gt;0,'Loan Table'!$C749-'Loan Table'!$D749,0)),"")</f>
        <v/>
      </c>
      <c r="F749" s="329" t="str">
        <f aca="false">IF('Loan Table'!$A749&lt;&gt;"",IF('Loan Table'!$D749+'Loan Table'!$E749&lt;='Loan Table'!$C749,'Loan Table'!$D749+'Loan Table'!$E749,'Loan Table'!$C749),"")</f>
        <v/>
      </c>
      <c r="G749" s="329" t="str">
        <f aca="false">IF('Loan Table'!$A749&lt;&gt;"",'Loan Table'!$F749-'Loan Table'!$H749,"")</f>
        <v/>
      </c>
      <c r="H749" s="329" t="str">
        <f aca="false">IF('Loan Table'!$A749&lt;&gt;"",'Loan Table'!$C749*(InterestRate/PaymentsPerYear),"")</f>
        <v/>
      </c>
      <c r="I749" s="329" t="str">
        <f aca="false">IF('Loan Table'!$A749&lt;&gt;"",IF('Loan Table'!$D749+'Loan Table'!$E749&lt;='Loan Table'!$C749,'Loan Table'!$C749-'Loan Table'!$G749,0),"")</f>
        <v/>
      </c>
      <c r="J749" s="329" t="str">
        <f aca="false">IF('Loan Table'!$A749&lt;&gt;"",SUM(INDEX('Loan Table'!$H$13:$H$844,1,1):'Loan Table'!$H749),"")</f>
        <v/>
      </c>
    </row>
    <row r="750" customFormat="false" ht="10.5" hidden="false" customHeight="false" outlineLevel="0" collapsed="false">
      <c r="A750" s="332" t="str">
        <f aca="false">IF(LoanGood,IF(ROW()-ROW('Loan Table'!$A$12)&gt;ScheduledNumberOfPayments,"",ROW()-ROW('Loan Table'!$A$12)),"")</f>
        <v/>
      </c>
      <c r="B750" s="327" t="str">
        <f aca="false">IF('Loan Table'!$A750&lt;&gt;"",EOMONTH(LoanStartDate,ROW('Loan Table'!$A750)-ROW('Loan Table'!$A$12)-2)+DAY(LoanStartDate),"")</f>
        <v/>
      </c>
      <c r="C750" s="329" t="str">
        <f aca="false">IF('Loan Table'!$A750&lt;&gt;"",IF(ROW()-ROW('Loan Table'!$C$12)=1,LoanAmount,INDEX('Loan Table'!$I$13:$I$844,ROW()-ROW('Loan Table'!$C$12)-1)),"")</f>
        <v/>
      </c>
      <c r="D750" s="329" t="str">
        <f aca="false">IF('Loan Table'!$A750&lt;&gt;"",ScheduledPayment,"")</f>
        <v/>
      </c>
      <c r="E750" s="329" t="str">
        <f aca="false">IF('Loan Table'!$A750&lt;&gt;"",IF('Loan Table'!$D750+ExtraPayments&lt;'Loan Table'!$C750,ExtraPayments,IF('Loan Table'!$C750-'Loan Table'!$D750&gt;0,'Loan Table'!$C750-'Loan Table'!$D750,0)),"")</f>
        <v/>
      </c>
      <c r="F750" s="329" t="str">
        <f aca="false">IF('Loan Table'!$A750&lt;&gt;"",IF('Loan Table'!$D750+'Loan Table'!$E750&lt;='Loan Table'!$C750,'Loan Table'!$D750+'Loan Table'!$E750,'Loan Table'!$C750),"")</f>
        <v/>
      </c>
      <c r="G750" s="329" t="str">
        <f aca="false">IF('Loan Table'!$A750&lt;&gt;"",'Loan Table'!$F750-'Loan Table'!$H750,"")</f>
        <v/>
      </c>
      <c r="H750" s="329" t="str">
        <f aca="false">IF('Loan Table'!$A750&lt;&gt;"",'Loan Table'!$C750*(InterestRate/PaymentsPerYear),"")</f>
        <v/>
      </c>
      <c r="I750" s="329" t="str">
        <f aca="false">IF('Loan Table'!$A750&lt;&gt;"",IF('Loan Table'!$D750+'Loan Table'!$E750&lt;='Loan Table'!$C750,'Loan Table'!$C750-'Loan Table'!$G750,0),"")</f>
        <v/>
      </c>
      <c r="J750" s="329" t="str">
        <f aca="false">IF('Loan Table'!$A750&lt;&gt;"",SUM(INDEX('Loan Table'!$H$13:$H$844,1,1):'Loan Table'!$H750),"")</f>
        <v/>
      </c>
    </row>
    <row r="751" customFormat="false" ht="10.5" hidden="false" customHeight="false" outlineLevel="0" collapsed="false">
      <c r="A751" s="332" t="str">
        <f aca="false">IF(LoanGood,IF(ROW()-ROW('Loan Table'!$A$12)&gt;ScheduledNumberOfPayments,"",ROW()-ROW('Loan Table'!$A$12)),"")</f>
        <v/>
      </c>
      <c r="B751" s="327" t="str">
        <f aca="false">IF('Loan Table'!$A751&lt;&gt;"",EOMONTH(LoanStartDate,ROW('Loan Table'!$A751)-ROW('Loan Table'!$A$12)-2)+DAY(LoanStartDate),"")</f>
        <v/>
      </c>
      <c r="C751" s="329" t="str">
        <f aca="false">IF('Loan Table'!$A751&lt;&gt;"",IF(ROW()-ROW('Loan Table'!$C$12)=1,LoanAmount,INDEX('Loan Table'!$I$13:$I$844,ROW()-ROW('Loan Table'!$C$12)-1)),"")</f>
        <v/>
      </c>
      <c r="D751" s="329" t="str">
        <f aca="false">IF('Loan Table'!$A751&lt;&gt;"",ScheduledPayment,"")</f>
        <v/>
      </c>
      <c r="E751" s="329" t="str">
        <f aca="false">IF('Loan Table'!$A751&lt;&gt;"",IF('Loan Table'!$D751+ExtraPayments&lt;'Loan Table'!$C751,ExtraPayments,IF('Loan Table'!$C751-'Loan Table'!$D751&gt;0,'Loan Table'!$C751-'Loan Table'!$D751,0)),"")</f>
        <v/>
      </c>
      <c r="F751" s="329" t="str">
        <f aca="false">IF('Loan Table'!$A751&lt;&gt;"",IF('Loan Table'!$D751+'Loan Table'!$E751&lt;='Loan Table'!$C751,'Loan Table'!$D751+'Loan Table'!$E751,'Loan Table'!$C751),"")</f>
        <v/>
      </c>
      <c r="G751" s="329" t="str">
        <f aca="false">IF('Loan Table'!$A751&lt;&gt;"",'Loan Table'!$F751-'Loan Table'!$H751,"")</f>
        <v/>
      </c>
      <c r="H751" s="329" t="str">
        <f aca="false">IF('Loan Table'!$A751&lt;&gt;"",'Loan Table'!$C751*(InterestRate/PaymentsPerYear),"")</f>
        <v/>
      </c>
      <c r="I751" s="329" t="str">
        <f aca="false">IF('Loan Table'!$A751&lt;&gt;"",IF('Loan Table'!$D751+'Loan Table'!$E751&lt;='Loan Table'!$C751,'Loan Table'!$C751-'Loan Table'!$G751,0),"")</f>
        <v/>
      </c>
      <c r="J751" s="329" t="str">
        <f aca="false">IF('Loan Table'!$A751&lt;&gt;"",SUM(INDEX('Loan Table'!$H$13:$H$844,1,1):'Loan Table'!$H751),"")</f>
        <v/>
      </c>
    </row>
    <row r="752" customFormat="false" ht="10.5" hidden="false" customHeight="false" outlineLevel="0" collapsed="false">
      <c r="A752" s="332" t="str">
        <f aca="false">IF(LoanGood,IF(ROW()-ROW('Loan Table'!$A$12)&gt;ScheduledNumberOfPayments,"",ROW()-ROW('Loan Table'!$A$12)),"")</f>
        <v/>
      </c>
      <c r="B752" s="327" t="str">
        <f aca="false">IF('Loan Table'!$A752&lt;&gt;"",EOMONTH(LoanStartDate,ROW('Loan Table'!$A752)-ROW('Loan Table'!$A$12)-2)+DAY(LoanStartDate),"")</f>
        <v/>
      </c>
      <c r="C752" s="329" t="str">
        <f aca="false">IF('Loan Table'!$A752&lt;&gt;"",IF(ROW()-ROW('Loan Table'!$C$12)=1,LoanAmount,INDEX('Loan Table'!$I$13:$I$844,ROW()-ROW('Loan Table'!$C$12)-1)),"")</f>
        <v/>
      </c>
      <c r="D752" s="329" t="str">
        <f aca="false">IF('Loan Table'!$A752&lt;&gt;"",ScheduledPayment,"")</f>
        <v/>
      </c>
      <c r="E752" s="329" t="str">
        <f aca="false">IF('Loan Table'!$A752&lt;&gt;"",IF('Loan Table'!$D752+ExtraPayments&lt;'Loan Table'!$C752,ExtraPayments,IF('Loan Table'!$C752-'Loan Table'!$D752&gt;0,'Loan Table'!$C752-'Loan Table'!$D752,0)),"")</f>
        <v/>
      </c>
      <c r="F752" s="329" t="str">
        <f aca="false">IF('Loan Table'!$A752&lt;&gt;"",IF('Loan Table'!$D752+'Loan Table'!$E752&lt;='Loan Table'!$C752,'Loan Table'!$D752+'Loan Table'!$E752,'Loan Table'!$C752),"")</f>
        <v/>
      </c>
      <c r="G752" s="329" t="str">
        <f aca="false">IF('Loan Table'!$A752&lt;&gt;"",'Loan Table'!$F752-'Loan Table'!$H752,"")</f>
        <v/>
      </c>
      <c r="H752" s="329" t="str">
        <f aca="false">IF('Loan Table'!$A752&lt;&gt;"",'Loan Table'!$C752*(InterestRate/PaymentsPerYear),"")</f>
        <v/>
      </c>
      <c r="I752" s="329" t="str">
        <f aca="false">IF('Loan Table'!$A752&lt;&gt;"",IF('Loan Table'!$D752+'Loan Table'!$E752&lt;='Loan Table'!$C752,'Loan Table'!$C752-'Loan Table'!$G752,0),"")</f>
        <v/>
      </c>
      <c r="J752" s="329" t="str">
        <f aca="false">IF('Loan Table'!$A752&lt;&gt;"",SUM(INDEX('Loan Table'!$H$13:$H$844,1,1):'Loan Table'!$H752),"")</f>
        <v/>
      </c>
    </row>
    <row r="753" customFormat="false" ht="10.5" hidden="false" customHeight="false" outlineLevel="0" collapsed="false">
      <c r="A753" s="332" t="str">
        <f aca="false">IF(LoanGood,IF(ROW()-ROW('Loan Table'!$A$12)&gt;ScheduledNumberOfPayments,"",ROW()-ROW('Loan Table'!$A$12)),"")</f>
        <v/>
      </c>
      <c r="B753" s="327" t="str">
        <f aca="false">IF('Loan Table'!$A753&lt;&gt;"",EOMONTH(LoanStartDate,ROW('Loan Table'!$A753)-ROW('Loan Table'!$A$12)-2)+DAY(LoanStartDate),"")</f>
        <v/>
      </c>
      <c r="C753" s="329" t="str">
        <f aca="false">IF('Loan Table'!$A753&lt;&gt;"",IF(ROW()-ROW('Loan Table'!$C$12)=1,LoanAmount,INDEX('Loan Table'!$I$13:$I$844,ROW()-ROW('Loan Table'!$C$12)-1)),"")</f>
        <v/>
      </c>
      <c r="D753" s="329" t="str">
        <f aca="false">IF('Loan Table'!$A753&lt;&gt;"",ScheduledPayment,"")</f>
        <v/>
      </c>
      <c r="E753" s="329" t="str">
        <f aca="false">IF('Loan Table'!$A753&lt;&gt;"",IF('Loan Table'!$D753+ExtraPayments&lt;'Loan Table'!$C753,ExtraPayments,IF('Loan Table'!$C753-'Loan Table'!$D753&gt;0,'Loan Table'!$C753-'Loan Table'!$D753,0)),"")</f>
        <v/>
      </c>
      <c r="F753" s="329" t="str">
        <f aca="false">IF('Loan Table'!$A753&lt;&gt;"",IF('Loan Table'!$D753+'Loan Table'!$E753&lt;='Loan Table'!$C753,'Loan Table'!$D753+'Loan Table'!$E753,'Loan Table'!$C753),"")</f>
        <v/>
      </c>
      <c r="G753" s="329" t="str">
        <f aca="false">IF('Loan Table'!$A753&lt;&gt;"",'Loan Table'!$F753-'Loan Table'!$H753,"")</f>
        <v/>
      </c>
      <c r="H753" s="329" t="str">
        <f aca="false">IF('Loan Table'!$A753&lt;&gt;"",'Loan Table'!$C753*(InterestRate/PaymentsPerYear),"")</f>
        <v/>
      </c>
      <c r="I753" s="329" t="str">
        <f aca="false">IF('Loan Table'!$A753&lt;&gt;"",IF('Loan Table'!$D753+'Loan Table'!$E753&lt;='Loan Table'!$C753,'Loan Table'!$C753-'Loan Table'!$G753,0),"")</f>
        <v/>
      </c>
      <c r="J753" s="329" t="str">
        <f aca="false">IF('Loan Table'!$A753&lt;&gt;"",SUM(INDEX('Loan Table'!$H$13:$H$844,1,1):'Loan Table'!$H753),"")</f>
        <v/>
      </c>
    </row>
    <row r="754" customFormat="false" ht="10.5" hidden="false" customHeight="false" outlineLevel="0" collapsed="false">
      <c r="A754" s="332" t="str">
        <f aca="false">IF(LoanGood,IF(ROW()-ROW('Loan Table'!$A$12)&gt;ScheduledNumberOfPayments,"",ROW()-ROW('Loan Table'!$A$12)),"")</f>
        <v/>
      </c>
      <c r="B754" s="327" t="str">
        <f aca="false">IF('Loan Table'!$A754&lt;&gt;"",EOMONTH(LoanStartDate,ROW('Loan Table'!$A754)-ROW('Loan Table'!$A$12)-2)+DAY(LoanStartDate),"")</f>
        <v/>
      </c>
      <c r="C754" s="329" t="str">
        <f aca="false">IF('Loan Table'!$A754&lt;&gt;"",IF(ROW()-ROW('Loan Table'!$C$12)=1,LoanAmount,INDEX('Loan Table'!$I$13:$I$844,ROW()-ROW('Loan Table'!$C$12)-1)),"")</f>
        <v/>
      </c>
      <c r="D754" s="329" t="str">
        <f aca="false">IF('Loan Table'!$A754&lt;&gt;"",ScheduledPayment,"")</f>
        <v/>
      </c>
      <c r="E754" s="329" t="str">
        <f aca="false">IF('Loan Table'!$A754&lt;&gt;"",IF('Loan Table'!$D754+ExtraPayments&lt;'Loan Table'!$C754,ExtraPayments,IF('Loan Table'!$C754-'Loan Table'!$D754&gt;0,'Loan Table'!$C754-'Loan Table'!$D754,0)),"")</f>
        <v/>
      </c>
      <c r="F754" s="329" t="str">
        <f aca="false">IF('Loan Table'!$A754&lt;&gt;"",IF('Loan Table'!$D754+'Loan Table'!$E754&lt;='Loan Table'!$C754,'Loan Table'!$D754+'Loan Table'!$E754,'Loan Table'!$C754),"")</f>
        <v/>
      </c>
      <c r="G754" s="329" t="str">
        <f aca="false">IF('Loan Table'!$A754&lt;&gt;"",'Loan Table'!$F754-'Loan Table'!$H754,"")</f>
        <v/>
      </c>
      <c r="H754" s="329" t="str">
        <f aca="false">IF('Loan Table'!$A754&lt;&gt;"",'Loan Table'!$C754*(InterestRate/PaymentsPerYear),"")</f>
        <v/>
      </c>
      <c r="I754" s="329" t="str">
        <f aca="false">IF('Loan Table'!$A754&lt;&gt;"",IF('Loan Table'!$D754+'Loan Table'!$E754&lt;='Loan Table'!$C754,'Loan Table'!$C754-'Loan Table'!$G754,0),"")</f>
        <v/>
      </c>
      <c r="J754" s="329" t="str">
        <f aca="false">IF('Loan Table'!$A754&lt;&gt;"",SUM(INDEX('Loan Table'!$H$13:$H$844,1,1):'Loan Table'!$H754),"")</f>
        <v/>
      </c>
    </row>
    <row r="755" customFormat="false" ht="10.5" hidden="false" customHeight="false" outlineLevel="0" collapsed="false">
      <c r="A755" s="332" t="str">
        <f aca="false">IF(LoanGood,IF(ROW()-ROW('Loan Table'!$A$12)&gt;ScheduledNumberOfPayments,"",ROW()-ROW('Loan Table'!$A$12)),"")</f>
        <v/>
      </c>
      <c r="B755" s="327" t="str">
        <f aca="false">IF('Loan Table'!$A755&lt;&gt;"",EOMONTH(LoanStartDate,ROW('Loan Table'!$A755)-ROW('Loan Table'!$A$12)-2)+DAY(LoanStartDate),"")</f>
        <v/>
      </c>
      <c r="C755" s="329" t="str">
        <f aca="false">IF('Loan Table'!$A755&lt;&gt;"",IF(ROW()-ROW('Loan Table'!$C$12)=1,LoanAmount,INDEX('Loan Table'!$I$13:$I$844,ROW()-ROW('Loan Table'!$C$12)-1)),"")</f>
        <v/>
      </c>
      <c r="D755" s="329" t="str">
        <f aca="false">IF('Loan Table'!$A755&lt;&gt;"",ScheduledPayment,"")</f>
        <v/>
      </c>
      <c r="E755" s="329" t="str">
        <f aca="false">IF('Loan Table'!$A755&lt;&gt;"",IF('Loan Table'!$D755+ExtraPayments&lt;'Loan Table'!$C755,ExtraPayments,IF('Loan Table'!$C755-'Loan Table'!$D755&gt;0,'Loan Table'!$C755-'Loan Table'!$D755,0)),"")</f>
        <v/>
      </c>
      <c r="F755" s="329" t="str">
        <f aca="false">IF('Loan Table'!$A755&lt;&gt;"",IF('Loan Table'!$D755+'Loan Table'!$E755&lt;='Loan Table'!$C755,'Loan Table'!$D755+'Loan Table'!$E755,'Loan Table'!$C755),"")</f>
        <v/>
      </c>
      <c r="G755" s="329" t="str">
        <f aca="false">IF('Loan Table'!$A755&lt;&gt;"",'Loan Table'!$F755-'Loan Table'!$H755,"")</f>
        <v/>
      </c>
      <c r="H755" s="329" t="str">
        <f aca="false">IF('Loan Table'!$A755&lt;&gt;"",'Loan Table'!$C755*(InterestRate/PaymentsPerYear),"")</f>
        <v/>
      </c>
      <c r="I755" s="329" t="str">
        <f aca="false">IF('Loan Table'!$A755&lt;&gt;"",IF('Loan Table'!$D755+'Loan Table'!$E755&lt;='Loan Table'!$C755,'Loan Table'!$C755-'Loan Table'!$G755,0),"")</f>
        <v/>
      </c>
      <c r="J755" s="329" t="str">
        <f aca="false">IF('Loan Table'!$A755&lt;&gt;"",SUM(INDEX('Loan Table'!$H$13:$H$844,1,1):'Loan Table'!$H755),"")</f>
        <v/>
      </c>
    </row>
    <row r="756" customFormat="false" ht="10.5" hidden="false" customHeight="false" outlineLevel="0" collapsed="false">
      <c r="A756" s="332" t="str">
        <f aca="false">IF(LoanGood,IF(ROW()-ROW('Loan Table'!$A$12)&gt;ScheduledNumberOfPayments,"",ROW()-ROW('Loan Table'!$A$12)),"")</f>
        <v/>
      </c>
      <c r="B756" s="327" t="str">
        <f aca="false">IF('Loan Table'!$A756&lt;&gt;"",EOMONTH(LoanStartDate,ROW('Loan Table'!$A756)-ROW('Loan Table'!$A$12)-2)+DAY(LoanStartDate),"")</f>
        <v/>
      </c>
      <c r="C756" s="329" t="str">
        <f aca="false">IF('Loan Table'!$A756&lt;&gt;"",IF(ROW()-ROW('Loan Table'!$C$12)=1,LoanAmount,INDEX('Loan Table'!$I$13:$I$844,ROW()-ROW('Loan Table'!$C$12)-1)),"")</f>
        <v/>
      </c>
      <c r="D756" s="329" t="str">
        <f aca="false">IF('Loan Table'!$A756&lt;&gt;"",ScheduledPayment,"")</f>
        <v/>
      </c>
      <c r="E756" s="329" t="str">
        <f aca="false">IF('Loan Table'!$A756&lt;&gt;"",IF('Loan Table'!$D756+ExtraPayments&lt;'Loan Table'!$C756,ExtraPayments,IF('Loan Table'!$C756-'Loan Table'!$D756&gt;0,'Loan Table'!$C756-'Loan Table'!$D756,0)),"")</f>
        <v/>
      </c>
      <c r="F756" s="329" t="str">
        <f aca="false">IF('Loan Table'!$A756&lt;&gt;"",IF('Loan Table'!$D756+'Loan Table'!$E756&lt;='Loan Table'!$C756,'Loan Table'!$D756+'Loan Table'!$E756,'Loan Table'!$C756),"")</f>
        <v/>
      </c>
      <c r="G756" s="329" t="str">
        <f aca="false">IF('Loan Table'!$A756&lt;&gt;"",'Loan Table'!$F756-'Loan Table'!$H756,"")</f>
        <v/>
      </c>
      <c r="H756" s="329" t="str">
        <f aca="false">IF('Loan Table'!$A756&lt;&gt;"",'Loan Table'!$C756*(InterestRate/PaymentsPerYear),"")</f>
        <v/>
      </c>
      <c r="I756" s="329" t="str">
        <f aca="false">IF('Loan Table'!$A756&lt;&gt;"",IF('Loan Table'!$D756+'Loan Table'!$E756&lt;='Loan Table'!$C756,'Loan Table'!$C756-'Loan Table'!$G756,0),"")</f>
        <v/>
      </c>
      <c r="J756" s="329" t="str">
        <f aca="false">IF('Loan Table'!$A756&lt;&gt;"",SUM(INDEX('Loan Table'!$H$13:$H$844,1,1):'Loan Table'!$H756),"")</f>
        <v/>
      </c>
    </row>
    <row r="757" customFormat="false" ht="10.5" hidden="false" customHeight="false" outlineLevel="0" collapsed="false">
      <c r="A757" s="332" t="str">
        <f aca="false">IF(LoanGood,IF(ROW()-ROW('Loan Table'!$A$12)&gt;ScheduledNumberOfPayments,"",ROW()-ROW('Loan Table'!$A$12)),"")</f>
        <v/>
      </c>
      <c r="B757" s="327" t="str">
        <f aca="false">IF('Loan Table'!$A757&lt;&gt;"",EOMONTH(LoanStartDate,ROW('Loan Table'!$A757)-ROW('Loan Table'!$A$12)-2)+DAY(LoanStartDate),"")</f>
        <v/>
      </c>
      <c r="C757" s="329" t="str">
        <f aca="false">IF('Loan Table'!$A757&lt;&gt;"",IF(ROW()-ROW('Loan Table'!$C$12)=1,LoanAmount,INDEX('Loan Table'!$I$13:$I$844,ROW()-ROW('Loan Table'!$C$12)-1)),"")</f>
        <v/>
      </c>
      <c r="D757" s="329" t="str">
        <f aca="false">IF('Loan Table'!$A757&lt;&gt;"",ScheduledPayment,"")</f>
        <v/>
      </c>
      <c r="E757" s="329" t="str">
        <f aca="false">IF('Loan Table'!$A757&lt;&gt;"",IF('Loan Table'!$D757+ExtraPayments&lt;'Loan Table'!$C757,ExtraPayments,IF('Loan Table'!$C757-'Loan Table'!$D757&gt;0,'Loan Table'!$C757-'Loan Table'!$D757,0)),"")</f>
        <v/>
      </c>
      <c r="F757" s="329" t="str">
        <f aca="false">IF('Loan Table'!$A757&lt;&gt;"",IF('Loan Table'!$D757+'Loan Table'!$E757&lt;='Loan Table'!$C757,'Loan Table'!$D757+'Loan Table'!$E757,'Loan Table'!$C757),"")</f>
        <v/>
      </c>
      <c r="G757" s="329" t="str">
        <f aca="false">IF('Loan Table'!$A757&lt;&gt;"",'Loan Table'!$F757-'Loan Table'!$H757,"")</f>
        <v/>
      </c>
      <c r="H757" s="329" t="str">
        <f aca="false">IF('Loan Table'!$A757&lt;&gt;"",'Loan Table'!$C757*(InterestRate/PaymentsPerYear),"")</f>
        <v/>
      </c>
      <c r="I757" s="329" t="str">
        <f aca="false">IF('Loan Table'!$A757&lt;&gt;"",IF('Loan Table'!$D757+'Loan Table'!$E757&lt;='Loan Table'!$C757,'Loan Table'!$C757-'Loan Table'!$G757,0),"")</f>
        <v/>
      </c>
      <c r="J757" s="329" t="str">
        <f aca="false">IF('Loan Table'!$A757&lt;&gt;"",SUM(INDEX('Loan Table'!$H$13:$H$844,1,1):'Loan Table'!$H757),"")</f>
        <v/>
      </c>
    </row>
    <row r="758" customFormat="false" ht="10.5" hidden="false" customHeight="false" outlineLevel="0" collapsed="false">
      <c r="A758" s="332" t="str">
        <f aca="false">IF(LoanGood,IF(ROW()-ROW('Loan Table'!$A$12)&gt;ScheduledNumberOfPayments,"",ROW()-ROW('Loan Table'!$A$12)),"")</f>
        <v/>
      </c>
      <c r="B758" s="327" t="str">
        <f aca="false">IF('Loan Table'!$A758&lt;&gt;"",EOMONTH(LoanStartDate,ROW('Loan Table'!$A758)-ROW('Loan Table'!$A$12)-2)+DAY(LoanStartDate),"")</f>
        <v/>
      </c>
      <c r="C758" s="329" t="str">
        <f aca="false">IF('Loan Table'!$A758&lt;&gt;"",IF(ROW()-ROW('Loan Table'!$C$12)=1,LoanAmount,INDEX('Loan Table'!$I$13:$I$844,ROW()-ROW('Loan Table'!$C$12)-1)),"")</f>
        <v/>
      </c>
      <c r="D758" s="329" t="str">
        <f aca="false">IF('Loan Table'!$A758&lt;&gt;"",ScheduledPayment,"")</f>
        <v/>
      </c>
      <c r="E758" s="329" t="str">
        <f aca="false">IF('Loan Table'!$A758&lt;&gt;"",IF('Loan Table'!$D758+ExtraPayments&lt;'Loan Table'!$C758,ExtraPayments,IF('Loan Table'!$C758-'Loan Table'!$D758&gt;0,'Loan Table'!$C758-'Loan Table'!$D758,0)),"")</f>
        <v/>
      </c>
      <c r="F758" s="329" t="str">
        <f aca="false">IF('Loan Table'!$A758&lt;&gt;"",IF('Loan Table'!$D758+'Loan Table'!$E758&lt;='Loan Table'!$C758,'Loan Table'!$D758+'Loan Table'!$E758,'Loan Table'!$C758),"")</f>
        <v/>
      </c>
      <c r="G758" s="329" t="str">
        <f aca="false">IF('Loan Table'!$A758&lt;&gt;"",'Loan Table'!$F758-'Loan Table'!$H758,"")</f>
        <v/>
      </c>
      <c r="H758" s="329" t="str">
        <f aca="false">IF('Loan Table'!$A758&lt;&gt;"",'Loan Table'!$C758*(InterestRate/PaymentsPerYear),"")</f>
        <v/>
      </c>
      <c r="I758" s="329" t="str">
        <f aca="false">IF('Loan Table'!$A758&lt;&gt;"",IF('Loan Table'!$D758+'Loan Table'!$E758&lt;='Loan Table'!$C758,'Loan Table'!$C758-'Loan Table'!$G758,0),"")</f>
        <v/>
      </c>
      <c r="J758" s="329" t="str">
        <f aca="false">IF('Loan Table'!$A758&lt;&gt;"",SUM(INDEX('Loan Table'!$H$13:$H$844,1,1):'Loan Table'!$H758),"")</f>
        <v/>
      </c>
    </row>
    <row r="759" customFormat="false" ht="10.5" hidden="false" customHeight="false" outlineLevel="0" collapsed="false">
      <c r="A759" s="332" t="str">
        <f aca="false">IF(LoanGood,IF(ROW()-ROW('Loan Table'!$A$12)&gt;ScheduledNumberOfPayments,"",ROW()-ROW('Loan Table'!$A$12)),"")</f>
        <v/>
      </c>
      <c r="B759" s="327" t="str">
        <f aca="false">IF('Loan Table'!$A759&lt;&gt;"",EOMONTH(LoanStartDate,ROW('Loan Table'!$A759)-ROW('Loan Table'!$A$12)-2)+DAY(LoanStartDate),"")</f>
        <v/>
      </c>
      <c r="C759" s="329" t="str">
        <f aca="false">IF('Loan Table'!$A759&lt;&gt;"",IF(ROW()-ROW('Loan Table'!$C$12)=1,LoanAmount,INDEX('Loan Table'!$I$13:$I$844,ROW()-ROW('Loan Table'!$C$12)-1)),"")</f>
        <v/>
      </c>
      <c r="D759" s="329" t="str">
        <f aca="false">IF('Loan Table'!$A759&lt;&gt;"",ScheduledPayment,"")</f>
        <v/>
      </c>
      <c r="E759" s="329" t="str">
        <f aca="false">IF('Loan Table'!$A759&lt;&gt;"",IF('Loan Table'!$D759+ExtraPayments&lt;'Loan Table'!$C759,ExtraPayments,IF('Loan Table'!$C759-'Loan Table'!$D759&gt;0,'Loan Table'!$C759-'Loan Table'!$D759,0)),"")</f>
        <v/>
      </c>
      <c r="F759" s="329" t="str">
        <f aca="false">IF('Loan Table'!$A759&lt;&gt;"",IF('Loan Table'!$D759+'Loan Table'!$E759&lt;='Loan Table'!$C759,'Loan Table'!$D759+'Loan Table'!$E759,'Loan Table'!$C759),"")</f>
        <v/>
      </c>
      <c r="G759" s="329" t="str">
        <f aca="false">IF('Loan Table'!$A759&lt;&gt;"",'Loan Table'!$F759-'Loan Table'!$H759,"")</f>
        <v/>
      </c>
      <c r="H759" s="329" t="str">
        <f aca="false">IF('Loan Table'!$A759&lt;&gt;"",'Loan Table'!$C759*(InterestRate/PaymentsPerYear),"")</f>
        <v/>
      </c>
      <c r="I759" s="329" t="str">
        <f aca="false">IF('Loan Table'!$A759&lt;&gt;"",IF('Loan Table'!$D759+'Loan Table'!$E759&lt;='Loan Table'!$C759,'Loan Table'!$C759-'Loan Table'!$G759,0),"")</f>
        <v/>
      </c>
      <c r="J759" s="329" t="str">
        <f aca="false">IF('Loan Table'!$A759&lt;&gt;"",SUM(INDEX('Loan Table'!$H$13:$H$844,1,1):'Loan Table'!$H759),"")</f>
        <v/>
      </c>
    </row>
    <row r="760" customFormat="false" ht="10.5" hidden="false" customHeight="false" outlineLevel="0" collapsed="false">
      <c r="A760" s="332" t="str">
        <f aca="false">IF(LoanGood,IF(ROW()-ROW('Loan Table'!$A$12)&gt;ScheduledNumberOfPayments,"",ROW()-ROW('Loan Table'!$A$12)),"")</f>
        <v/>
      </c>
      <c r="B760" s="327" t="str">
        <f aca="false">IF('Loan Table'!$A760&lt;&gt;"",EOMONTH(LoanStartDate,ROW('Loan Table'!$A760)-ROW('Loan Table'!$A$12)-2)+DAY(LoanStartDate),"")</f>
        <v/>
      </c>
      <c r="C760" s="329" t="str">
        <f aca="false">IF('Loan Table'!$A760&lt;&gt;"",IF(ROW()-ROW('Loan Table'!$C$12)=1,LoanAmount,INDEX('Loan Table'!$I$13:$I$844,ROW()-ROW('Loan Table'!$C$12)-1)),"")</f>
        <v/>
      </c>
      <c r="D760" s="329" t="str">
        <f aca="false">IF('Loan Table'!$A760&lt;&gt;"",ScheduledPayment,"")</f>
        <v/>
      </c>
      <c r="E760" s="329" t="str">
        <f aca="false">IF('Loan Table'!$A760&lt;&gt;"",IF('Loan Table'!$D760+ExtraPayments&lt;'Loan Table'!$C760,ExtraPayments,IF('Loan Table'!$C760-'Loan Table'!$D760&gt;0,'Loan Table'!$C760-'Loan Table'!$D760,0)),"")</f>
        <v/>
      </c>
      <c r="F760" s="329" t="str">
        <f aca="false">IF('Loan Table'!$A760&lt;&gt;"",IF('Loan Table'!$D760+'Loan Table'!$E760&lt;='Loan Table'!$C760,'Loan Table'!$D760+'Loan Table'!$E760,'Loan Table'!$C760),"")</f>
        <v/>
      </c>
      <c r="G760" s="329" t="str">
        <f aca="false">IF('Loan Table'!$A760&lt;&gt;"",'Loan Table'!$F760-'Loan Table'!$H760,"")</f>
        <v/>
      </c>
      <c r="H760" s="329" t="str">
        <f aca="false">IF('Loan Table'!$A760&lt;&gt;"",'Loan Table'!$C760*(InterestRate/PaymentsPerYear),"")</f>
        <v/>
      </c>
      <c r="I760" s="329" t="str">
        <f aca="false">IF('Loan Table'!$A760&lt;&gt;"",IF('Loan Table'!$D760+'Loan Table'!$E760&lt;='Loan Table'!$C760,'Loan Table'!$C760-'Loan Table'!$G760,0),"")</f>
        <v/>
      </c>
      <c r="J760" s="329" t="str">
        <f aca="false">IF('Loan Table'!$A760&lt;&gt;"",SUM(INDEX('Loan Table'!$H$13:$H$844,1,1):'Loan Table'!$H760),"")</f>
        <v/>
      </c>
    </row>
    <row r="761" customFormat="false" ht="10.5" hidden="false" customHeight="false" outlineLevel="0" collapsed="false">
      <c r="A761" s="332" t="str">
        <f aca="false">IF(LoanGood,IF(ROW()-ROW('Loan Table'!$A$12)&gt;ScheduledNumberOfPayments,"",ROW()-ROW('Loan Table'!$A$12)),"")</f>
        <v/>
      </c>
      <c r="B761" s="327" t="str">
        <f aca="false">IF('Loan Table'!$A761&lt;&gt;"",EOMONTH(LoanStartDate,ROW('Loan Table'!$A761)-ROW('Loan Table'!$A$12)-2)+DAY(LoanStartDate),"")</f>
        <v/>
      </c>
      <c r="C761" s="329" t="str">
        <f aca="false">IF('Loan Table'!$A761&lt;&gt;"",IF(ROW()-ROW('Loan Table'!$C$12)=1,LoanAmount,INDEX('Loan Table'!$I$13:$I$844,ROW()-ROW('Loan Table'!$C$12)-1)),"")</f>
        <v/>
      </c>
      <c r="D761" s="329" t="str">
        <f aca="false">IF('Loan Table'!$A761&lt;&gt;"",ScheduledPayment,"")</f>
        <v/>
      </c>
      <c r="E761" s="329" t="str">
        <f aca="false">IF('Loan Table'!$A761&lt;&gt;"",IF('Loan Table'!$D761+ExtraPayments&lt;'Loan Table'!$C761,ExtraPayments,IF('Loan Table'!$C761-'Loan Table'!$D761&gt;0,'Loan Table'!$C761-'Loan Table'!$D761,0)),"")</f>
        <v/>
      </c>
      <c r="F761" s="329" t="str">
        <f aca="false">IF('Loan Table'!$A761&lt;&gt;"",IF('Loan Table'!$D761+'Loan Table'!$E761&lt;='Loan Table'!$C761,'Loan Table'!$D761+'Loan Table'!$E761,'Loan Table'!$C761),"")</f>
        <v/>
      </c>
      <c r="G761" s="329" t="str">
        <f aca="false">IF('Loan Table'!$A761&lt;&gt;"",'Loan Table'!$F761-'Loan Table'!$H761,"")</f>
        <v/>
      </c>
      <c r="H761" s="329" t="str">
        <f aca="false">IF('Loan Table'!$A761&lt;&gt;"",'Loan Table'!$C761*(InterestRate/PaymentsPerYear),"")</f>
        <v/>
      </c>
      <c r="I761" s="329" t="str">
        <f aca="false">IF('Loan Table'!$A761&lt;&gt;"",IF('Loan Table'!$D761+'Loan Table'!$E761&lt;='Loan Table'!$C761,'Loan Table'!$C761-'Loan Table'!$G761,0),"")</f>
        <v/>
      </c>
      <c r="J761" s="329" t="str">
        <f aca="false">IF('Loan Table'!$A761&lt;&gt;"",SUM(INDEX('Loan Table'!$H$13:$H$844,1,1):'Loan Table'!$H761),"")</f>
        <v/>
      </c>
    </row>
    <row r="762" customFormat="false" ht="10.5" hidden="false" customHeight="false" outlineLevel="0" collapsed="false">
      <c r="A762" s="332" t="str">
        <f aca="false">IF(LoanGood,IF(ROW()-ROW('Loan Table'!$A$12)&gt;ScheduledNumberOfPayments,"",ROW()-ROW('Loan Table'!$A$12)),"")</f>
        <v/>
      </c>
      <c r="B762" s="327" t="str">
        <f aca="false">IF('Loan Table'!$A762&lt;&gt;"",EOMONTH(LoanStartDate,ROW('Loan Table'!$A762)-ROW('Loan Table'!$A$12)-2)+DAY(LoanStartDate),"")</f>
        <v/>
      </c>
      <c r="C762" s="329" t="str">
        <f aca="false">IF('Loan Table'!$A762&lt;&gt;"",IF(ROW()-ROW('Loan Table'!$C$12)=1,LoanAmount,INDEX('Loan Table'!$I$13:$I$844,ROW()-ROW('Loan Table'!$C$12)-1)),"")</f>
        <v/>
      </c>
      <c r="D762" s="329" t="str">
        <f aca="false">IF('Loan Table'!$A762&lt;&gt;"",ScheduledPayment,"")</f>
        <v/>
      </c>
      <c r="E762" s="329" t="str">
        <f aca="false">IF('Loan Table'!$A762&lt;&gt;"",IF('Loan Table'!$D762+ExtraPayments&lt;'Loan Table'!$C762,ExtraPayments,IF('Loan Table'!$C762-'Loan Table'!$D762&gt;0,'Loan Table'!$C762-'Loan Table'!$D762,0)),"")</f>
        <v/>
      </c>
      <c r="F762" s="329" t="str">
        <f aca="false">IF('Loan Table'!$A762&lt;&gt;"",IF('Loan Table'!$D762+'Loan Table'!$E762&lt;='Loan Table'!$C762,'Loan Table'!$D762+'Loan Table'!$E762,'Loan Table'!$C762),"")</f>
        <v/>
      </c>
      <c r="G762" s="329" t="str">
        <f aca="false">IF('Loan Table'!$A762&lt;&gt;"",'Loan Table'!$F762-'Loan Table'!$H762,"")</f>
        <v/>
      </c>
      <c r="H762" s="329" t="str">
        <f aca="false">IF('Loan Table'!$A762&lt;&gt;"",'Loan Table'!$C762*(InterestRate/PaymentsPerYear),"")</f>
        <v/>
      </c>
      <c r="I762" s="329" t="str">
        <f aca="false">IF('Loan Table'!$A762&lt;&gt;"",IF('Loan Table'!$D762+'Loan Table'!$E762&lt;='Loan Table'!$C762,'Loan Table'!$C762-'Loan Table'!$G762,0),"")</f>
        <v/>
      </c>
      <c r="J762" s="329" t="str">
        <f aca="false">IF('Loan Table'!$A762&lt;&gt;"",SUM(INDEX('Loan Table'!$H$13:$H$844,1,1):'Loan Table'!$H762),"")</f>
        <v/>
      </c>
    </row>
    <row r="763" customFormat="false" ht="10.5" hidden="false" customHeight="false" outlineLevel="0" collapsed="false">
      <c r="A763" s="332" t="str">
        <f aca="false">IF(LoanGood,IF(ROW()-ROW('Loan Table'!$A$12)&gt;ScheduledNumberOfPayments,"",ROW()-ROW('Loan Table'!$A$12)),"")</f>
        <v/>
      </c>
      <c r="B763" s="327" t="str">
        <f aca="false">IF('Loan Table'!$A763&lt;&gt;"",EOMONTH(LoanStartDate,ROW('Loan Table'!$A763)-ROW('Loan Table'!$A$12)-2)+DAY(LoanStartDate),"")</f>
        <v/>
      </c>
      <c r="C763" s="329" t="str">
        <f aca="false">IF('Loan Table'!$A763&lt;&gt;"",IF(ROW()-ROW('Loan Table'!$C$12)=1,LoanAmount,INDEX('Loan Table'!$I$13:$I$844,ROW()-ROW('Loan Table'!$C$12)-1)),"")</f>
        <v/>
      </c>
      <c r="D763" s="329" t="str">
        <f aca="false">IF('Loan Table'!$A763&lt;&gt;"",ScheduledPayment,"")</f>
        <v/>
      </c>
      <c r="E763" s="329" t="str">
        <f aca="false">IF('Loan Table'!$A763&lt;&gt;"",IF('Loan Table'!$D763+ExtraPayments&lt;'Loan Table'!$C763,ExtraPayments,IF('Loan Table'!$C763-'Loan Table'!$D763&gt;0,'Loan Table'!$C763-'Loan Table'!$D763,0)),"")</f>
        <v/>
      </c>
      <c r="F763" s="329" t="str">
        <f aca="false">IF('Loan Table'!$A763&lt;&gt;"",IF('Loan Table'!$D763+'Loan Table'!$E763&lt;='Loan Table'!$C763,'Loan Table'!$D763+'Loan Table'!$E763,'Loan Table'!$C763),"")</f>
        <v/>
      </c>
      <c r="G763" s="329" t="str">
        <f aca="false">IF('Loan Table'!$A763&lt;&gt;"",'Loan Table'!$F763-'Loan Table'!$H763,"")</f>
        <v/>
      </c>
      <c r="H763" s="329" t="str">
        <f aca="false">IF('Loan Table'!$A763&lt;&gt;"",'Loan Table'!$C763*(InterestRate/PaymentsPerYear),"")</f>
        <v/>
      </c>
      <c r="I763" s="329" t="str">
        <f aca="false">IF('Loan Table'!$A763&lt;&gt;"",IF('Loan Table'!$D763+'Loan Table'!$E763&lt;='Loan Table'!$C763,'Loan Table'!$C763-'Loan Table'!$G763,0),"")</f>
        <v/>
      </c>
      <c r="J763" s="329" t="str">
        <f aca="false">IF('Loan Table'!$A763&lt;&gt;"",SUM(INDEX('Loan Table'!$H$13:$H$844,1,1):'Loan Table'!$H763),"")</f>
        <v/>
      </c>
    </row>
    <row r="764" customFormat="false" ht="10.5" hidden="false" customHeight="false" outlineLevel="0" collapsed="false">
      <c r="A764" s="332" t="str">
        <f aca="false">IF(LoanGood,IF(ROW()-ROW('Loan Table'!$A$12)&gt;ScheduledNumberOfPayments,"",ROW()-ROW('Loan Table'!$A$12)),"")</f>
        <v/>
      </c>
      <c r="B764" s="327" t="str">
        <f aca="false">IF('Loan Table'!$A764&lt;&gt;"",EOMONTH(LoanStartDate,ROW('Loan Table'!$A764)-ROW('Loan Table'!$A$12)-2)+DAY(LoanStartDate),"")</f>
        <v/>
      </c>
      <c r="C764" s="329" t="str">
        <f aca="false">IF('Loan Table'!$A764&lt;&gt;"",IF(ROW()-ROW('Loan Table'!$C$12)=1,LoanAmount,INDEX('Loan Table'!$I$13:$I$844,ROW()-ROW('Loan Table'!$C$12)-1)),"")</f>
        <v/>
      </c>
      <c r="D764" s="329" t="str">
        <f aca="false">IF('Loan Table'!$A764&lt;&gt;"",ScheduledPayment,"")</f>
        <v/>
      </c>
      <c r="E764" s="329" t="str">
        <f aca="false">IF('Loan Table'!$A764&lt;&gt;"",IF('Loan Table'!$D764+ExtraPayments&lt;'Loan Table'!$C764,ExtraPayments,IF('Loan Table'!$C764-'Loan Table'!$D764&gt;0,'Loan Table'!$C764-'Loan Table'!$D764,0)),"")</f>
        <v/>
      </c>
      <c r="F764" s="329" t="str">
        <f aca="false">IF('Loan Table'!$A764&lt;&gt;"",IF('Loan Table'!$D764+'Loan Table'!$E764&lt;='Loan Table'!$C764,'Loan Table'!$D764+'Loan Table'!$E764,'Loan Table'!$C764),"")</f>
        <v/>
      </c>
      <c r="G764" s="329" t="str">
        <f aca="false">IF('Loan Table'!$A764&lt;&gt;"",'Loan Table'!$F764-'Loan Table'!$H764,"")</f>
        <v/>
      </c>
      <c r="H764" s="329" t="str">
        <f aca="false">IF('Loan Table'!$A764&lt;&gt;"",'Loan Table'!$C764*(InterestRate/PaymentsPerYear),"")</f>
        <v/>
      </c>
      <c r="I764" s="329" t="str">
        <f aca="false">IF('Loan Table'!$A764&lt;&gt;"",IF('Loan Table'!$D764+'Loan Table'!$E764&lt;='Loan Table'!$C764,'Loan Table'!$C764-'Loan Table'!$G764,0),"")</f>
        <v/>
      </c>
      <c r="J764" s="329" t="str">
        <f aca="false">IF('Loan Table'!$A764&lt;&gt;"",SUM(INDEX('Loan Table'!$H$13:$H$844,1,1):'Loan Table'!$H764),"")</f>
        <v/>
      </c>
    </row>
    <row r="765" customFormat="false" ht="10.5" hidden="false" customHeight="false" outlineLevel="0" collapsed="false">
      <c r="A765" s="332" t="str">
        <f aca="false">IF(LoanGood,IF(ROW()-ROW('Loan Table'!$A$12)&gt;ScheduledNumberOfPayments,"",ROW()-ROW('Loan Table'!$A$12)),"")</f>
        <v/>
      </c>
      <c r="B765" s="327" t="str">
        <f aca="false">IF('Loan Table'!$A765&lt;&gt;"",EOMONTH(LoanStartDate,ROW('Loan Table'!$A765)-ROW('Loan Table'!$A$12)-2)+DAY(LoanStartDate),"")</f>
        <v/>
      </c>
      <c r="C765" s="329" t="str">
        <f aca="false">IF('Loan Table'!$A765&lt;&gt;"",IF(ROW()-ROW('Loan Table'!$C$12)=1,LoanAmount,INDEX('Loan Table'!$I$13:$I$844,ROW()-ROW('Loan Table'!$C$12)-1)),"")</f>
        <v/>
      </c>
      <c r="D765" s="329" t="str">
        <f aca="false">IF('Loan Table'!$A765&lt;&gt;"",ScheduledPayment,"")</f>
        <v/>
      </c>
      <c r="E765" s="329" t="str">
        <f aca="false">IF('Loan Table'!$A765&lt;&gt;"",IF('Loan Table'!$D765+ExtraPayments&lt;'Loan Table'!$C765,ExtraPayments,IF('Loan Table'!$C765-'Loan Table'!$D765&gt;0,'Loan Table'!$C765-'Loan Table'!$D765,0)),"")</f>
        <v/>
      </c>
      <c r="F765" s="329" t="str">
        <f aca="false">IF('Loan Table'!$A765&lt;&gt;"",IF('Loan Table'!$D765+'Loan Table'!$E765&lt;='Loan Table'!$C765,'Loan Table'!$D765+'Loan Table'!$E765,'Loan Table'!$C765),"")</f>
        <v/>
      </c>
      <c r="G765" s="329" t="str">
        <f aca="false">IF('Loan Table'!$A765&lt;&gt;"",'Loan Table'!$F765-'Loan Table'!$H765,"")</f>
        <v/>
      </c>
      <c r="H765" s="329" t="str">
        <f aca="false">IF('Loan Table'!$A765&lt;&gt;"",'Loan Table'!$C765*(InterestRate/PaymentsPerYear),"")</f>
        <v/>
      </c>
      <c r="I765" s="329" t="str">
        <f aca="false">IF('Loan Table'!$A765&lt;&gt;"",IF('Loan Table'!$D765+'Loan Table'!$E765&lt;='Loan Table'!$C765,'Loan Table'!$C765-'Loan Table'!$G765,0),"")</f>
        <v/>
      </c>
      <c r="J765" s="329" t="str">
        <f aca="false">IF('Loan Table'!$A765&lt;&gt;"",SUM(INDEX('Loan Table'!$H$13:$H$844,1,1):'Loan Table'!$H765),"")</f>
        <v/>
      </c>
    </row>
    <row r="766" customFormat="false" ht="10.5" hidden="false" customHeight="false" outlineLevel="0" collapsed="false">
      <c r="A766" s="332" t="str">
        <f aca="false">IF(LoanGood,IF(ROW()-ROW('Loan Table'!$A$12)&gt;ScheduledNumberOfPayments,"",ROW()-ROW('Loan Table'!$A$12)),"")</f>
        <v/>
      </c>
      <c r="B766" s="327" t="str">
        <f aca="false">IF('Loan Table'!$A766&lt;&gt;"",EOMONTH(LoanStartDate,ROW('Loan Table'!$A766)-ROW('Loan Table'!$A$12)-2)+DAY(LoanStartDate),"")</f>
        <v/>
      </c>
      <c r="C766" s="329" t="str">
        <f aca="false">IF('Loan Table'!$A766&lt;&gt;"",IF(ROW()-ROW('Loan Table'!$C$12)=1,LoanAmount,INDEX('Loan Table'!$I$13:$I$844,ROW()-ROW('Loan Table'!$C$12)-1)),"")</f>
        <v/>
      </c>
      <c r="D766" s="329" t="str">
        <f aca="false">IF('Loan Table'!$A766&lt;&gt;"",ScheduledPayment,"")</f>
        <v/>
      </c>
      <c r="E766" s="329" t="str">
        <f aca="false">IF('Loan Table'!$A766&lt;&gt;"",IF('Loan Table'!$D766+ExtraPayments&lt;'Loan Table'!$C766,ExtraPayments,IF('Loan Table'!$C766-'Loan Table'!$D766&gt;0,'Loan Table'!$C766-'Loan Table'!$D766,0)),"")</f>
        <v/>
      </c>
      <c r="F766" s="329" t="str">
        <f aca="false">IF('Loan Table'!$A766&lt;&gt;"",IF('Loan Table'!$D766+'Loan Table'!$E766&lt;='Loan Table'!$C766,'Loan Table'!$D766+'Loan Table'!$E766,'Loan Table'!$C766),"")</f>
        <v/>
      </c>
      <c r="G766" s="329" t="str">
        <f aca="false">IF('Loan Table'!$A766&lt;&gt;"",'Loan Table'!$F766-'Loan Table'!$H766,"")</f>
        <v/>
      </c>
      <c r="H766" s="329" t="str">
        <f aca="false">IF('Loan Table'!$A766&lt;&gt;"",'Loan Table'!$C766*(InterestRate/PaymentsPerYear),"")</f>
        <v/>
      </c>
      <c r="I766" s="329" t="str">
        <f aca="false">IF('Loan Table'!$A766&lt;&gt;"",IF('Loan Table'!$D766+'Loan Table'!$E766&lt;='Loan Table'!$C766,'Loan Table'!$C766-'Loan Table'!$G766,0),"")</f>
        <v/>
      </c>
      <c r="J766" s="329" t="str">
        <f aca="false">IF('Loan Table'!$A766&lt;&gt;"",SUM(INDEX('Loan Table'!$H$13:$H$844,1,1):'Loan Table'!$H766),"")</f>
        <v/>
      </c>
    </row>
    <row r="767" customFormat="false" ht="10.5" hidden="false" customHeight="false" outlineLevel="0" collapsed="false">
      <c r="A767" s="332" t="str">
        <f aca="false">IF(LoanGood,IF(ROW()-ROW('Loan Table'!$A$12)&gt;ScheduledNumberOfPayments,"",ROW()-ROW('Loan Table'!$A$12)),"")</f>
        <v/>
      </c>
      <c r="B767" s="327" t="str">
        <f aca="false">IF('Loan Table'!$A767&lt;&gt;"",EOMONTH(LoanStartDate,ROW('Loan Table'!$A767)-ROW('Loan Table'!$A$12)-2)+DAY(LoanStartDate),"")</f>
        <v/>
      </c>
      <c r="C767" s="329" t="str">
        <f aca="false">IF('Loan Table'!$A767&lt;&gt;"",IF(ROW()-ROW('Loan Table'!$C$12)=1,LoanAmount,INDEX('Loan Table'!$I$13:$I$844,ROW()-ROW('Loan Table'!$C$12)-1)),"")</f>
        <v/>
      </c>
      <c r="D767" s="329" t="str">
        <f aca="false">IF('Loan Table'!$A767&lt;&gt;"",ScheduledPayment,"")</f>
        <v/>
      </c>
      <c r="E767" s="329" t="str">
        <f aca="false">IF('Loan Table'!$A767&lt;&gt;"",IF('Loan Table'!$D767+ExtraPayments&lt;'Loan Table'!$C767,ExtraPayments,IF('Loan Table'!$C767-'Loan Table'!$D767&gt;0,'Loan Table'!$C767-'Loan Table'!$D767,0)),"")</f>
        <v/>
      </c>
      <c r="F767" s="329" t="str">
        <f aca="false">IF('Loan Table'!$A767&lt;&gt;"",IF('Loan Table'!$D767+'Loan Table'!$E767&lt;='Loan Table'!$C767,'Loan Table'!$D767+'Loan Table'!$E767,'Loan Table'!$C767),"")</f>
        <v/>
      </c>
      <c r="G767" s="329" t="str">
        <f aca="false">IF('Loan Table'!$A767&lt;&gt;"",'Loan Table'!$F767-'Loan Table'!$H767,"")</f>
        <v/>
      </c>
      <c r="H767" s="329" t="str">
        <f aca="false">IF('Loan Table'!$A767&lt;&gt;"",'Loan Table'!$C767*(InterestRate/PaymentsPerYear),"")</f>
        <v/>
      </c>
      <c r="I767" s="329" t="str">
        <f aca="false">IF('Loan Table'!$A767&lt;&gt;"",IF('Loan Table'!$D767+'Loan Table'!$E767&lt;='Loan Table'!$C767,'Loan Table'!$C767-'Loan Table'!$G767,0),"")</f>
        <v/>
      </c>
      <c r="J767" s="329" t="str">
        <f aca="false">IF('Loan Table'!$A767&lt;&gt;"",SUM(INDEX('Loan Table'!$H$13:$H$844,1,1):'Loan Table'!$H767),"")</f>
        <v/>
      </c>
    </row>
    <row r="768" customFormat="false" ht="10.5" hidden="false" customHeight="false" outlineLevel="0" collapsed="false">
      <c r="A768" s="332" t="str">
        <f aca="false">IF(LoanGood,IF(ROW()-ROW('Loan Table'!$A$12)&gt;ScheduledNumberOfPayments,"",ROW()-ROW('Loan Table'!$A$12)),"")</f>
        <v/>
      </c>
      <c r="B768" s="327" t="str">
        <f aca="false">IF('Loan Table'!$A768&lt;&gt;"",EOMONTH(LoanStartDate,ROW('Loan Table'!$A768)-ROW('Loan Table'!$A$12)-2)+DAY(LoanStartDate),"")</f>
        <v/>
      </c>
      <c r="C768" s="329" t="str">
        <f aca="false">IF('Loan Table'!$A768&lt;&gt;"",IF(ROW()-ROW('Loan Table'!$C$12)=1,LoanAmount,INDEX('Loan Table'!$I$13:$I$844,ROW()-ROW('Loan Table'!$C$12)-1)),"")</f>
        <v/>
      </c>
      <c r="D768" s="329" t="str">
        <f aca="false">IF('Loan Table'!$A768&lt;&gt;"",ScheduledPayment,"")</f>
        <v/>
      </c>
      <c r="E768" s="329" t="str">
        <f aca="false">IF('Loan Table'!$A768&lt;&gt;"",IF('Loan Table'!$D768+ExtraPayments&lt;'Loan Table'!$C768,ExtraPayments,IF('Loan Table'!$C768-'Loan Table'!$D768&gt;0,'Loan Table'!$C768-'Loan Table'!$D768,0)),"")</f>
        <v/>
      </c>
      <c r="F768" s="329" t="str">
        <f aca="false">IF('Loan Table'!$A768&lt;&gt;"",IF('Loan Table'!$D768+'Loan Table'!$E768&lt;='Loan Table'!$C768,'Loan Table'!$D768+'Loan Table'!$E768,'Loan Table'!$C768),"")</f>
        <v/>
      </c>
      <c r="G768" s="329" t="str">
        <f aca="false">IF('Loan Table'!$A768&lt;&gt;"",'Loan Table'!$F768-'Loan Table'!$H768,"")</f>
        <v/>
      </c>
      <c r="H768" s="329" t="str">
        <f aca="false">IF('Loan Table'!$A768&lt;&gt;"",'Loan Table'!$C768*(InterestRate/PaymentsPerYear),"")</f>
        <v/>
      </c>
      <c r="I768" s="329" t="str">
        <f aca="false">IF('Loan Table'!$A768&lt;&gt;"",IF('Loan Table'!$D768+'Loan Table'!$E768&lt;='Loan Table'!$C768,'Loan Table'!$C768-'Loan Table'!$G768,0),"")</f>
        <v/>
      </c>
      <c r="J768" s="329" t="str">
        <f aca="false">IF('Loan Table'!$A768&lt;&gt;"",SUM(INDEX('Loan Table'!$H$13:$H$844,1,1):'Loan Table'!$H768),"")</f>
        <v/>
      </c>
    </row>
    <row r="769" customFormat="false" ht="10.5" hidden="false" customHeight="false" outlineLevel="0" collapsed="false">
      <c r="A769" s="332" t="str">
        <f aca="false">IF(LoanGood,IF(ROW()-ROW('Loan Table'!$A$12)&gt;ScheduledNumberOfPayments,"",ROW()-ROW('Loan Table'!$A$12)),"")</f>
        <v/>
      </c>
      <c r="B769" s="327" t="str">
        <f aca="false">IF('Loan Table'!$A769&lt;&gt;"",EOMONTH(LoanStartDate,ROW('Loan Table'!$A769)-ROW('Loan Table'!$A$12)-2)+DAY(LoanStartDate),"")</f>
        <v/>
      </c>
      <c r="C769" s="329" t="str">
        <f aca="false">IF('Loan Table'!$A769&lt;&gt;"",IF(ROW()-ROW('Loan Table'!$C$12)=1,LoanAmount,INDEX('Loan Table'!$I$13:$I$844,ROW()-ROW('Loan Table'!$C$12)-1)),"")</f>
        <v/>
      </c>
      <c r="D769" s="329" t="str">
        <f aca="false">IF('Loan Table'!$A769&lt;&gt;"",ScheduledPayment,"")</f>
        <v/>
      </c>
      <c r="E769" s="329" t="str">
        <f aca="false">IF('Loan Table'!$A769&lt;&gt;"",IF('Loan Table'!$D769+ExtraPayments&lt;'Loan Table'!$C769,ExtraPayments,IF('Loan Table'!$C769-'Loan Table'!$D769&gt;0,'Loan Table'!$C769-'Loan Table'!$D769,0)),"")</f>
        <v/>
      </c>
      <c r="F769" s="329" t="str">
        <f aca="false">IF('Loan Table'!$A769&lt;&gt;"",IF('Loan Table'!$D769+'Loan Table'!$E769&lt;='Loan Table'!$C769,'Loan Table'!$D769+'Loan Table'!$E769,'Loan Table'!$C769),"")</f>
        <v/>
      </c>
      <c r="G769" s="329" t="str">
        <f aca="false">IF('Loan Table'!$A769&lt;&gt;"",'Loan Table'!$F769-'Loan Table'!$H769,"")</f>
        <v/>
      </c>
      <c r="H769" s="329" t="str">
        <f aca="false">IF('Loan Table'!$A769&lt;&gt;"",'Loan Table'!$C769*(InterestRate/PaymentsPerYear),"")</f>
        <v/>
      </c>
      <c r="I769" s="329" t="str">
        <f aca="false">IF('Loan Table'!$A769&lt;&gt;"",IF('Loan Table'!$D769+'Loan Table'!$E769&lt;='Loan Table'!$C769,'Loan Table'!$C769-'Loan Table'!$G769,0),"")</f>
        <v/>
      </c>
      <c r="J769" s="329" t="str">
        <f aca="false">IF('Loan Table'!$A769&lt;&gt;"",SUM(INDEX('Loan Table'!$H$13:$H$844,1,1):'Loan Table'!$H769),"")</f>
        <v/>
      </c>
    </row>
    <row r="770" customFormat="false" ht="10.5" hidden="false" customHeight="false" outlineLevel="0" collapsed="false">
      <c r="A770" s="332" t="str">
        <f aca="false">IF(LoanGood,IF(ROW()-ROW('Loan Table'!$A$12)&gt;ScheduledNumberOfPayments,"",ROW()-ROW('Loan Table'!$A$12)),"")</f>
        <v/>
      </c>
      <c r="B770" s="327" t="str">
        <f aca="false">IF('Loan Table'!$A770&lt;&gt;"",EOMONTH(LoanStartDate,ROW('Loan Table'!$A770)-ROW('Loan Table'!$A$12)-2)+DAY(LoanStartDate),"")</f>
        <v/>
      </c>
      <c r="C770" s="329" t="str">
        <f aca="false">IF('Loan Table'!$A770&lt;&gt;"",IF(ROW()-ROW('Loan Table'!$C$12)=1,LoanAmount,INDEX('Loan Table'!$I$13:$I$844,ROW()-ROW('Loan Table'!$C$12)-1)),"")</f>
        <v/>
      </c>
      <c r="D770" s="329" t="str">
        <f aca="false">IF('Loan Table'!$A770&lt;&gt;"",ScheduledPayment,"")</f>
        <v/>
      </c>
      <c r="E770" s="329" t="str">
        <f aca="false">IF('Loan Table'!$A770&lt;&gt;"",IF('Loan Table'!$D770+ExtraPayments&lt;'Loan Table'!$C770,ExtraPayments,IF('Loan Table'!$C770-'Loan Table'!$D770&gt;0,'Loan Table'!$C770-'Loan Table'!$D770,0)),"")</f>
        <v/>
      </c>
      <c r="F770" s="329" t="str">
        <f aca="false">IF('Loan Table'!$A770&lt;&gt;"",IF('Loan Table'!$D770+'Loan Table'!$E770&lt;='Loan Table'!$C770,'Loan Table'!$D770+'Loan Table'!$E770,'Loan Table'!$C770),"")</f>
        <v/>
      </c>
      <c r="G770" s="329" t="str">
        <f aca="false">IF('Loan Table'!$A770&lt;&gt;"",'Loan Table'!$F770-'Loan Table'!$H770,"")</f>
        <v/>
      </c>
      <c r="H770" s="329" t="str">
        <f aca="false">IF('Loan Table'!$A770&lt;&gt;"",'Loan Table'!$C770*(InterestRate/PaymentsPerYear),"")</f>
        <v/>
      </c>
      <c r="I770" s="329" t="str">
        <f aca="false">IF('Loan Table'!$A770&lt;&gt;"",IF('Loan Table'!$D770+'Loan Table'!$E770&lt;='Loan Table'!$C770,'Loan Table'!$C770-'Loan Table'!$G770,0),"")</f>
        <v/>
      </c>
      <c r="J770" s="329" t="str">
        <f aca="false">IF('Loan Table'!$A770&lt;&gt;"",SUM(INDEX('Loan Table'!$H$13:$H$844,1,1):'Loan Table'!$H770),"")</f>
        <v/>
      </c>
    </row>
    <row r="771" customFormat="false" ht="10.5" hidden="false" customHeight="false" outlineLevel="0" collapsed="false">
      <c r="A771" s="332" t="str">
        <f aca="false">IF(LoanGood,IF(ROW()-ROW('Loan Table'!$A$12)&gt;ScheduledNumberOfPayments,"",ROW()-ROW('Loan Table'!$A$12)),"")</f>
        <v/>
      </c>
      <c r="B771" s="327" t="str">
        <f aca="false">IF('Loan Table'!$A771&lt;&gt;"",EOMONTH(LoanStartDate,ROW('Loan Table'!$A771)-ROW('Loan Table'!$A$12)-2)+DAY(LoanStartDate),"")</f>
        <v/>
      </c>
      <c r="C771" s="329" t="str">
        <f aca="false">IF('Loan Table'!$A771&lt;&gt;"",IF(ROW()-ROW('Loan Table'!$C$12)=1,LoanAmount,INDEX('Loan Table'!$I$13:$I$844,ROW()-ROW('Loan Table'!$C$12)-1)),"")</f>
        <v/>
      </c>
      <c r="D771" s="329" t="str">
        <f aca="false">IF('Loan Table'!$A771&lt;&gt;"",ScheduledPayment,"")</f>
        <v/>
      </c>
      <c r="E771" s="329" t="str">
        <f aca="false">IF('Loan Table'!$A771&lt;&gt;"",IF('Loan Table'!$D771+ExtraPayments&lt;'Loan Table'!$C771,ExtraPayments,IF('Loan Table'!$C771-'Loan Table'!$D771&gt;0,'Loan Table'!$C771-'Loan Table'!$D771,0)),"")</f>
        <v/>
      </c>
      <c r="F771" s="329" t="str">
        <f aca="false">IF('Loan Table'!$A771&lt;&gt;"",IF('Loan Table'!$D771+'Loan Table'!$E771&lt;='Loan Table'!$C771,'Loan Table'!$D771+'Loan Table'!$E771,'Loan Table'!$C771),"")</f>
        <v/>
      </c>
      <c r="G771" s="329" t="str">
        <f aca="false">IF('Loan Table'!$A771&lt;&gt;"",'Loan Table'!$F771-'Loan Table'!$H771,"")</f>
        <v/>
      </c>
      <c r="H771" s="329" t="str">
        <f aca="false">IF('Loan Table'!$A771&lt;&gt;"",'Loan Table'!$C771*(InterestRate/PaymentsPerYear),"")</f>
        <v/>
      </c>
      <c r="I771" s="329" t="str">
        <f aca="false">IF('Loan Table'!$A771&lt;&gt;"",IF('Loan Table'!$D771+'Loan Table'!$E771&lt;='Loan Table'!$C771,'Loan Table'!$C771-'Loan Table'!$G771,0),"")</f>
        <v/>
      </c>
      <c r="J771" s="329" t="str">
        <f aca="false">IF('Loan Table'!$A771&lt;&gt;"",SUM(INDEX('Loan Table'!$H$13:$H$844,1,1):'Loan Table'!$H771),"")</f>
        <v/>
      </c>
    </row>
    <row r="772" customFormat="false" ht="10.5" hidden="false" customHeight="false" outlineLevel="0" collapsed="false">
      <c r="A772" s="332" t="str">
        <f aca="false">IF(LoanGood,IF(ROW()-ROW('Loan Table'!$A$12)&gt;ScheduledNumberOfPayments,"",ROW()-ROW('Loan Table'!$A$12)),"")</f>
        <v/>
      </c>
      <c r="B772" s="327" t="str">
        <f aca="false">IF('Loan Table'!$A772&lt;&gt;"",EOMONTH(LoanStartDate,ROW('Loan Table'!$A772)-ROW('Loan Table'!$A$12)-2)+DAY(LoanStartDate),"")</f>
        <v/>
      </c>
      <c r="C772" s="329" t="str">
        <f aca="false">IF('Loan Table'!$A772&lt;&gt;"",IF(ROW()-ROW('Loan Table'!$C$12)=1,LoanAmount,INDEX('Loan Table'!$I$13:$I$844,ROW()-ROW('Loan Table'!$C$12)-1)),"")</f>
        <v/>
      </c>
      <c r="D772" s="329" t="str">
        <f aca="false">IF('Loan Table'!$A772&lt;&gt;"",ScheduledPayment,"")</f>
        <v/>
      </c>
      <c r="E772" s="329" t="str">
        <f aca="false">IF('Loan Table'!$A772&lt;&gt;"",IF('Loan Table'!$D772+ExtraPayments&lt;'Loan Table'!$C772,ExtraPayments,IF('Loan Table'!$C772-'Loan Table'!$D772&gt;0,'Loan Table'!$C772-'Loan Table'!$D772,0)),"")</f>
        <v/>
      </c>
      <c r="F772" s="329" t="str">
        <f aca="false">IF('Loan Table'!$A772&lt;&gt;"",IF('Loan Table'!$D772+'Loan Table'!$E772&lt;='Loan Table'!$C772,'Loan Table'!$D772+'Loan Table'!$E772,'Loan Table'!$C772),"")</f>
        <v/>
      </c>
      <c r="G772" s="329" t="str">
        <f aca="false">IF('Loan Table'!$A772&lt;&gt;"",'Loan Table'!$F772-'Loan Table'!$H772,"")</f>
        <v/>
      </c>
      <c r="H772" s="329" t="str">
        <f aca="false">IF('Loan Table'!$A772&lt;&gt;"",'Loan Table'!$C772*(InterestRate/PaymentsPerYear),"")</f>
        <v/>
      </c>
      <c r="I772" s="329" t="str">
        <f aca="false">IF('Loan Table'!$A772&lt;&gt;"",IF('Loan Table'!$D772+'Loan Table'!$E772&lt;='Loan Table'!$C772,'Loan Table'!$C772-'Loan Table'!$G772,0),"")</f>
        <v/>
      </c>
      <c r="J772" s="329" t="str">
        <f aca="false">IF('Loan Table'!$A772&lt;&gt;"",SUM(INDEX('Loan Table'!$H$13:$H$844,1,1):'Loan Table'!$H772),"")</f>
        <v/>
      </c>
    </row>
    <row r="773" customFormat="false" ht="10.5" hidden="false" customHeight="false" outlineLevel="0" collapsed="false">
      <c r="A773" s="332" t="str">
        <f aca="false">IF(LoanGood,IF(ROW()-ROW('Loan Table'!$A$12)&gt;ScheduledNumberOfPayments,"",ROW()-ROW('Loan Table'!$A$12)),"")</f>
        <v/>
      </c>
      <c r="B773" s="327" t="str">
        <f aca="false">IF('Loan Table'!$A773&lt;&gt;"",EOMONTH(LoanStartDate,ROW('Loan Table'!$A773)-ROW('Loan Table'!$A$12)-2)+DAY(LoanStartDate),"")</f>
        <v/>
      </c>
      <c r="C773" s="329" t="str">
        <f aca="false">IF('Loan Table'!$A773&lt;&gt;"",IF(ROW()-ROW('Loan Table'!$C$12)=1,LoanAmount,INDEX('Loan Table'!$I$13:$I$844,ROW()-ROW('Loan Table'!$C$12)-1)),"")</f>
        <v/>
      </c>
      <c r="D773" s="329" t="str">
        <f aca="false">IF('Loan Table'!$A773&lt;&gt;"",ScheduledPayment,"")</f>
        <v/>
      </c>
      <c r="E773" s="329" t="str">
        <f aca="false">IF('Loan Table'!$A773&lt;&gt;"",IF('Loan Table'!$D773+ExtraPayments&lt;'Loan Table'!$C773,ExtraPayments,IF('Loan Table'!$C773-'Loan Table'!$D773&gt;0,'Loan Table'!$C773-'Loan Table'!$D773,0)),"")</f>
        <v/>
      </c>
      <c r="F773" s="329" t="str">
        <f aca="false">IF('Loan Table'!$A773&lt;&gt;"",IF('Loan Table'!$D773+'Loan Table'!$E773&lt;='Loan Table'!$C773,'Loan Table'!$D773+'Loan Table'!$E773,'Loan Table'!$C773),"")</f>
        <v/>
      </c>
      <c r="G773" s="329" t="str">
        <f aca="false">IF('Loan Table'!$A773&lt;&gt;"",'Loan Table'!$F773-'Loan Table'!$H773,"")</f>
        <v/>
      </c>
      <c r="H773" s="329" t="str">
        <f aca="false">IF('Loan Table'!$A773&lt;&gt;"",'Loan Table'!$C773*(InterestRate/PaymentsPerYear),"")</f>
        <v/>
      </c>
      <c r="I773" s="329" t="str">
        <f aca="false">IF('Loan Table'!$A773&lt;&gt;"",IF('Loan Table'!$D773+'Loan Table'!$E773&lt;='Loan Table'!$C773,'Loan Table'!$C773-'Loan Table'!$G773,0),"")</f>
        <v/>
      </c>
      <c r="J773" s="329" t="str">
        <f aca="false">IF('Loan Table'!$A773&lt;&gt;"",SUM(INDEX('Loan Table'!$H$13:$H$844,1,1):'Loan Table'!$H773),"")</f>
        <v/>
      </c>
    </row>
    <row r="774" customFormat="false" ht="10.5" hidden="false" customHeight="false" outlineLevel="0" collapsed="false">
      <c r="A774" s="332" t="str">
        <f aca="false">IF(LoanGood,IF(ROW()-ROW('Loan Table'!$A$12)&gt;ScheduledNumberOfPayments,"",ROW()-ROW('Loan Table'!$A$12)),"")</f>
        <v/>
      </c>
      <c r="B774" s="327" t="str">
        <f aca="false">IF('Loan Table'!$A774&lt;&gt;"",EOMONTH(LoanStartDate,ROW('Loan Table'!$A774)-ROW('Loan Table'!$A$12)-2)+DAY(LoanStartDate),"")</f>
        <v/>
      </c>
      <c r="C774" s="329" t="str">
        <f aca="false">IF('Loan Table'!$A774&lt;&gt;"",IF(ROW()-ROW('Loan Table'!$C$12)=1,LoanAmount,INDEX('Loan Table'!$I$13:$I$844,ROW()-ROW('Loan Table'!$C$12)-1)),"")</f>
        <v/>
      </c>
      <c r="D774" s="329" t="str">
        <f aca="false">IF('Loan Table'!$A774&lt;&gt;"",ScheduledPayment,"")</f>
        <v/>
      </c>
      <c r="E774" s="329" t="str">
        <f aca="false">IF('Loan Table'!$A774&lt;&gt;"",IF('Loan Table'!$D774+ExtraPayments&lt;'Loan Table'!$C774,ExtraPayments,IF('Loan Table'!$C774-'Loan Table'!$D774&gt;0,'Loan Table'!$C774-'Loan Table'!$D774,0)),"")</f>
        <v/>
      </c>
      <c r="F774" s="329" t="str">
        <f aca="false">IF('Loan Table'!$A774&lt;&gt;"",IF('Loan Table'!$D774+'Loan Table'!$E774&lt;='Loan Table'!$C774,'Loan Table'!$D774+'Loan Table'!$E774,'Loan Table'!$C774),"")</f>
        <v/>
      </c>
      <c r="G774" s="329" t="str">
        <f aca="false">IF('Loan Table'!$A774&lt;&gt;"",'Loan Table'!$F774-'Loan Table'!$H774,"")</f>
        <v/>
      </c>
      <c r="H774" s="329" t="str">
        <f aca="false">IF('Loan Table'!$A774&lt;&gt;"",'Loan Table'!$C774*(InterestRate/PaymentsPerYear),"")</f>
        <v/>
      </c>
      <c r="I774" s="329" t="str">
        <f aca="false">IF('Loan Table'!$A774&lt;&gt;"",IF('Loan Table'!$D774+'Loan Table'!$E774&lt;='Loan Table'!$C774,'Loan Table'!$C774-'Loan Table'!$G774,0),"")</f>
        <v/>
      </c>
      <c r="J774" s="329" t="str">
        <f aca="false">IF('Loan Table'!$A774&lt;&gt;"",SUM(INDEX('Loan Table'!$H$13:$H$844,1,1):'Loan Table'!$H774),"")</f>
        <v/>
      </c>
    </row>
    <row r="775" customFormat="false" ht="10.5" hidden="false" customHeight="false" outlineLevel="0" collapsed="false">
      <c r="A775" s="332" t="str">
        <f aca="false">IF(LoanGood,IF(ROW()-ROW('Loan Table'!$A$12)&gt;ScheduledNumberOfPayments,"",ROW()-ROW('Loan Table'!$A$12)),"")</f>
        <v/>
      </c>
      <c r="B775" s="327" t="str">
        <f aca="false">IF('Loan Table'!$A775&lt;&gt;"",EOMONTH(LoanStartDate,ROW('Loan Table'!$A775)-ROW('Loan Table'!$A$12)-2)+DAY(LoanStartDate),"")</f>
        <v/>
      </c>
      <c r="C775" s="329" t="str">
        <f aca="false">IF('Loan Table'!$A775&lt;&gt;"",IF(ROW()-ROW('Loan Table'!$C$12)=1,LoanAmount,INDEX('Loan Table'!$I$13:$I$844,ROW()-ROW('Loan Table'!$C$12)-1)),"")</f>
        <v/>
      </c>
      <c r="D775" s="329" t="str">
        <f aca="false">IF('Loan Table'!$A775&lt;&gt;"",ScheduledPayment,"")</f>
        <v/>
      </c>
      <c r="E775" s="329" t="str">
        <f aca="false">IF('Loan Table'!$A775&lt;&gt;"",IF('Loan Table'!$D775+ExtraPayments&lt;'Loan Table'!$C775,ExtraPayments,IF('Loan Table'!$C775-'Loan Table'!$D775&gt;0,'Loan Table'!$C775-'Loan Table'!$D775,0)),"")</f>
        <v/>
      </c>
      <c r="F775" s="329" t="str">
        <f aca="false">IF('Loan Table'!$A775&lt;&gt;"",IF('Loan Table'!$D775+'Loan Table'!$E775&lt;='Loan Table'!$C775,'Loan Table'!$D775+'Loan Table'!$E775,'Loan Table'!$C775),"")</f>
        <v/>
      </c>
      <c r="G775" s="329" t="str">
        <f aca="false">IF('Loan Table'!$A775&lt;&gt;"",'Loan Table'!$F775-'Loan Table'!$H775,"")</f>
        <v/>
      </c>
      <c r="H775" s="329" t="str">
        <f aca="false">IF('Loan Table'!$A775&lt;&gt;"",'Loan Table'!$C775*(InterestRate/PaymentsPerYear),"")</f>
        <v/>
      </c>
      <c r="I775" s="329" t="str">
        <f aca="false">IF('Loan Table'!$A775&lt;&gt;"",IF('Loan Table'!$D775+'Loan Table'!$E775&lt;='Loan Table'!$C775,'Loan Table'!$C775-'Loan Table'!$G775,0),"")</f>
        <v/>
      </c>
      <c r="J775" s="329" t="str">
        <f aca="false">IF('Loan Table'!$A775&lt;&gt;"",SUM(INDEX('Loan Table'!$H$13:$H$844,1,1):'Loan Table'!$H775),"")</f>
        <v/>
      </c>
    </row>
    <row r="776" customFormat="false" ht="10.5" hidden="false" customHeight="false" outlineLevel="0" collapsed="false">
      <c r="A776" s="332" t="str">
        <f aca="false">IF(LoanGood,IF(ROW()-ROW('Loan Table'!$A$12)&gt;ScheduledNumberOfPayments,"",ROW()-ROW('Loan Table'!$A$12)),"")</f>
        <v/>
      </c>
      <c r="B776" s="327" t="str">
        <f aca="false">IF('Loan Table'!$A776&lt;&gt;"",EOMONTH(LoanStartDate,ROW('Loan Table'!$A776)-ROW('Loan Table'!$A$12)-2)+DAY(LoanStartDate),"")</f>
        <v/>
      </c>
      <c r="C776" s="329" t="str">
        <f aca="false">IF('Loan Table'!$A776&lt;&gt;"",IF(ROW()-ROW('Loan Table'!$C$12)=1,LoanAmount,INDEX('Loan Table'!$I$13:$I$844,ROW()-ROW('Loan Table'!$C$12)-1)),"")</f>
        <v/>
      </c>
      <c r="D776" s="329" t="str">
        <f aca="false">IF('Loan Table'!$A776&lt;&gt;"",ScheduledPayment,"")</f>
        <v/>
      </c>
      <c r="E776" s="329" t="str">
        <f aca="false">IF('Loan Table'!$A776&lt;&gt;"",IF('Loan Table'!$D776+ExtraPayments&lt;'Loan Table'!$C776,ExtraPayments,IF('Loan Table'!$C776-'Loan Table'!$D776&gt;0,'Loan Table'!$C776-'Loan Table'!$D776,0)),"")</f>
        <v/>
      </c>
      <c r="F776" s="329" t="str">
        <f aca="false">IF('Loan Table'!$A776&lt;&gt;"",IF('Loan Table'!$D776+'Loan Table'!$E776&lt;='Loan Table'!$C776,'Loan Table'!$D776+'Loan Table'!$E776,'Loan Table'!$C776),"")</f>
        <v/>
      </c>
      <c r="G776" s="329" t="str">
        <f aca="false">IF('Loan Table'!$A776&lt;&gt;"",'Loan Table'!$F776-'Loan Table'!$H776,"")</f>
        <v/>
      </c>
      <c r="H776" s="329" t="str">
        <f aca="false">IF('Loan Table'!$A776&lt;&gt;"",'Loan Table'!$C776*(InterestRate/PaymentsPerYear),"")</f>
        <v/>
      </c>
      <c r="I776" s="329" t="str">
        <f aca="false">IF('Loan Table'!$A776&lt;&gt;"",IF('Loan Table'!$D776+'Loan Table'!$E776&lt;='Loan Table'!$C776,'Loan Table'!$C776-'Loan Table'!$G776,0),"")</f>
        <v/>
      </c>
      <c r="J776" s="329" t="str">
        <f aca="false">IF('Loan Table'!$A776&lt;&gt;"",SUM(INDEX('Loan Table'!$H$13:$H$844,1,1):'Loan Table'!$H776),"")</f>
        <v/>
      </c>
    </row>
    <row r="777" customFormat="false" ht="10.5" hidden="false" customHeight="false" outlineLevel="0" collapsed="false">
      <c r="A777" s="332" t="str">
        <f aca="false">IF(LoanGood,IF(ROW()-ROW('Loan Table'!$A$12)&gt;ScheduledNumberOfPayments,"",ROW()-ROW('Loan Table'!$A$12)),"")</f>
        <v/>
      </c>
      <c r="B777" s="327" t="str">
        <f aca="false">IF('Loan Table'!$A777&lt;&gt;"",EOMONTH(LoanStartDate,ROW('Loan Table'!$A777)-ROW('Loan Table'!$A$12)-2)+DAY(LoanStartDate),"")</f>
        <v/>
      </c>
      <c r="C777" s="329" t="str">
        <f aca="false">IF('Loan Table'!$A777&lt;&gt;"",IF(ROW()-ROW('Loan Table'!$C$12)=1,LoanAmount,INDEX('Loan Table'!$I$13:$I$844,ROW()-ROW('Loan Table'!$C$12)-1)),"")</f>
        <v/>
      </c>
      <c r="D777" s="329" t="str">
        <f aca="false">IF('Loan Table'!$A777&lt;&gt;"",ScheduledPayment,"")</f>
        <v/>
      </c>
      <c r="E777" s="329" t="str">
        <f aca="false">IF('Loan Table'!$A777&lt;&gt;"",IF('Loan Table'!$D777+ExtraPayments&lt;'Loan Table'!$C777,ExtraPayments,IF('Loan Table'!$C777-'Loan Table'!$D777&gt;0,'Loan Table'!$C777-'Loan Table'!$D777,0)),"")</f>
        <v/>
      </c>
      <c r="F777" s="329" t="str">
        <f aca="false">IF('Loan Table'!$A777&lt;&gt;"",IF('Loan Table'!$D777+'Loan Table'!$E777&lt;='Loan Table'!$C777,'Loan Table'!$D777+'Loan Table'!$E777,'Loan Table'!$C777),"")</f>
        <v/>
      </c>
      <c r="G777" s="329" t="str">
        <f aca="false">IF('Loan Table'!$A777&lt;&gt;"",'Loan Table'!$F777-'Loan Table'!$H777,"")</f>
        <v/>
      </c>
      <c r="H777" s="329" t="str">
        <f aca="false">IF('Loan Table'!$A777&lt;&gt;"",'Loan Table'!$C777*(InterestRate/PaymentsPerYear),"")</f>
        <v/>
      </c>
      <c r="I777" s="329" t="str">
        <f aca="false">IF('Loan Table'!$A777&lt;&gt;"",IF('Loan Table'!$D777+'Loan Table'!$E777&lt;='Loan Table'!$C777,'Loan Table'!$C777-'Loan Table'!$G777,0),"")</f>
        <v/>
      </c>
      <c r="J777" s="329" t="str">
        <f aca="false">IF('Loan Table'!$A777&lt;&gt;"",SUM(INDEX('Loan Table'!$H$13:$H$844,1,1):'Loan Table'!$H777),"")</f>
        <v/>
      </c>
    </row>
    <row r="778" customFormat="false" ht="10.5" hidden="false" customHeight="false" outlineLevel="0" collapsed="false">
      <c r="A778" s="332" t="str">
        <f aca="false">IF(LoanGood,IF(ROW()-ROW('Loan Table'!$A$12)&gt;ScheduledNumberOfPayments,"",ROW()-ROW('Loan Table'!$A$12)),"")</f>
        <v/>
      </c>
      <c r="B778" s="327" t="str">
        <f aca="false">IF('Loan Table'!$A778&lt;&gt;"",EOMONTH(LoanStartDate,ROW('Loan Table'!$A778)-ROW('Loan Table'!$A$12)-2)+DAY(LoanStartDate),"")</f>
        <v/>
      </c>
      <c r="C778" s="329" t="str">
        <f aca="false">IF('Loan Table'!$A778&lt;&gt;"",IF(ROW()-ROW('Loan Table'!$C$12)=1,LoanAmount,INDEX('Loan Table'!$I$13:$I$844,ROW()-ROW('Loan Table'!$C$12)-1)),"")</f>
        <v/>
      </c>
      <c r="D778" s="329" t="str">
        <f aca="false">IF('Loan Table'!$A778&lt;&gt;"",ScheduledPayment,"")</f>
        <v/>
      </c>
      <c r="E778" s="329" t="str">
        <f aca="false">IF('Loan Table'!$A778&lt;&gt;"",IF('Loan Table'!$D778+ExtraPayments&lt;'Loan Table'!$C778,ExtraPayments,IF('Loan Table'!$C778-'Loan Table'!$D778&gt;0,'Loan Table'!$C778-'Loan Table'!$D778,0)),"")</f>
        <v/>
      </c>
      <c r="F778" s="329" t="str">
        <f aca="false">IF('Loan Table'!$A778&lt;&gt;"",IF('Loan Table'!$D778+'Loan Table'!$E778&lt;='Loan Table'!$C778,'Loan Table'!$D778+'Loan Table'!$E778,'Loan Table'!$C778),"")</f>
        <v/>
      </c>
      <c r="G778" s="329" t="str">
        <f aca="false">IF('Loan Table'!$A778&lt;&gt;"",'Loan Table'!$F778-'Loan Table'!$H778,"")</f>
        <v/>
      </c>
      <c r="H778" s="329" t="str">
        <f aca="false">IF('Loan Table'!$A778&lt;&gt;"",'Loan Table'!$C778*(InterestRate/PaymentsPerYear),"")</f>
        <v/>
      </c>
      <c r="I778" s="329" t="str">
        <f aca="false">IF('Loan Table'!$A778&lt;&gt;"",IF('Loan Table'!$D778+'Loan Table'!$E778&lt;='Loan Table'!$C778,'Loan Table'!$C778-'Loan Table'!$G778,0),"")</f>
        <v/>
      </c>
      <c r="J778" s="329" t="str">
        <f aca="false">IF('Loan Table'!$A778&lt;&gt;"",SUM(INDEX('Loan Table'!$H$13:$H$844,1,1):'Loan Table'!$H778),"")</f>
        <v/>
      </c>
    </row>
    <row r="779" customFormat="false" ht="10.5" hidden="false" customHeight="false" outlineLevel="0" collapsed="false">
      <c r="A779" s="332" t="str">
        <f aca="false">IF(LoanGood,IF(ROW()-ROW('Loan Table'!$A$12)&gt;ScheduledNumberOfPayments,"",ROW()-ROW('Loan Table'!$A$12)),"")</f>
        <v/>
      </c>
      <c r="B779" s="327" t="str">
        <f aca="false">IF('Loan Table'!$A779&lt;&gt;"",EOMONTH(LoanStartDate,ROW('Loan Table'!$A779)-ROW('Loan Table'!$A$12)-2)+DAY(LoanStartDate),"")</f>
        <v/>
      </c>
      <c r="C779" s="329" t="str">
        <f aca="false">IF('Loan Table'!$A779&lt;&gt;"",IF(ROW()-ROW('Loan Table'!$C$12)=1,LoanAmount,INDEX('Loan Table'!$I$13:$I$844,ROW()-ROW('Loan Table'!$C$12)-1)),"")</f>
        <v/>
      </c>
      <c r="D779" s="329" t="str">
        <f aca="false">IF('Loan Table'!$A779&lt;&gt;"",ScheduledPayment,"")</f>
        <v/>
      </c>
      <c r="E779" s="329" t="str">
        <f aca="false">IF('Loan Table'!$A779&lt;&gt;"",IF('Loan Table'!$D779+ExtraPayments&lt;'Loan Table'!$C779,ExtraPayments,IF('Loan Table'!$C779-'Loan Table'!$D779&gt;0,'Loan Table'!$C779-'Loan Table'!$D779,0)),"")</f>
        <v/>
      </c>
      <c r="F779" s="329" t="str">
        <f aca="false">IF('Loan Table'!$A779&lt;&gt;"",IF('Loan Table'!$D779+'Loan Table'!$E779&lt;='Loan Table'!$C779,'Loan Table'!$D779+'Loan Table'!$E779,'Loan Table'!$C779),"")</f>
        <v/>
      </c>
      <c r="G779" s="329" t="str">
        <f aca="false">IF('Loan Table'!$A779&lt;&gt;"",'Loan Table'!$F779-'Loan Table'!$H779,"")</f>
        <v/>
      </c>
      <c r="H779" s="329" t="str">
        <f aca="false">IF('Loan Table'!$A779&lt;&gt;"",'Loan Table'!$C779*(InterestRate/PaymentsPerYear),"")</f>
        <v/>
      </c>
      <c r="I779" s="329" t="str">
        <f aca="false">IF('Loan Table'!$A779&lt;&gt;"",IF('Loan Table'!$D779+'Loan Table'!$E779&lt;='Loan Table'!$C779,'Loan Table'!$C779-'Loan Table'!$G779,0),"")</f>
        <v/>
      </c>
      <c r="J779" s="329" t="str">
        <f aca="false">IF('Loan Table'!$A779&lt;&gt;"",SUM(INDEX('Loan Table'!$H$13:$H$844,1,1):'Loan Table'!$H779),"")</f>
        <v/>
      </c>
    </row>
    <row r="780" customFormat="false" ht="10.5" hidden="false" customHeight="false" outlineLevel="0" collapsed="false">
      <c r="A780" s="332" t="str">
        <f aca="false">IF(LoanGood,IF(ROW()-ROW('Loan Table'!$A$12)&gt;ScheduledNumberOfPayments,"",ROW()-ROW('Loan Table'!$A$12)),"")</f>
        <v/>
      </c>
      <c r="B780" s="327" t="str">
        <f aca="false">IF('Loan Table'!$A780&lt;&gt;"",EOMONTH(LoanStartDate,ROW('Loan Table'!$A780)-ROW('Loan Table'!$A$12)-2)+DAY(LoanStartDate),"")</f>
        <v/>
      </c>
      <c r="C780" s="329" t="str">
        <f aca="false">IF('Loan Table'!$A780&lt;&gt;"",IF(ROW()-ROW('Loan Table'!$C$12)=1,LoanAmount,INDEX('Loan Table'!$I$13:$I$844,ROW()-ROW('Loan Table'!$C$12)-1)),"")</f>
        <v/>
      </c>
      <c r="D780" s="329" t="str">
        <f aca="false">IF('Loan Table'!$A780&lt;&gt;"",ScheduledPayment,"")</f>
        <v/>
      </c>
      <c r="E780" s="329" t="str">
        <f aca="false">IF('Loan Table'!$A780&lt;&gt;"",IF('Loan Table'!$D780+ExtraPayments&lt;'Loan Table'!$C780,ExtraPayments,IF('Loan Table'!$C780-'Loan Table'!$D780&gt;0,'Loan Table'!$C780-'Loan Table'!$D780,0)),"")</f>
        <v/>
      </c>
      <c r="F780" s="329" t="str">
        <f aca="false">IF('Loan Table'!$A780&lt;&gt;"",IF('Loan Table'!$D780+'Loan Table'!$E780&lt;='Loan Table'!$C780,'Loan Table'!$D780+'Loan Table'!$E780,'Loan Table'!$C780),"")</f>
        <v/>
      </c>
      <c r="G780" s="329" t="str">
        <f aca="false">IF('Loan Table'!$A780&lt;&gt;"",'Loan Table'!$F780-'Loan Table'!$H780,"")</f>
        <v/>
      </c>
      <c r="H780" s="329" t="str">
        <f aca="false">IF('Loan Table'!$A780&lt;&gt;"",'Loan Table'!$C780*(InterestRate/PaymentsPerYear),"")</f>
        <v/>
      </c>
      <c r="I780" s="329" t="str">
        <f aca="false">IF('Loan Table'!$A780&lt;&gt;"",IF('Loan Table'!$D780+'Loan Table'!$E780&lt;='Loan Table'!$C780,'Loan Table'!$C780-'Loan Table'!$G780,0),"")</f>
        <v/>
      </c>
      <c r="J780" s="329" t="str">
        <f aca="false">IF('Loan Table'!$A780&lt;&gt;"",SUM(INDEX('Loan Table'!$H$13:$H$844,1,1):'Loan Table'!$H780),"")</f>
        <v/>
      </c>
    </row>
    <row r="781" customFormat="false" ht="10.5" hidden="false" customHeight="false" outlineLevel="0" collapsed="false">
      <c r="A781" s="332" t="str">
        <f aca="false">IF(LoanGood,IF(ROW()-ROW('Loan Table'!$A$12)&gt;ScheduledNumberOfPayments,"",ROW()-ROW('Loan Table'!$A$12)),"")</f>
        <v/>
      </c>
      <c r="B781" s="327" t="str">
        <f aca="false">IF('Loan Table'!$A781&lt;&gt;"",EOMONTH(LoanStartDate,ROW('Loan Table'!$A781)-ROW('Loan Table'!$A$12)-2)+DAY(LoanStartDate),"")</f>
        <v/>
      </c>
      <c r="C781" s="329" t="str">
        <f aca="false">IF('Loan Table'!$A781&lt;&gt;"",IF(ROW()-ROW('Loan Table'!$C$12)=1,LoanAmount,INDEX('Loan Table'!$I$13:$I$844,ROW()-ROW('Loan Table'!$C$12)-1)),"")</f>
        <v/>
      </c>
      <c r="D781" s="329" t="str">
        <f aca="false">IF('Loan Table'!$A781&lt;&gt;"",ScheduledPayment,"")</f>
        <v/>
      </c>
      <c r="E781" s="329" t="str">
        <f aca="false">IF('Loan Table'!$A781&lt;&gt;"",IF('Loan Table'!$D781+ExtraPayments&lt;'Loan Table'!$C781,ExtraPayments,IF('Loan Table'!$C781-'Loan Table'!$D781&gt;0,'Loan Table'!$C781-'Loan Table'!$D781,0)),"")</f>
        <v/>
      </c>
      <c r="F781" s="329" t="str">
        <f aca="false">IF('Loan Table'!$A781&lt;&gt;"",IF('Loan Table'!$D781+'Loan Table'!$E781&lt;='Loan Table'!$C781,'Loan Table'!$D781+'Loan Table'!$E781,'Loan Table'!$C781),"")</f>
        <v/>
      </c>
      <c r="G781" s="329" t="str">
        <f aca="false">IF('Loan Table'!$A781&lt;&gt;"",'Loan Table'!$F781-'Loan Table'!$H781,"")</f>
        <v/>
      </c>
      <c r="H781" s="329" t="str">
        <f aca="false">IF('Loan Table'!$A781&lt;&gt;"",'Loan Table'!$C781*(InterestRate/PaymentsPerYear),"")</f>
        <v/>
      </c>
      <c r="I781" s="329" t="str">
        <f aca="false">IF('Loan Table'!$A781&lt;&gt;"",IF('Loan Table'!$D781+'Loan Table'!$E781&lt;='Loan Table'!$C781,'Loan Table'!$C781-'Loan Table'!$G781,0),"")</f>
        <v/>
      </c>
      <c r="J781" s="329" t="str">
        <f aca="false">IF('Loan Table'!$A781&lt;&gt;"",SUM(INDEX('Loan Table'!$H$13:$H$844,1,1):'Loan Table'!$H781),"")</f>
        <v/>
      </c>
    </row>
    <row r="782" customFormat="false" ht="10.5" hidden="false" customHeight="false" outlineLevel="0" collapsed="false">
      <c r="A782" s="332" t="str">
        <f aca="false">IF(LoanGood,IF(ROW()-ROW('Loan Table'!$A$12)&gt;ScheduledNumberOfPayments,"",ROW()-ROW('Loan Table'!$A$12)),"")</f>
        <v/>
      </c>
      <c r="B782" s="327" t="str">
        <f aca="false">IF('Loan Table'!$A782&lt;&gt;"",EOMONTH(LoanStartDate,ROW('Loan Table'!$A782)-ROW('Loan Table'!$A$12)-2)+DAY(LoanStartDate),"")</f>
        <v/>
      </c>
      <c r="C782" s="329" t="str">
        <f aca="false">IF('Loan Table'!$A782&lt;&gt;"",IF(ROW()-ROW('Loan Table'!$C$12)=1,LoanAmount,INDEX('Loan Table'!$I$13:$I$844,ROW()-ROW('Loan Table'!$C$12)-1)),"")</f>
        <v/>
      </c>
      <c r="D782" s="329" t="str">
        <f aca="false">IF('Loan Table'!$A782&lt;&gt;"",ScheduledPayment,"")</f>
        <v/>
      </c>
      <c r="E782" s="329" t="str">
        <f aca="false">IF('Loan Table'!$A782&lt;&gt;"",IF('Loan Table'!$D782+ExtraPayments&lt;'Loan Table'!$C782,ExtraPayments,IF('Loan Table'!$C782-'Loan Table'!$D782&gt;0,'Loan Table'!$C782-'Loan Table'!$D782,0)),"")</f>
        <v/>
      </c>
      <c r="F782" s="329" t="str">
        <f aca="false">IF('Loan Table'!$A782&lt;&gt;"",IF('Loan Table'!$D782+'Loan Table'!$E782&lt;='Loan Table'!$C782,'Loan Table'!$D782+'Loan Table'!$E782,'Loan Table'!$C782),"")</f>
        <v/>
      </c>
      <c r="G782" s="329" t="str">
        <f aca="false">IF('Loan Table'!$A782&lt;&gt;"",'Loan Table'!$F782-'Loan Table'!$H782,"")</f>
        <v/>
      </c>
      <c r="H782" s="329" t="str">
        <f aca="false">IF('Loan Table'!$A782&lt;&gt;"",'Loan Table'!$C782*(InterestRate/PaymentsPerYear),"")</f>
        <v/>
      </c>
      <c r="I782" s="329" t="str">
        <f aca="false">IF('Loan Table'!$A782&lt;&gt;"",IF('Loan Table'!$D782+'Loan Table'!$E782&lt;='Loan Table'!$C782,'Loan Table'!$C782-'Loan Table'!$G782,0),"")</f>
        <v/>
      </c>
      <c r="J782" s="329" t="str">
        <f aca="false">IF('Loan Table'!$A782&lt;&gt;"",SUM(INDEX('Loan Table'!$H$13:$H$844,1,1):'Loan Table'!$H782),"")</f>
        <v/>
      </c>
    </row>
    <row r="783" customFormat="false" ht="10.5" hidden="false" customHeight="false" outlineLevel="0" collapsed="false">
      <c r="A783" s="332" t="str">
        <f aca="false">IF(LoanGood,IF(ROW()-ROW('Loan Table'!$A$12)&gt;ScheduledNumberOfPayments,"",ROW()-ROW('Loan Table'!$A$12)),"")</f>
        <v/>
      </c>
      <c r="B783" s="327" t="str">
        <f aca="false">IF('Loan Table'!$A783&lt;&gt;"",EOMONTH(LoanStartDate,ROW('Loan Table'!$A783)-ROW('Loan Table'!$A$12)-2)+DAY(LoanStartDate),"")</f>
        <v/>
      </c>
      <c r="C783" s="329" t="str">
        <f aca="false">IF('Loan Table'!$A783&lt;&gt;"",IF(ROW()-ROW('Loan Table'!$C$12)=1,LoanAmount,INDEX('Loan Table'!$I$13:$I$844,ROW()-ROW('Loan Table'!$C$12)-1)),"")</f>
        <v/>
      </c>
      <c r="D783" s="329" t="str">
        <f aca="false">IF('Loan Table'!$A783&lt;&gt;"",ScheduledPayment,"")</f>
        <v/>
      </c>
      <c r="E783" s="329" t="str">
        <f aca="false">IF('Loan Table'!$A783&lt;&gt;"",IF('Loan Table'!$D783+ExtraPayments&lt;'Loan Table'!$C783,ExtraPayments,IF('Loan Table'!$C783-'Loan Table'!$D783&gt;0,'Loan Table'!$C783-'Loan Table'!$D783,0)),"")</f>
        <v/>
      </c>
      <c r="F783" s="329" t="str">
        <f aca="false">IF('Loan Table'!$A783&lt;&gt;"",IF('Loan Table'!$D783+'Loan Table'!$E783&lt;='Loan Table'!$C783,'Loan Table'!$D783+'Loan Table'!$E783,'Loan Table'!$C783),"")</f>
        <v/>
      </c>
      <c r="G783" s="329" t="str">
        <f aca="false">IF('Loan Table'!$A783&lt;&gt;"",'Loan Table'!$F783-'Loan Table'!$H783,"")</f>
        <v/>
      </c>
      <c r="H783" s="329" t="str">
        <f aca="false">IF('Loan Table'!$A783&lt;&gt;"",'Loan Table'!$C783*(InterestRate/PaymentsPerYear),"")</f>
        <v/>
      </c>
      <c r="I783" s="329" t="str">
        <f aca="false">IF('Loan Table'!$A783&lt;&gt;"",IF('Loan Table'!$D783+'Loan Table'!$E783&lt;='Loan Table'!$C783,'Loan Table'!$C783-'Loan Table'!$G783,0),"")</f>
        <v/>
      </c>
      <c r="J783" s="329" t="str">
        <f aca="false">IF('Loan Table'!$A783&lt;&gt;"",SUM(INDEX('Loan Table'!$H$13:$H$844,1,1):'Loan Table'!$H783),"")</f>
        <v/>
      </c>
    </row>
    <row r="784" customFormat="false" ht="10.5" hidden="false" customHeight="false" outlineLevel="0" collapsed="false">
      <c r="A784" s="332" t="str">
        <f aca="false">IF(LoanGood,IF(ROW()-ROW('Loan Table'!$A$12)&gt;ScheduledNumberOfPayments,"",ROW()-ROW('Loan Table'!$A$12)),"")</f>
        <v/>
      </c>
      <c r="B784" s="327" t="str">
        <f aca="false">IF('Loan Table'!$A784&lt;&gt;"",EOMONTH(LoanStartDate,ROW('Loan Table'!$A784)-ROW('Loan Table'!$A$12)-2)+DAY(LoanStartDate),"")</f>
        <v/>
      </c>
      <c r="C784" s="329" t="str">
        <f aca="false">IF('Loan Table'!$A784&lt;&gt;"",IF(ROW()-ROW('Loan Table'!$C$12)=1,LoanAmount,INDEX('Loan Table'!$I$13:$I$844,ROW()-ROW('Loan Table'!$C$12)-1)),"")</f>
        <v/>
      </c>
      <c r="D784" s="329" t="str">
        <f aca="false">IF('Loan Table'!$A784&lt;&gt;"",ScheduledPayment,"")</f>
        <v/>
      </c>
      <c r="E784" s="329" t="str">
        <f aca="false">IF('Loan Table'!$A784&lt;&gt;"",IF('Loan Table'!$D784+ExtraPayments&lt;'Loan Table'!$C784,ExtraPayments,IF('Loan Table'!$C784-'Loan Table'!$D784&gt;0,'Loan Table'!$C784-'Loan Table'!$D784,0)),"")</f>
        <v/>
      </c>
      <c r="F784" s="329" t="str">
        <f aca="false">IF('Loan Table'!$A784&lt;&gt;"",IF('Loan Table'!$D784+'Loan Table'!$E784&lt;='Loan Table'!$C784,'Loan Table'!$D784+'Loan Table'!$E784,'Loan Table'!$C784),"")</f>
        <v/>
      </c>
      <c r="G784" s="329" t="str">
        <f aca="false">IF('Loan Table'!$A784&lt;&gt;"",'Loan Table'!$F784-'Loan Table'!$H784,"")</f>
        <v/>
      </c>
      <c r="H784" s="329" t="str">
        <f aca="false">IF('Loan Table'!$A784&lt;&gt;"",'Loan Table'!$C784*(InterestRate/PaymentsPerYear),"")</f>
        <v/>
      </c>
      <c r="I784" s="329" t="str">
        <f aca="false">IF('Loan Table'!$A784&lt;&gt;"",IF('Loan Table'!$D784+'Loan Table'!$E784&lt;='Loan Table'!$C784,'Loan Table'!$C784-'Loan Table'!$G784,0),"")</f>
        <v/>
      </c>
      <c r="J784" s="329" t="str">
        <f aca="false">IF('Loan Table'!$A784&lt;&gt;"",SUM(INDEX('Loan Table'!$H$13:$H$844,1,1):'Loan Table'!$H784),"")</f>
        <v/>
      </c>
    </row>
    <row r="785" customFormat="false" ht="10.5" hidden="false" customHeight="false" outlineLevel="0" collapsed="false">
      <c r="A785" s="332" t="str">
        <f aca="false">IF(LoanGood,IF(ROW()-ROW('Loan Table'!$A$12)&gt;ScheduledNumberOfPayments,"",ROW()-ROW('Loan Table'!$A$12)),"")</f>
        <v/>
      </c>
      <c r="B785" s="327" t="str">
        <f aca="false">IF('Loan Table'!$A785&lt;&gt;"",EOMONTH(LoanStartDate,ROW('Loan Table'!$A785)-ROW('Loan Table'!$A$12)-2)+DAY(LoanStartDate),"")</f>
        <v/>
      </c>
      <c r="C785" s="329" t="str">
        <f aca="false">IF('Loan Table'!$A785&lt;&gt;"",IF(ROW()-ROW('Loan Table'!$C$12)=1,LoanAmount,INDEX('Loan Table'!$I$13:$I$844,ROW()-ROW('Loan Table'!$C$12)-1)),"")</f>
        <v/>
      </c>
      <c r="D785" s="329" t="str">
        <f aca="false">IF('Loan Table'!$A785&lt;&gt;"",ScheduledPayment,"")</f>
        <v/>
      </c>
      <c r="E785" s="329" t="str">
        <f aca="false">IF('Loan Table'!$A785&lt;&gt;"",IF('Loan Table'!$D785+ExtraPayments&lt;'Loan Table'!$C785,ExtraPayments,IF('Loan Table'!$C785-'Loan Table'!$D785&gt;0,'Loan Table'!$C785-'Loan Table'!$D785,0)),"")</f>
        <v/>
      </c>
      <c r="F785" s="329" t="str">
        <f aca="false">IF('Loan Table'!$A785&lt;&gt;"",IF('Loan Table'!$D785+'Loan Table'!$E785&lt;='Loan Table'!$C785,'Loan Table'!$D785+'Loan Table'!$E785,'Loan Table'!$C785),"")</f>
        <v/>
      </c>
      <c r="G785" s="329" t="str">
        <f aca="false">IF('Loan Table'!$A785&lt;&gt;"",'Loan Table'!$F785-'Loan Table'!$H785,"")</f>
        <v/>
      </c>
      <c r="H785" s="329" t="str">
        <f aca="false">IF('Loan Table'!$A785&lt;&gt;"",'Loan Table'!$C785*(InterestRate/PaymentsPerYear),"")</f>
        <v/>
      </c>
      <c r="I785" s="329" t="str">
        <f aca="false">IF('Loan Table'!$A785&lt;&gt;"",IF('Loan Table'!$D785+'Loan Table'!$E785&lt;='Loan Table'!$C785,'Loan Table'!$C785-'Loan Table'!$G785,0),"")</f>
        <v/>
      </c>
      <c r="J785" s="329" t="str">
        <f aca="false">IF('Loan Table'!$A785&lt;&gt;"",SUM(INDEX('Loan Table'!$H$13:$H$844,1,1):'Loan Table'!$H785),"")</f>
        <v/>
      </c>
    </row>
    <row r="786" customFormat="false" ht="10.5" hidden="false" customHeight="false" outlineLevel="0" collapsed="false">
      <c r="A786" s="332" t="str">
        <f aca="false">IF(LoanGood,IF(ROW()-ROW('Loan Table'!$A$12)&gt;ScheduledNumberOfPayments,"",ROW()-ROW('Loan Table'!$A$12)),"")</f>
        <v/>
      </c>
      <c r="B786" s="327" t="str">
        <f aca="false">IF('Loan Table'!$A786&lt;&gt;"",EOMONTH(LoanStartDate,ROW('Loan Table'!$A786)-ROW('Loan Table'!$A$12)-2)+DAY(LoanStartDate),"")</f>
        <v/>
      </c>
      <c r="C786" s="329" t="str">
        <f aca="false">IF('Loan Table'!$A786&lt;&gt;"",IF(ROW()-ROW('Loan Table'!$C$12)=1,LoanAmount,INDEX('Loan Table'!$I$13:$I$844,ROW()-ROW('Loan Table'!$C$12)-1)),"")</f>
        <v/>
      </c>
      <c r="D786" s="329" t="str">
        <f aca="false">IF('Loan Table'!$A786&lt;&gt;"",ScheduledPayment,"")</f>
        <v/>
      </c>
      <c r="E786" s="329" t="str">
        <f aca="false">IF('Loan Table'!$A786&lt;&gt;"",IF('Loan Table'!$D786+ExtraPayments&lt;'Loan Table'!$C786,ExtraPayments,IF('Loan Table'!$C786-'Loan Table'!$D786&gt;0,'Loan Table'!$C786-'Loan Table'!$D786,0)),"")</f>
        <v/>
      </c>
      <c r="F786" s="329" t="str">
        <f aca="false">IF('Loan Table'!$A786&lt;&gt;"",IF('Loan Table'!$D786+'Loan Table'!$E786&lt;='Loan Table'!$C786,'Loan Table'!$D786+'Loan Table'!$E786,'Loan Table'!$C786),"")</f>
        <v/>
      </c>
      <c r="G786" s="329" t="str">
        <f aca="false">IF('Loan Table'!$A786&lt;&gt;"",'Loan Table'!$F786-'Loan Table'!$H786,"")</f>
        <v/>
      </c>
      <c r="H786" s="329" t="str">
        <f aca="false">IF('Loan Table'!$A786&lt;&gt;"",'Loan Table'!$C786*(InterestRate/PaymentsPerYear),"")</f>
        <v/>
      </c>
      <c r="I786" s="329" t="str">
        <f aca="false">IF('Loan Table'!$A786&lt;&gt;"",IF('Loan Table'!$D786+'Loan Table'!$E786&lt;='Loan Table'!$C786,'Loan Table'!$C786-'Loan Table'!$G786,0),"")</f>
        <v/>
      </c>
      <c r="J786" s="329" t="str">
        <f aca="false">IF('Loan Table'!$A786&lt;&gt;"",SUM(INDEX('Loan Table'!$H$13:$H$844,1,1):'Loan Table'!$H786),"")</f>
        <v/>
      </c>
    </row>
    <row r="787" customFormat="false" ht="10.5" hidden="false" customHeight="false" outlineLevel="0" collapsed="false">
      <c r="A787" s="332" t="str">
        <f aca="false">IF(LoanGood,IF(ROW()-ROW('Loan Table'!$A$12)&gt;ScheduledNumberOfPayments,"",ROW()-ROW('Loan Table'!$A$12)),"")</f>
        <v/>
      </c>
      <c r="B787" s="327" t="str">
        <f aca="false">IF('Loan Table'!$A787&lt;&gt;"",EOMONTH(LoanStartDate,ROW('Loan Table'!$A787)-ROW('Loan Table'!$A$12)-2)+DAY(LoanStartDate),"")</f>
        <v/>
      </c>
      <c r="C787" s="329" t="str">
        <f aca="false">IF('Loan Table'!$A787&lt;&gt;"",IF(ROW()-ROW('Loan Table'!$C$12)=1,LoanAmount,INDEX('Loan Table'!$I$13:$I$844,ROW()-ROW('Loan Table'!$C$12)-1)),"")</f>
        <v/>
      </c>
      <c r="D787" s="329" t="str">
        <f aca="false">IF('Loan Table'!$A787&lt;&gt;"",ScheduledPayment,"")</f>
        <v/>
      </c>
      <c r="E787" s="329" t="str">
        <f aca="false">IF('Loan Table'!$A787&lt;&gt;"",IF('Loan Table'!$D787+ExtraPayments&lt;'Loan Table'!$C787,ExtraPayments,IF('Loan Table'!$C787-'Loan Table'!$D787&gt;0,'Loan Table'!$C787-'Loan Table'!$D787,0)),"")</f>
        <v/>
      </c>
      <c r="F787" s="329" t="str">
        <f aca="false">IF('Loan Table'!$A787&lt;&gt;"",IF('Loan Table'!$D787+'Loan Table'!$E787&lt;='Loan Table'!$C787,'Loan Table'!$D787+'Loan Table'!$E787,'Loan Table'!$C787),"")</f>
        <v/>
      </c>
      <c r="G787" s="329" t="str">
        <f aca="false">IF('Loan Table'!$A787&lt;&gt;"",'Loan Table'!$F787-'Loan Table'!$H787,"")</f>
        <v/>
      </c>
      <c r="H787" s="329" t="str">
        <f aca="false">IF('Loan Table'!$A787&lt;&gt;"",'Loan Table'!$C787*(InterestRate/PaymentsPerYear),"")</f>
        <v/>
      </c>
      <c r="I787" s="329" t="str">
        <f aca="false">IF('Loan Table'!$A787&lt;&gt;"",IF('Loan Table'!$D787+'Loan Table'!$E787&lt;='Loan Table'!$C787,'Loan Table'!$C787-'Loan Table'!$G787,0),"")</f>
        <v/>
      </c>
      <c r="J787" s="329" t="str">
        <f aca="false">IF('Loan Table'!$A787&lt;&gt;"",SUM(INDEX('Loan Table'!$H$13:$H$844,1,1):'Loan Table'!$H787),"")</f>
        <v/>
      </c>
    </row>
    <row r="788" customFormat="false" ht="10.5" hidden="false" customHeight="false" outlineLevel="0" collapsed="false">
      <c r="A788" s="332" t="str">
        <f aca="false">IF(LoanGood,IF(ROW()-ROW('Loan Table'!$A$12)&gt;ScheduledNumberOfPayments,"",ROW()-ROW('Loan Table'!$A$12)),"")</f>
        <v/>
      </c>
      <c r="B788" s="327" t="str">
        <f aca="false">IF('Loan Table'!$A788&lt;&gt;"",EOMONTH(LoanStartDate,ROW('Loan Table'!$A788)-ROW('Loan Table'!$A$12)-2)+DAY(LoanStartDate),"")</f>
        <v/>
      </c>
      <c r="C788" s="329" t="str">
        <f aca="false">IF('Loan Table'!$A788&lt;&gt;"",IF(ROW()-ROW('Loan Table'!$C$12)=1,LoanAmount,INDEX('Loan Table'!$I$13:$I$844,ROW()-ROW('Loan Table'!$C$12)-1)),"")</f>
        <v/>
      </c>
      <c r="D788" s="329" t="str">
        <f aca="false">IF('Loan Table'!$A788&lt;&gt;"",ScheduledPayment,"")</f>
        <v/>
      </c>
      <c r="E788" s="329" t="str">
        <f aca="false">IF('Loan Table'!$A788&lt;&gt;"",IF('Loan Table'!$D788+ExtraPayments&lt;'Loan Table'!$C788,ExtraPayments,IF('Loan Table'!$C788-'Loan Table'!$D788&gt;0,'Loan Table'!$C788-'Loan Table'!$D788,0)),"")</f>
        <v/>
      </c>
      <c r="F788" s="329" t="str">
        <f aca="false">IF('Loan Table'!$A788&lt;&gt;"",IF('Loan Table'!$D788+'Loan Table'!$E788&lt;='Loan Table'!$C788,'Loan Table'!$D788+'Loan Table'!$E788,'Loan Table'!$C788),"")</f>
        <v/>
      </c>
      <c r="G788" s="329" t="str">
        <f aca="false">IF('Loan Table'!$A788&lt;&gt;"",'Loan Table'!$F788-'Loan Table'!$H788,"")</f>
        <v/>
      </c>
      <c r="H788" s="329" t="str">
        <f aca="false">IF('Loan Table'!$A788&lt;&gt;"",'Loan Table'!$C788*(InterestRate/PaymentsPerYear),"")</f>
        <v/>
      </c>
      <c r="I788" s="329" t="str">
        <f aca="false">IF('Loan Table'!$A788&lt;&gt;"",IF('Loan Table'!$D788+'Loan Table'!$E788&lt;='Loan Table'!$C788,'Loan Table'!$C788-'Loan Table'!$G788,0),"")</f>
        <v/>
      </c>
      <c r="J788" s="329" t="str">
        <f aca="false">IF('Loan Table'!$A788&lt;&gt;"",SUM(INDEX('Loan Table'!$H$13:$H$844,1,1):'Loan Table'!$H788),"")</f>
        <v/>
      </c>
    </row>
    <row r="789" customFormat="false" ht="10.5" hidden="false" customHeight="false" outlineLevel="0" collapsed="false">
      <c r="A789" s="332" t="str">
        <f aca="false">IF(LoanGood,IF(ROW()-ROW('Loan Table'!$A$12)&gt;ScheduledNumberOfPayments,"",ROW()-ROW('Loan Table'!$A$12)),"")</f>
        <v/>
      </c>
      <c r="B789" s="327" t="str">
        <f aca="false">IF('Loan Table'!$A789&lt;&gt;"",EOMONTH(LoanStartDate,ROW('Loan Table'!$A789)-ROW('Loan Table'!$A$12)-2)+DAY(LoanStartDate),"")</f>
        <v/>
      </c>
      <c r="C789" s="329" t="str">
        <f aca="false">IF('Loan Table'!$A789&lt;&gt;"",IF(ROW()-ROW('Loan Table'!$C$12)=1,LoanAmount,INDEX('Loan Table'!$I$13:$I$844,ROW()-ROW('Loan Table'!$C$12)-1)),"")</f>
        <v/>
      </c>
      <c r="D789" s="329" t="str">
        <f aca="false">IF('Loan Table'!$A789&lt;&gt;"",ScheduledPayment,"")</f>
        <v/>
      </c>
      <c r="E789" s="329" t="str">
        <f aca="false">IF('Loan Table'!$A789&lt;&gt;"",IF('Loan Table'!$D789+ExtraPayments&lt;'Loan Table'!$C789,ExtraPayments,IF('Loan Table'!$C789-'Loan Table'!$D789&gt;0,'Loan Table'!$C789-'Loan Table'!$D789,0)),"")</f>
        <v/>
      </c>
      <c r="F789" s="329" t="str">
        <f aca="false">IF('Loan Table'!$A789&lt;&gt;"",IF('Loan Table'!$D789+'Loan Table'!$E789&lt;='Loan Table'!$C789,'Loan Table'!$D789+'Loan Table'!$E789,'Loan Table'!$C789),"")</f>
        <v/>
      </c>
      <c r="G789" s="329" t="str">
        <f aca="false">IF('Loan Table'!$A789&lt;&gt;"",'Loan Table'!$F789-'Loan Table'!$H789,"")</f>
        <v/>
      </c>
      <c r="H789" s="329" t="str">
        <f aca="false">IF('Loan Table'!$A789&lt;&gt;"",'Loan Table'!$C789*(InterestRate/PaymentsPerYear),"")</f>
        <v/>
      </c>
      <c r="I789" s="329" t="str">
        <f aca="false">IF('Loan Table'!$A789&lt;&gt;"",IF('Loan Table'!$D789+'Loan Table'!$E789&lt;='Loan Table'!$C789,'Loan Table'!$C789-'Loan Table'!$G789,0),"")</f>
        <v/>
      </c>
      <c r="J789" s="329" t="str">
        <f aca="false">IF('Loan Table'!$A789&lt;&gt;"",SUM(INDEX('Loan Table'!$H$13:$H$844,1,1):'Loan Table'!$H789),"")</f>
        <v/>
      </c>
    </row>
    <row r="790" customFormat="false" ht="10.5" hidden="false" customHeight="false" outlineLevel="0" collapsed="false">
      <c r="A790" s="332" t="str">
        <f aca="false">IF(LoanGood,IF(ROW()-ROW('Loan Table'!$A$12)&gt;ScheduledNumberOfPayments,"",ROW()-ROW('Loan Table'!$A$12)),"")</f>
        <v/>
      </c>
      <c r="B790" s="327" t="str">
        <f aca="false">IF('Loan Table'!$A790&lt;&gt;"",EOMONTH(LoanStartDate,ROW('Loan Table'!$A790)-ROW('Loan Table'!$A$12)-2)+DAY(LoanStartDate),"")</f>
        <v/>
      </c>
      <c r="C790" s="329" t="str">
        <f aca="false">IF('Loan Table'!$A790&lt;&gt;"",IF(ROW()-ROW('Loan Table'!$C$12)=1,LoanAmount,INDEX('Loan Table'!$I$13:$I$844,ROW()-ROW('Loan Table'!$C$12)-1)),"")</f>
        <v/>
      </c>
      <c r="D790" s="329" t="str">
        <f aca="false">IF('Loan Table'!$A790&lt;&gt;"",ScheduledPayment,"")</f>
        <v/>
      </c>
      <c r="E790" s="329" t="str">
        <f aca="false">IF('Loan Table'!$A790&lt;&gt;"",IF('Loan Table'!$D790+ExtraPayments&lt;'Loan Table'!$C790,ExtraPayments,IF('Loan Table'!$C790-'Loan Table'!$D790&gt;0,'Loan Table'!$C790-'Loan Table'!$D790,0)),"")</f>
        <v/>
      </c>
      <c r="F790" s="329" t="str">
        <f aca="false">IF('Loan Table'!$A790&lt;&gt;"",IF('Loan Table'!$D790+'Loan Table'!$E790&lt;='Loan Table'!$C790,'Loan Table'!$D790+'Loan Table'!$E790,'Loan Table'!$C790),"")</f>
        <v/>
      </c>
      <c r="G790" s="329" t="str">
        <f aca="false">IF('Loan Table'!$A790&lt;&gt;"",'Loan Table'!$F790-'Loan Table'!$H790,"")</f>
        <v/>
      </c>
      <c r="H790" s="329" t="str">
        <f aca="false">IF('Loan Table'!$A790&lt;&gt;"",'Loan Table'!$C790*(InterestRate/PaymentsPerYear),"")</f>
        <v/>
      </c>
      <c r="I790" s="329" t="str">
        <f aca="false">IF('Loan Table'!$A790&lt;&gt;"",IF('Loan Table'!$D790+'Loan Table'!$E790&lt;='Loan Table'!$C790,'Loan Table'!$C790-'Loan Table'!$G790,0),"")</f>
        <v/>
      </c>
      <c r="J790" s="329" t="str">
        <f aca="false">IF('Loan Table'!$A790&lt;&gt;"",SUM(INDEX('Loan Table'!$H$13:$H$844,1,1):'Loan Table'!$H790),"")</f>
        <v/>
      </c>
    </row>
    <row r="791" customFormat="false" ht="10.5" hidden="false" customHeight="false" outlineLevel="0" collapsed="false">
      <c r="A791" s="332" t="str">
        <f aca="false">IF(LoanGood,IF(ROW()-ROW('Loan Table'!$A$12)&gt;ScheduledNumberOfPayments,"",ROW()-ROW('Loan Table'!$A$12)),"")</f>
        <v/>
      </c>
      <c r="B791" s="327" t="str">
        <f aca="false">IF('Loan Table'!$A791&lt;&gt;"",EOMONTH(LoanStartDate,ROW('Loan Table'!$A791)-ROW('Loan Table'!$A$12)-2)+DAY(LoanStartDate),"")</f>
        <v/>
      </c>
      <c r="C791" s="329" t="str">
        <f aca="false">IF('Loan Table'!$A791&lt;&gt;"",IF(ROW()-ROW('Loan Table'!$C$12)=1,LoanAmount,INDEX('Loan Table'!$I$13:$I$844,ROW()-ROW('Loan Table'!$C$12)-1)),"")</f>
        <v/>
      </c>
      <c r="D791" s="329" t="str">
        <f aca="false">IF('Loan Table'!$A791&lt;&gt;"",ScheduledPayment,"")</f>
        <v/>
      </c>
      <c r="E791" s="329" t="str">
        <f aca="false">IF('Loan Table'!$A791&lt;&gt;"",IF('Loan Table'!$D791+ExtraPayments&lt;'Loan Table'!$C791,ExtraPayments,IF('Loan Table'!$C791-'Loan Table'!$D791&gt;0,'Loan Table'!$C791-'Loan Table'!$D791,0)),"")</f>
        <v/>
      </c>
      <c r="F791" s="329" t="str">
        <f aca="false">IF('Loan Table'!$A791&lt;&gt;"",IF('Loan Table'!$D791+'Loan Table'!$E791&lt;='Loan Table'!$C791,'Loan Table'!$D791+'Loan Table'!$E791,'Loan Table'!$C791),"")</f>
        <v/>
      </c>
      <c r="G791" s="329" t="str">
        <f aca="false">IF('Loan Table'!$A791&lt;&gt;"",'Loan Table'!$F791-'Loan Table'!$H791,"")</f>
        <v/>
      </c>
      <c r="H791" s="329" t="str">
        <f aca="false">IF('Loan Table'!$A791&lt;&gt;"",'Loan Table'!$C791*(InterestRate/PaymentsPerYear),"")</f>
        <v/>
      </c>
      <c r="I791" s="329" t="str">
        <f aca="false">IF('Loan Table'!$A791&lt;&gt;"",IF('Loan Table'!$D791+'Loan Table'!$E791&lt;='Loan Table'!$C791,'Loan Table'!$C791-'Loan Table'!$G791,0),"")</f>
        <v/>
      </c>
      <c r="J791" s="329" t="str">
        <f aca="false">IF('Loan Table'!$A791&lt;&gt;"",SUM(INDEX('Loan Table'!$H$13:$H$844,1,1):'Loan Table'!$H791),"")</f>
        <v/>
      </c>
    </row>
    <row r="792" customFormat="false" ht="10.5" hidden="false" customHeight="false" outlineLevel="0" collapsed="false">
      <c r="A792" s="332" t="str">
        <f aca="false">IF(LoanGood,IF(ROW()-ROW('Loan Table'!$A$12)&gt;ScheduledNumberOfPayments,"",ROW()-ROW('Loan Table'!$A$12)),"")</f>
        <v/>
      </c>
      <c r="B792" s="327" t="str">
        <f aca="false">IF('Loan Table'!$A792&lt;&gt;"",EOMONTH(LoanStartDate,ROW('Loan Table'!$A792)-ROW('Loan Table'!$A$12)-2)+DAY(LoanStartDate),"")</f>
        <v/>
      </c>
      <c r="C792" s="329" t="str">
        <f aca="false">IF('Loan Table'!$A792&lt;&gt;"",IF(ROW()-ROW('Loan Table'!$C$12)=1,LoanAmount,INDEX('Loan Table'!$I$13:$I$844,ROW()-ROW('Loan Table'!$C$12)-1)),"")</f>
        <v/>
      </c>
      <c r="D792" s="329" t="str">
        <f aca="false">IF('Loan Table'!$A792&lt;&gt;"",ScheduledPayment,"")</f>
        <v/>
      </c>
      <c r="E792" s="329" t="str">
        <f aca="false">IF('Loan Table'!$A792&lt;&gt;"",IF('Loan Table'!$D792+ExtraPayments&lt;'Loan Table'!$C792,ExtraPayments,IF('Loan Table'!$C792-'Loan Table'!$D792&gt;0,'Loan Table'!$C792-'Loan Table'!$D792,0)),"")</f>
        <v/>
      </c>
      <c r="F792" s="329" t="str">
        <f aca="false">IF('Loan Table'!$A792&lt;&gt;"",IF('Loan Table'!$D792+'Loan Table'!$E792&lt;='Loan Table'!$C792,'Loan Table'!$D792+'Loan Table'!$E792,'Loan Table'!$C792),"")</f>
        <v/>
      </c>
      <c r="G792" s="329" t="str">
        <f aca="false">IF('Loan Table'!$A792&lt;&gt;"",'Loan Table'!$F792-'Loan Table'!$H792,"")</f>
        <v/>
      </c>
      <c r="H792" s="329" t="str">
        <f aca="false">IF('Loan Table'!$A792&lt;&gt;"",'Loan Table'!$C792*(InterestRate/PaymentsPerYear),"")</f>
        <v/>
      </c>
      <c r="I792" s="329" t="str">
        <f aca="false">IF('Loan Table'!$A792&lt;&gt;"",IF('Loan Table'!$D792+'Loan Table'!$E792&lt;='Loan Table'!$C792,'Loan Table'!$C792-'Loan Table'!$G792,0),"")</f>
        <v/>
      </c>
      <c r="J792" s="329" t="str">
        <f aca="false">IF('Loan Table'!$A792&lt;&gt;"",SUM(INDEX('Loan Table'!$H$13:$H$844,1,1):'Loan Table'!$H792),"")</f>
        <v/>
      </c>
    </row>
    <row r="793" customFormat="false" ht="10.5" hidden="false" customHeight="false" outlineLevel="0" collapsed="false">
      <c r="A793" s="332" t="str">
        <f aca="false">IF(LoanGood,IF(ROW()-ROW('Loan Table'!$A$12)&gt;ScheduledNumberOfPayments,"",ROW()-ROW('Loan Table'!$A$12)),"")</f>
        <v/>
      </c>
      <c r="B793" s="327" t="str">
        <f aca="false">IF('Loan Table'!$A793&lt;&gt;"",EOMONTH(LoanStartDate,ROW('Loan Table'!$A793)-ROW('Loan Table'!$A$12)-2)+DAY(LoanStartDate),"")</f>
        <v/>
      </c>
      <c r="C793" s="329" t="str">
        <f aca="false">IF('Loan Table'!$A793&lt;&gt;"",IF(ROW()-ROW('Loan Table'!$C$12)=1,LoanAmount,INDEX('Loan Table'!$I$13:$I$844,ROW()-ROW('Loan Table'!$C$12)-1)),"")</f>
        <v/>
      </c>
      <c r="D793" s="329" t="str">
        <f aca="false">IF('Loan Table'!$A793&lt;&gt;"",ScheduledPayment,"")</f>
        <v/>
      </c>
      <c r="E793" s="329" t="str">
        <f aca="false">IF('Loan Table'!$A793&lt;&gt;"",IF('Loan Table'!$D793+ExtraPayments&lt;'Loan Table'!$C793,ExtraPayments,IF('Loan Table'!$C793-'Loan Table'!$D793&gt;0,'Loan Table'!$C793-'Loan Table'!$D793,0)),"")</f>
        <v/>
      </c>
      <c r="F793" s="329" t="str">
        <f aca="false">IF('Loan Table'!$A793&lt;&gt;"",IF('Loan Table'!$D793+'Loan Table'!$E793&lt;='Loan Table'!$C793,'Loan Table'!$D793+'Loan Table'!$E793,'Loan Table'!$C793),"")</f>
        <v/>
      </c>
      <c r="G793" s="329" t="str">
        <f aca="false">IF('Loan Table'!$A793&lt;&gt;"",'Loan Table'!$F793-'Loan Table'!$H793,"")</f>
        <v/>
      </c>
      <c r="H793" s="329" t="str">
        <f aca="false">IF('Loan Table'!$A793&lt;&gt;"",'Loan Table'!$C793*(InterestRate/PaymentsPerYear),"")</f>
        <v/>
      </c>
      <c r="I793" s="329" t="str">
        <f aca="false">IF('Loan Table'!$A793&lt;&gt;"",IF('Loan Table'!$D793+'Loan Table'!$E793&lt;='Loan Table'!$C793,'Loan Table'!$C793-'Loan Table'!$G793,0),"")</f>
        <v/>
      </c>
      <c r="J793" s="329" t="str">
        <f aca="false">IF('Loan Table'!$A793&lt;&gt;"",SUM(INDEX('Loan Table'!$H$13:$H$844,1,1):'Loan Table'!$H793),"")</f>
        <v/>
      </c>
    </row>
    <row r="794" customFormat="false" ht="10.5" hidden="false" customHeight="false" outlineLevel="0" collapsed="false">
      <c r="A794" s="332" t="str">
        <f aca="false">IF(LoanGood,IF(ROW()-ROW('Loan Table'!$A$12)&gt;ScheduledNumberOfPayments,"",ROW()-ROW('Loan Table'!$A$12)),"")</f>
        <v/>
      </c>
      <c r="B794" s="327" t="str">
        <f aca="false">IF('Loan Table'!$A794&lt;&gt;"",EOMONTH(LoanStartDate,ROW('Loan Table'!$A794)-ROW('Loan Table'!$A$12)-2)+DAY(LoanStartDate),"")</f>
        <v/>
      </c>
      <c r="C794" s="329" t="str">
        <f aca="false">IF('Loan Table'!$A794&lt;&gt;"",IF(ROW()-ROW('Loan Table'!$C$12)=1,LoanAmount,INDEX('Loan Table'!$I$13:$I$844,ROW()-ROW('Loan Table'!$C$12)-1)),"")</f>
        <v/>
      </c>
      <c r="D794" s="329" t="str">
        <f aca="false">IF('Loan Table'!$A794&lt;&gt;"",ScheduledPayment,"")</f>
        <v/>
      </c>
      <c r="E794" s="329" t="str">
        <f aca="false">IF('Loan Table'!$A794&lt;&gt;"",IF('Loan Table'!$D794+ExtraPayments&lt;'Loan Table'!$C794,ExtraPayments,IF('Loan Table'!$C794-'Loan Table'!$D794&gt;0,'Loan Table'!$C794-'Loan Table'!$D794,0)),"")</f>
        <v/>
      </c>
      <c r="F794" s="329" t="str">
        <f aca="false">IF('Loan Table'!$A794&lt;&gt;"",IF('Loan Table'!$D794+'Loan Table'!$E794&lt;='Loan Table'!$C794,'Loan Table'!$D794+'Loan Table'!$E794,'Loan Table'!$C794),"")</f>
        <v/>
      </c>
      <c r="G794" s="329" t="str">
        <f aca="false">IF('Loan Table'!$A794&lt;&gt;"",'Loan Table'!$F794-'Loan Table'!$H794,"")</f>
        <v/>
      </c>
      <c r="H794" s="329" t="str">
        <f aca="false">IF('Loan Table'!$A794&lt;&gt;"",'Loan Table'!$C794*(InterestRate/PaymentsPerYear),"")</f>
        <v/>
      </c>
      <c r="I794" s="329" t="str">
        <f aca="false">IF('Loan Table'!$A794&lt;&gt;"",IF('Loan Table'!$D794+'Loan Table'!$E794&lt;='Loan Table'!$C794,'Loan Table'!$C794-'Loan Table'!$G794,0),"")</f>
        <v/>
      </c>
      <c r="J794" s="329" t="str">
        <f aca="false">IF('Loan Table'!$A794&lt;&gt;"",SUM(INDEX('Loan Table'!$H$13:$H$844,1,1):'Loan Table'!$H794),"")</f>
        <v/>
      </c>
    </row>
    <row r="795" customFormat="false" ht="10.5" hidden="false" customHeight="false" outlineLevel="0" collapsed="false">
      <c r="A795" s="332" t="str">
        <f aca="false">IF(LoanGood,IF(ROW()-ROW('Loan Table'!$A$12)&gt;ScheduledNumberOfPayments,"",ROW()-ROW('Loan Table'!$A$12)),"")</f>
        <v/>
      </c>
      <c r="B795" s="327" t="str">
        <f aca="false">IF('Loan Table'!$A795&lt;&gt;"",EOMONTH(LoanStartDate,ROW('Loan Table'!$A795)-ROW('Loan Table'!$A$12)-2)+DAY(LoanStartDate),"")</f>
        <v/>
      </c>
      <c r="C795" s="329" t="str">
        <f aca="false">IF('Loan Table'!$A795&lt;&gt;"",IF(ROW()-ROW('Loan Table'!$C$12)=1,LoanAmount,INDEX('Loan Table'!$I$13:$I$844,ROW()-ROW('Loan Table'!$C$12)-1)),"")</f>
        <v/>
      </c>
      <c r="D795" s="329" t="str">
        <f aca="false">IF('Loan Table'!$A795&lt;&gt;"",ScheduledPayment,"")</f>
        <v/>
      </c>
      <c r="E795" s="329" t="str">
        <f aca="false">IF('Loan Table'!$A795&lt;&gt;"",IF('Loan Table'!$D795+ExtraPayments&lt;'Loan Table'!$C795,ExtraPayments,IF('Loan Table'!$C795-'Loan Table'!$D795&gt;0,'Loan Table'!$C795-'Loan Table'!$D795,0)),"")</f>
        <v/>
      </c>
      <c r="F795" s="329" t="str">
        <f aca="false">IF('Loan Table'!$A795&lt;&gt;"",IF('Loan Table'!$D795+'Loan Table'!$E795&lt;='Loan Table'!$C795,'Loan Table'!$D795+'Loan Table'!$E795,'Loan Table'!$C795),"")</f>
        <v/>
      </c>
      <c r="G795" s="329" t="str">
        <f aca="false">IF('Loan Table'!$A795&lt;&gt;"",'Loan Table'!$F795-'Loan Table'!$H795,"")</f>
        <v/>
      </c>
      <c r="H795" s="329" t="str">
        <f aca="false">IF('Loan Table'!$A795&lt;&gt;"",'Loan Table'!$C795*(InterestRate/PaymentsPerYear),"")</f>
        <v/>
      </c>
      <c r="I795" s="329" t="str">
        <f aca="false">IF('Loan Table'!$A795&lt;&gt;"",IF('Loan Table'!$D795+'Loan Table'!$E795&lt;='Loan Table'!$C795,'Loan Table'!$C795-'Loan Table'!$G795,0),"")</f>
        <v/>
      </c>
      <c r="J795" s="329" t="str">
        <f aca="false">IF('Loan Table'!$A795&lt;&gt;"",SUM(INDEX('Loan Table'!$H$13:$H$844,1,1):'Loan Table'!$H795),"")</f>
        <v/>
      </c>
    </row>
    <row r="796" customFormat="false" ht="10.5" hidden="false" customHeight="false" outlineLevel="0" collapsed="false">
      <c r="A796" s="332" t="str">
        <f aca="false">IF(LoanGood,IF(ROW()-ROW('Loan Table'!$A$12)&gt;ScheduledNumberOfPayments,"",ROW()-ROW('Loan Table'!$A$12)),"")</f>
        <v/>
      </c>
      <c r="B796" s="327" t="str">
        <f aca="false">IF('Loan Table'!$A796&lt;&gt;"",EOMONTH(LoanStartDate,ROW('Loan Table'!$A796)-ROW('Loan Table'!$A$12)-2)+DAY(LoanStartDate),"")</f>
        <v/>
      </c>
      <c r="C796" s="329" t="str">
        <f aca="false">IF('Loan Table'!$A796&lt;&gt;"",IF(ROW()-ROW('Loan Table'!$C$12)=1,LoanAmount,INDEX('Loan Table'!$I$13:$I$844,ROW()-ROW('Loan Table'!$C$12)-1)),"")</f>
        <v/>
      </c>
      <c r="D796" s="329" t="str">
        <f aca="false">IF('Loan Table'!$A796&lt;&gt;"",ScheduledPayment,"")</f>
        <v/>
      </c>
      <c r="E796" s="329" t="str">
        <f aca="false">IF('Loan Table'!$A796&lt;&gt;"",IF('Loan Table'!$D796+ExtraPayments&lt;'Loan Table'!$C796,ExtraPayments,IF('Loan Table'!$C796-'Loan Table'!$D796&gt;0,'Loan Table'!$C796-'Loan Table'!$D796,0)),"")</f>
        <v/>
      </c>
      <c r="F796" s="329" t="str">
        <f aca="false">IF('Loan Table'!$A796&lt;&gt;"",IF('Loan Table'!$D796+'Loan Table'!$E796&lt;='Loan Table'!$C796,'Loan Table'!$D796+'Loan Table'!$E796,'Loan Table'!$C796),"")</f>
        <v/>
      </c>
      <c r="G796" s="329" t="str">
        <f aca="false">IF('Loan Table'!$A796&lt;&gt;"",'Loan Table'!$F796-'Loan Table'!$H796,"")</f>
        <v/>
      </c>
      <c r="H796" s="329" t="str">
        <f aca="false">IF('Loan Table'!$A796&lt;&gt;"",'Loan Table'!$C796*(InterestRate/PaymentsPerYear),"")</f>
        <v/>
      </c>
      <c r="I796" s="329" t="str">
        <f aca="false">IF('Loan Table'!$A796&lt;&gt;"",IF('Loan Table'!$D796+'Loan Table'!$E796&lt;='Loan Table'!$C796,'Loan Table'!$C796-'Loan Table'!$G796,0),"")</f>
        <v/>
      </c>
      <c r="J796" s="329" t="str">
        <f aca="false">IF('Loan Table'!$A796&lt;&gt;"",SUM(INDEX('Loan Table'!$H$13:$H$844,1,1):'Loan Table'!$H796),"")</f>
        <v/>
      </c>
    </row>
    <row r="797" customFormat="false" ht="10.5" hidden="false" customHeight="false" outlineLevel="0" collapsed="false">
      <c r="A797" s="332" t="str">
        <f aca="false">IF(LoanGood,IF(ROW()-ROW('Loan Table'!$A$12)&gt;ScheduledNumberOfPayments,"",ROW()-ROW('Loan Table'!$A$12)),"")</f>
        <v/>
      </c>
      <c r="B797" s="327" t="str">
        <f aca="false">IF('Loan Table'!$A797&lt;&gt;"",EOMONTH(LoanStartDate,ROW('Loan Table'!$A797)-ROW('Loan Table'!$A$12)-2)+DAY(LoanStartDate),"")</f>
        <v/>
      </c>
      <c r="C797" s="329" t="str">
        <f aca="false">IF('Loan Table'!$A797&lt;&gt;"",IF(ROW()-ROW('Loan Table'!$C$12)=1,LoanAmount,INDEX('Loan Table'!$I$13:$I$844,ROW()-ROW('Loan Table'!$C$12)-1)),"")</f>
        <v/>
      </c>
      <c r="D797" s="329" t="str">
        <f aca="false">IF('Loan Table'!$A797&lt;&gt;"",ScheduledPayment,"")</f>
        <v/>
      </c>
      <c r="E797" s="329" t="str">
        <f aca="false">IF('Loan Table'!$A797&lt;&gt;"",IF('Loan Table'!$D797+ExtraPayments&lt;'Loan Table'!$C797,ExtraPayments,IF('Loan Table'!$C797-'Loan Table'!$D797&gt;0,'Loan Table'!$C797-'Loan Table'!$D797,0)),"")</f>
        <v/>
      </c>
      <c r="F797" s="329" t="str">
        <f aca="false">IF('Loan Table'!$A797&lt;&gt;"",IF('Loan Table'!$D797+'Loan Table'!$E797&lt;='Loan Table'!$C797,'Loan Table'!$D797+'Loan Table'!$E797,'Loan Table'!$C797),"")</f>
        <v/>
      </c>
      <c r="G797" s="329" t="str">
        <f aca="false">IF('Loan Table'!$A797&lt;&gt;"",'Loan Table'!$F797-'Loan Table'!$H797,"")</f>
        <v/>
      </c>
      <c r="H797" s="329" t="str">
        <f aca="false">IF('Loan Table'!$A797&lt;&gt;"",'Loan Table'!$C797*(InterestRate/PaymentsPerYear),"")</f>
        <v/>
      </c>
      <c r="I797" s="329" t="str">
        <f aca="false">IF('Loan Table'!$A797&lt;&gt;"",IF('Loan Table'!$D797+'Loan Table'!$E797&lt;='Loan Table'!$C797,'Loan Table'!$C797-'Loan Table'!$G797,0),"")</f>
        <v/>
      </c>
      <c r="J797" s="329" t="str">
        <f aca="false">IF('Loan Table'!$A797&lt;&gt;"",SUM(INDEX('Loan Table'!$H$13:$H$844,1,1):'Loan Table'!$H797),"")</f>
        <v/>
      </c>
    </row>
    <row r="798" customFormat="false" ht="10.5" hidden="false" customHeight="false" outlineLevel="0" collapsed="false">
      <c r="A798" s="332" t="str">
        <f aca="false">IF(LoanGood,IF(ROW()-ROW('Loan Table'!$A$12)&gt;ScheduledNumberOfPayments,"",ROW()-ROW('Loan Table'!$A$12)),"")</f>
        <v/>
      </c>
      <c r="B798" s="327" t="str">
        <f aca="false">IF('Loan Table'!$A798&lt;&gt;"",EOMONTH(LoanStartDate,ROW('Loan Table'!$A798)-ROW('Loan Table'!$A$12)-2)+DAY(LoanStartDate),"")</f>
        <v/>
      </c>
      <c r="C798" s="329" t="str">
        <f aca="false">IF('Loan Table'!$A798&lt;&gt;"",IF(ROW()-ROW('Loan Table'!$C$12)=1,LoanAmount,INDEX('Loan Table'!$I$13:$I$844,ROW()-ROW('Loan Table'!$C$12)-1)),"")</f>
        <v/>
      </c>
      <c r="D798" s="329" t="str">
        <f aca="false">IF('Loan Table'!$A798&lt;&gt;"",ScheduledPayment,"")</f>
        <v/>
      </c>
      <c r="E798" s="329" t="str">
        <f aca="false">IF('Loan Table'!$A798&lt;&gt;"",IF('Loan Table'!$D798+ExtraPayments&lt;'Loan Table'!$C798,ExtraPayments,IF('Loan Table'!$C798-'Loan Table'!$D798&gt;0,'Loan Table'!$C798-'Loan Table'!$D798,0)),"")</f>
        <v/>
      </c>
      <c r="F798" s="329" t="str">
        <f aca="false">IF('Loan Table'!$A798&lt;&gt;"",IF('Loan Table'!$D798+'Loan Table'!$E798&lt;='Loan Table'!$C798,'Loan Table'!$D798+'Loan Table'!$E798,'Loan Table'!$C798),"")</f>
        <v/>
      </c>
      <c r="G798" s="329" t="str">
        <f aca="false">IF('Loan Table'!$A798&lt;&gt;"",'Loan Table'!$F798-'Loan Table'!$H798,"")</f>
        <v/>
      </c>
      <c r="H798" s="329" t="str">
        <f aca="false">IF('Loan Table'!$A798&lt;&gt;"",'Loan Table'!$C798*(InterestRate/PaymentsPerYear),"")</f>
        <v/>
      </c>
      <c r="I798" s="329" t="str">
        <f aca="false">IF('Loan Table'!$A798&lt;&gt;"",IF('Loan Table'!$D798+'Loan Table'!$E798&lt;='Loan Table'!$C798,'Loan Table'!$C798-'Loan Table'!$G798,0),"")</f>
        <v/>
      </c>
      <c r="J798" s="329" t="str">
        <f aca="false">IF('Loan Table'!$A798&lt;&gt;"",SUM(INDEX('Loan Table'!$H$13:$H$844,1,1):'Loan Table'!$H798),"")</f>
        <v/>
      </c>
    </row>
    <row r="799" customFormat="false" ht="10.5" hidden="false" customHeight="false" outlineLevel="0" collapsed="false">
      <c r="A799" s="332" t="str">
        <f aca="false">IF(LoanGood,IF(ROW()-ROW('Loan Table'!$A$12)&gt;ScheduledNumberOfPayments,"",ROW()-ROW('Loan Table'!$A$12)),"")</f>
        <v/>
      </c>
      <c r="B799" s="327" t="str">
        <f aca="false">IF('Loan Table'!$A799&lt;&gt;"",EOMONTH(LoanStartDate,ROW('Loan Table'!$A799)-ROW('Loan Table'!$A$12)-2)+DAY(LoanStartDate),"")</f>
        <v/>
      </c>
      <c r="C799" s="329" t="str">
        <f aca="false">IF('Loan Table'!$A799&lt;&gt;"",IF(ROW()-ROW('Loan Table'!$C$12)=1,LoanAmount,INDEX('Loan Table'!$I$13:$I$844,ROW()-ROW('Loan Table'!$C$12)-1)),"")</f>
        <v/>
      </c>
      <c r="D799" s="329" t="str">
        <f aca="false">IF('Loan Table'!$A799&lt;&gt;"",ScheduledPayment,"")</f>
        <v/>
      </c>
      <c r="E799" s="329" t="str">
        <f aca="false">IF('Loan Table'!$A799&lt;&gt;"",IF('Loan Table'!$D799+ExtraPayments&lt;'Loan Table'!$C799,ExtraPayments,IF('Loan Table'!$C799-'Loan Table'!$D799&gt;0,'Loan Table'!$C799-'Loan Table'!$D799,0)),"")</f>
        <v/>
      </c>
      <c r="F799" s="329" t="str">
        <f aca="false">IF('Loan Table'!$A799&lt;&gt;"",IF('Loan Table'!$D799+'Loan Table'!$E799&lt;='Loan Table'!$C799,'Loan Table'!$D799+'Loan Table'!$E799,'Loan Table'!$C799),"")</f>
        <v/>
      </c>
      <c r="G799" s="329" t="str">
        <f aca="false">IF('Loan Table'!$A799&lt;&gt;"",'Loan Table'!$F799-'Loan Table'!$H799,"")</f>
        <v/>
      </c>
      <c r="H799" s="329" t="str">
        <f aca="false">IF('Loan Table'!$A799&lt;&gt;"",'Loan Table'!$C799*(InterestRate/PaymentsPerYear),"")</f>
        <v/>
      </c>
      <c r="I799" s="329" t="str">
        <f aca="false">IF('Loan Table'!$A799&lt;&gt;"",IF('Loan Table'!$D799+'Loan Table'!$E799&lt;='Loan Table'!$C799,'Loan Table'!$C799-'Loan Table'!$G799,0),"")</f>
        <v/>
      </c>
      <c r="J799" s="329" t="str">
        <f aca="false">IF('Loan Table'!$A799&lt;&gt;"",SUM(INDEX('Loan Table'!$H$13:$H$844,1,1):'Loan Table'!$H799),"")</f>
        <v/>
      </c>
    </row>
    <row r="800" customFormat="false" ht="10.5" hidden="false" customHeight="false" outlineLevel="0" collapsed="false">
      <c r="A800" s="332" t="str">
        <f aca="false">IF(LoanGood,IF(ROW()-ROW('Loan Table'!$A$12)&gt;ScheduledNumberOfPayments,"",ROW()-ROW('Loan Table'!$A$12)),"")</f>
        <v/>
      </c>
      <c r="B800" s="327" t="str">
        <f aca="false">IF('Loan Table'!$A800&lt;&gt;"",EOMONTH(LoanStartDate,ROW('Loan Table'!$A800)-ROW('Loan Table'!$A$12)-2)+DAY(LoanStartDate),"")</f>
        <v/>
      </c>
      <c r="C800" s="329" t="str">
        <f aca="false">IF('Loan Table'!$A800&lt;&gt;"",IF(ROW()-ROW('Loan Table'!$C$12)=1,LoanAmount,INDEX('Loan Table'!$I$13:$I$844,ROW()-ROW('Loan Table'!$C$12)-1)),"")</f>
        <v/>
      </c>
      <c r="D800" s="329" t="str">
        <f aca="false">IF('Loan Table'!$A800&lt;&gt;"",ScheduledPayment,"")</f>
        <v/>
      </c>
      <c r="E800" s="329" t="str">
        <f aca="false">IF('Loan Table'!$A800&lt;&gt;"",IF('Loan Table'!$D800+ExtraPayments&lt;'Loan Table'!$C800,ExtraPayments,IF('Loan Table'!$C800-'Loan Table'!$D800&gt;0,'Loan Table'!$C800-'Loan Table'!$D800,0)),"")</f>
        <v/>
      </c>
      <c r="F800" s="329" t="str">
        <f aca="false">IF('Loan Table'!$A800&lt;&gt;"",IF('Loan Table'!$D800+'Loan Table'!$E800&lt;='Loan Table'!$C800,'Loan Table'!$D800+'Loan Table'!$E800,'Loan Table'!$C800),"")</f>
        <v/>
      </c>
      <c r="G800" s="329" t="str">
        <f aca="false">IF('Loan Table'!$A800&lt;&gt;"",'Loan Table'!$F800-'Loan Table'!$H800,"")</f>
        <v/>
      </c>
      <c r="H800" s="329" t="str">
        <f aca="false">IF('Loan Table'!$A800&lt;&gt;"",'Loan Table'!$C800*(InterestRate/PaymentsPerYear),"")</f>
        <v/>
      </c>
      <c r="I800" s="329" t="str">
        <f aca="false">IF('Loan Table'!$A800&lt;&gt;"",IF('Loan Table'!$D800+'Loan Table'!$E800&lt;='Loan Table'!$C800,'Loan Table'!$C800-'Loan Table'!$G800,0),"")</f>
        <v/>
      </c>
      <c r="J800" s="329" t="str">
        <f aca="false">IF('Loan Table'!$A800&lt;&gt;"",SUM(INDEX('Loan Table'!$H$13:$H$844,1,1):'Loan Table'!$H800),"")</f>
        <v/>
      </c>
    </row>
    <row r="801" customFormat="false" ht="10.5" hidden="false" customHeight="false" outlineLevel="0" collapsed="false">
      <c r="A801" s="332" t="str">
        <f aca="false">IF(LoanGood,IF(ROW()-ROW('Loan Table'!$A$12)&gt;ScheduledNumberOfPayments,"",ROW()-ROW('Loan Table'!$A$12)),"")</f>
        <v/>
      </c>
      <c r="B801" s="327" t="str">
        <f aca="false">IF('Loan Table'!$A801&lt;&gt;"",EOMONTH(LoanStartDate,ROW('Loan Table'!$A801)-ROW('Loan Table'!$A$12)-2)+DAY(LoanStartDate),"")</f>
        <v/>
      </c>
      <c r="C801" s="329" t="str">
        <f aca="false">IF('Loan Table'!$A801&lt;&gt;"",IF(ROW()-ROW('Loan Table'!$C$12)=1,LoanAmount,INDEX('Loan Table'!$I$13:$I$844,ROW()-ROW('Loan Table'!$C$12)-1)),"")</f>
        <v/>
      </c>
      <c r="D801" s="329" t="str">
        <f aca="false">IF('Loan Table'!$A801&lt;&gt;"",ScheduledPayment,"")</f>
        <v/>
      </c>
      <c r="E801" s="329" t="str">
        <f aca="false">IF('Loan Table'!$A801&lt;&gt;"",IF('Loan Table'!$D801+ExtraPayments&lt;'Loan Table'!$C801,ExtraPayments,IF('Loan Table'!$C801-'Loan Table'!$D801&gt;0,'Loan Table'!$C801-'Loan Table'!$D801,0)),"")</f>
        <v/>
      </c>
      <c r="F801" s="329" t="str">
        <f aca="false">IF('Loan Table'!$A801&lt;&gt;"",IF('Loan Table'!$D801+'Loan Table'!$E801&lt;='Loan Table'!$C801,'Loan Table'!$D801+'Loan Table'!$E801,'Loan Table'!$C801),"")</f>
        <v/>
      </c>
      <c r="G801" s="329" t="str">
        <f aca="false">IF('Loan Table'!$A801&lt;&gt;"",'Loan Table'!$F801-'Loan Table'!$H801,"")</f>
        <v/>
      </c>
      <c r="H801" s="329" t="str">
        <f aca="false">IF('Loan Table'!$A801&lt;&gt;"",'Loan Table'!$C801*(InterestRate/PaymentsPerYear),"")</f>
        <v/>
      </c>
      <c r="I801" s="329" t="str">
        <f aca="false">IF('Loan Table'!$A801&lt;&gt;"",IF('Loan Table'!$D801+'Loan Table'!$E801&lt;='Loan Table'!$C801,'Loan Table'!$C801-'Loan Table'!$G801,0),"")</f>
        <v/>
      </c>
      <c r="J801" s="329" t="str">
        <f aca="false">IF('Loan Table'!$A801&lt;&gt;"",SUM(INDEX('Loan Table'!$H$13:$H$844,1,1):'Loan Table'!$H801),"")</f>
        <v/>
      </c>
    </row>
    <row r="802" customFormat="false" ht="10.5" hidden="false" customHeight="false" outlineLevel="0" collapsed="false">
      <c r="A802" s="332" t="str">
        <f aca="false">IF(LoanGood,IF(ROW()-ROW('Loan Table'!$A$12)&gt;ScheduledNumberOfPayments,"",ROW()-ROW('Loan Table'!$A$12)),"")</f>
        <v/>
      </c>
      <c r="B802" s="327" t="str">
        <f aca="false">IF('Loan Table'!$A802&lt;&gt;"",EOMONTH(LoanStartDate,ROW('Loan Table'!$A802)-ROW('Loan Table'!$A$12)-2)+DAY(LoanStartDate),"")</f>
        <v/>
      </c>
      <c r="C802" s="329" t="str">
        <f aca="false">IF('Loan Table'!$A802&lt;&gt;"",IF(ROW()-ROW('Loan Table'!$C$12)=1,LoanAmount,INDEX('Loan Table'!$I$13:$I$844,ROW()-ROW('Loan Table'!$C$12)-1)),"")</f>
        <v/>
      </c>
      <c r="D802" s="329" t="str">
        <f aca="false">IF('Loan Table'!$A802&lt;&gt;"",ScheduledPayment,"")</f>
        <v/>
      </c>
      <c r="E802" s="329" t="str">
        <f aca="false">IF('Loan Table'!$A802&lt;&gt;"",IF('Loan Table'!$D802+ExtraPayments&lt;'Loan Table'!$C802,ExtraPayments,IF('Loan Table'!$C802-'Loan Table'!$D802&gt;0,'Loan Table'!$C802-'Loan Table'!$D802,0)),"")</f>
        <v/>
      </c>
      <c r="F802" s="329" t="str">
        <f aca="false">IF('Loan Table'!$A802&lt;&gt;"",IF('Loan Table'!$D802+'Loan Table'!$E802&lt;='Loan Table'!$C802,'Loan Table'!$D802+'Loan Table'!$E802,'Loan Table'!$C802),"")</f>
        <v/>
      </c>
      <c r="G802" s="329" t="str">
        <f aca="false">IF('Loan Table'!$A802&lt;&gt;"",'Loan Table'!$F802-'Loan Table'!$H802,"")</f>
        <v/>
      </c>
      <c r="H802" s="329" t="str">
        <f aca="false">IF('Loan Table'!$A802&lt;&gt;"",'Loan Table'!$C802*(InterestRate/PaymentsPerYear),"")</f>
        <v/>
      </c>
      <c r="I802" s="329" t="str">
        <f aca="false">IF('Loan Table'!$A802&lt;&gt;"",IF('Loan Table'!$D802+'Loan Table'!$E802&lt;='Loan Table'!$C802,'Loan Table'!$C802-'Loan Table'!$G802,0),"")</f>
        <v/>
      </c>
      <c r="J802" s="329" t="str">
        <f aca="false">IF('Loan Table'!$A802&lt;&gt;"",SUM(INDEX('Loan Table'!$H$13:$H$844,1,1):'Loan Table'!$H802),"")</f>
        <v/>
      </c>
    </row>
    <row r="803" customFormat="false" ht="10.5" hidden="false" customHeight="false" outlineLevel="0" collapsed="false">
      <c r="A803" s="332" t="str">
        <f aca="false">IF(LoanGood,IF(ROW()-ROW('Loan Table'!$A$12)&gt;ScheduledNumberOfPayments,"",ROW()-ROW('Loan Table'!$A$12)),"")</f>
        <v/>
      </c>
      <c r="B803" s="327" t="str">
        <f aca="false">IF('Loan Table'!$A803&lt;&gt;"",EOMONTH(LoanStartDate,ROW('Loan Table'!$A803)-ROW('Loan Table'!$A$12)-2)+DAY(LoanStartDate),"")</f>
        <v/>
      </c>
      <c r="C803" s="329" t="str">
        <f aca="false">IF('Loan Table'!$A803&lt;&gt;"",IF(ROW()-ROW('Loan Table'!$C$12)=1,LoanAmount,INDEX('Loan Table'!$I$13:$I$844,ROW()-ROW('Loan Table'!$C$12)-1)),"")</f>
        <v/>
      </c>
      <c r="D803" s="329" t="str">
        <f aca="false">IF('Loan Table'!$A803&lt;&gt;"",ScheduledPayment,"")</f>
        <v/>
      </c>
      <c r="E803" s="329" t="str">
        <f aca="false">IF('Loan Table'!$A803&lt;&gt;"",IF('Loan Table'!$D803+ExtraPayments&lt;'Loan Table'!$C803,ExtraPayments,IF('Loan Table'!$C803-'Loan Table'!$D803&gt;0,'Loan Table'!$C803-'Loan Table'!$D803,0)),"")</f>
        <v/>
      </c>
      <c r="F803" s="329" t="str">
        <f aca="false">IF('Loan Table'!$A803&lt;&gt;"",IF('Loan Table'!$D803+'Loan Table'!$E803&lt;='Loan Table'!$C803,'Loan Table'!$D803+'Loan Table'!$E803,'Loan Table'!$C803),"")</f>
        <v/>
      </c>
      <c r="G803" s="329" t="str">
        <f aca="false">IF('Loan Table'!$A803&lt;&gt;"",'Loan Table'!$F803-'Loan Table'!$H803,"")</f>
        <v/>
      </c>
      <c r="H803" s="329" t="str">
        <f aca="false">IF('Loan Table'!$A803&lt;&gt;"",'Loan Table'!$C803*(InterestRate/PaymentsPerYear),"")</f>
        <v/>
      </c>
      <c r="I803" s="329" t="str">
        <f aca="false">IF('Loan Table'!$A803&lt;&gt;"",IF('Loan Table'!$D803+'Loan Table'!$E803&lt;='Loan Table'!$C803,'Loan Table'!$C803-'Loan Table'!$G803,0),"")</f>
        <v/>
      </c>
      <c r="J803" s="329" t="str">
        <f aca="false">IF('Loan Table'!$A803&lt;&gt;"",SUM(INDEX('Loan Table'!$H$13:$H$844,1,1):'Loan Table'!$H803),"")</f>
        <v/>
      </c>
    </row>
    <row r="804" customFormat="false" ht="10.5" hidden="false" customHeight="false" outlineLevel="0" collapsed="false">
      <c r="A804" s="332" t="str">
        <f aca="false">IF(LoanGood,IF(ROW()-ROW('Loan Table'!$A$12)&gt;ScheduledNumberOfPayments,"",ROW()-ROW('Loan Table'!$A$12)),"")</f>
        <v/>
      </c>
      <c r="B804" s="327" t="str">
        <f aca="false">IF('Loan Table'!$A804&lt;&gt;"",EOMONTH(LoanStartDate,ROW('Loan Table'!$A804)-ROW('Loan Table'!$A$12)-2)+DAY(LoanStartDate),"")</f>
        <v/>
      </c>
      <c r="C804" s="329" t="str">
        <f aca="false">IF('Loan Table'!$A804&lt;&gt;"",IF(ROW()-ROW('Loan Table'!$C$12)=1,LoanAmount,INDEX('Loan Table'!$I$13:$I$844,ROW()-ROW('Loan Table'!$C$12)-1)),"")</f>
        <v/>
      </c>
      <c r="D804" s="329" t="str">
        <f aca="false">IF('Loan Table'!$A804&lt;&gt;"",ScheduledPayment,"")</f>
        <v/>
      </c>
      <c r="E804" s="329" t="str">
        <f aca="false">IF('Loan Table'!$A804&lt;&gt;"",IF('Loan Table'!$D804+ExtraPayments&lt;'Loan Table'!$C804,ExtraPayments,IF('Loan Table'!$C804-'Loan Table'!$D804&gt;0,'Loan Table'!$C804-'Loan Table'!$D804,0)),"")</f>
        <v/>
      </c>
      <c r="F804" s="329" t="str">
        <f aca="false">IF('Loan Table'!$A804&lt;&gt;"",IF('Loan Table'!$D804+'Loan Table'!$E804&lt;='Loan Table'!$C804,'Loan Table'!$D804+'Loan Table'!$E804,'Loan Table'!$C804),"")</f>
        <v/>
      </c>
      <c r="G804" s="329" t="str">
        <f aca="false">IF('Loan Table'!$A804&lt;&gt;"",'Loan Table'!$F804-'Loan Table'!$H804,"")</f>
        <v/>
      </c>
      <c r="H804" s="329" t="str">
        <f aca="false">IF('Loan Table'!$A804&lt;&gt;"",'Loan Table'!$C804*(InterestRate/PaymentsPerYear),"")</f>
        <v/>
      </c>
      <c r="I804" s="329" t="str">
        <f aca="false">IF('Loan Table'!$A804&lt;&gt;"",IF('Loan Table'!$D804+'Loan Table'!$E804&lt;='Loan Table'!$C804,'Loan Table'!$C804-'Loan Table'!$G804,0),"")</f>
        <v/>
      </c>
      <c r="J804" s="329" t="str">
        <f aca="false">IF('Loan Table'!$A804&lt;&gt;"",SUM(INDEX('Loan Table'!$H$13:$H$844,1,1):'Loan Table'!$H804),"")</f>
        <v/>
      </c>
    </row>
    <row r="805" customFormat="false" ht="10.5" hidden="false" customHeight="false" outlineLevel="0" collapsed="false">
      <c r="A805" s="332" t="str">
        <f aca="false">IF(LoanGood,IF(ROW()-ROW('Loan Table'!$A$12)&gt;ScheduledNumberOfPayments,"",ROW()-ROW('Loan Table'!$A$12)),"")</f>
        <v/>
      </c>
      <c r="B805" s="327" t="str">
        <f aca="false">IF('Loan Table'!$A805&lt;&gt;"",EOMONTH(LoanStartDate,ROW('Loan Table'!$A805)-ROW('Loan Table'!$A$12)-2)+DAY(LoanStartDate),"")</f>
        <v/>
      </c>
      <c r="C805" s="329" t="str">
        <f aca="false">IF('Loan Table'!$A805&lt;&gt;"",IF(ROW()-ROW('Loan Table'!$C$12)=1,LoanAmount,INDEX('Loan Table'!$I$13:$I$844,ROW()-ROW('Loan Table'!$C$12)-1)),"")</f>
        <v/>
      </c>
      <c r="D805" s="329" t="str">
        <f aca="false">IF('Loan Table'!$A805&lt;&gt;"",ScheduledPayment,"")</f>
        <v/>
      </c>
      <c r="E805" s="329" t="str">
        <f aca="false">IF('Loan Table'!$A805&lt;&gt;"",IF('Loan Table'!$D805+ExtraPayments&lt;'Loan Table'!$C805,ExtraPayments,IF('Loan Table'!$C805-'Loan Table'!$D805&gt;0,'Loan Table'!$C805-'Loan Table'!$D805,0)),"")</f>
        <v/>
      </c>
      <c r="F805" s="329" t="str">
        <f aca="false">IF('Loan Table'!$A805&lt;&gt;"",IF('Loan Table'!$D805+'Loan Table'!$E805&lt;='Loan Table'!$C805,'Loan Table'!$D805+'Loan Table'!$E805,'Loan Table'!$C805),"")</f>
        <v/>
      </c>
      <c r="G805" s="329" t="str">
        <f aca="false">IF('Loan Table'!$A805&lt;&gt;"",'Loan Table'!$F805-'Loan Table'!$H805,"")</f>
        <v/>
      </c>
      <c r="H805" s="329" t="str">
        <f aca="false">IF('Loan Table'!$A805&lt;&gt;"",'Loan Table'!$C805*(InterestRate/PaymentsPerYear),"")</f>
        <v/>
      </c>
      <c r="I805" s="329" t="str">
        <f aca="false">IF('Loan Table'!$A805&lt;&gt;"",IF('Loan Table'!$D805+'Loan Table'!$E805&lt;='Loan Table'!$C805,'Loan Table'!$C805-'Loan Table'!$G805,0),"")</f>
        <v/>
      </c>
      <c r="J805" s="329" t="str">
        <f aca="false">IF('Loan Table'!$A805&lt;&gt;"",SUM(INDEX('Loan Table'!$H$13:$H$844,1,1):'Loan Table'!$H805),"")</f>
        <v/>
      </c>
    </row>
    <row r="806" customFormat="false" ht="10.5" hidden="false" customHeight="false" outlineLevel="0" collapsed="false">
      <c r="A806" s="332" t="str">
        <f aca="false">IF(LoanGood,IF(ROW()-ROW('Loan Table'!$A$12)&gt;ScheduledNumberOfPayments,"",ROW()-ROW('Loan Table'!$A$12)),"")</f>
        <v/>
      </c>
      <c r="B806" s="327" t="str">
        <f aca="false">IF('Loan Table'!$A806&lt;&gt;"",EOMONTH(LoanStartDate,ROW('Loan Table'!$A806)-ROW('Loan Table'!$A$12)-2)+DAY(LoanStartDate),"")</f>
        <v/>
      </c>
      <c r="C806" s="329" t="str">
        <f aca="false">IF('Loan Table'!$A806&lt;&gt;"",IF(ROW()-ROW('Loan Table'!$C$12)=1,LoanAmount,INDEX('Loan Table'!$I$13:$I$844,ROW()-ROW('Loan Table'!$C$12)-1)),"")</f>
        <v/>
      </c>
      <c r="D806" s="329" t="str">
        <f aca="false">IF('Loan Table'!$A806&lt;&gt;"",ScheduledPayment,"")</f>
        <v/>
      </c>
      <c r="E806" s="329" t="str">
        <f aca="false">IF('Loan Table'!$A806&lt;&gt;"",IF('Loan Table'!$D806+ExtraPayments&lt;'Loan Table'!$C806,ExtraPayments,IF('Loan Table'!$C806-'Loan Table'!$D806&gt;0,'Loan Table'!$C806-'Loan Table'!$D806,0)),"")</f>
        <v/>
      </c>
      <c r="F806" s="329" t="str">
        <f aca="false">IF('Loan Table'!$A806&lt;&gt;"",IF('Loan Table'!$D806+'Loan Table'!$E806&lt;='Loan Table'!$C806,'Loan Table'!$D806+'Loan Table'!$E806,'Loan Table'!$C806),"")</f>
        <v/>
      </c>
      <c r="G806" s="329" t="str">
        <f aca="false">IF('Loan Table'!$A806&lt;&gt;"",'Loan Table'!$F806-'Loan Table'!$H806,"")</f>
        <v/>
      </c>
      <c r="H806" s="329" t="str">
        <f aca="false">IF('Loan Table'!$A806&lt;&gt;"",'Loan Table'!$C806*(InterestRate/PaymentsPerYear),"")</f>
        <v/>
      </c>
      <c r="I806" s="329" t="str">
        <f aca="false">IF('Loan Table'!$A806&lt;&gt;"",IF('Loan Table'!$D806+'Loan Table'!$E806&lt;='Loan Table'!$C806,'Loan Table'!$C806-'Loan Table'!$G806,0),"")</f>
        <v/>
      </c>
      <c r="J806" s="329" t="str">
        <f aca="false">IF('Loan Table'!$A806&lt;&gt;"",SUM(INDEX('Loan Table'!$H$13:$H$844,1,1):'Loan Table'!$H806),"")</f>
        <v/>
      </c>
    </row>
    <row r="807" customFormat="false" ht="10.5" hidden="false" customHeight="false" outlineLevel="0" collapsed="false">
      <c r="A807" s="332" t="str">
        <f aca="false">IF(LoanGood,IF(ROW()-ROW('Loan Table'!$A$12)&gt;ScheduledNumberOfPayments,"",ROW()-ROW('Loan Table'!$A$12)),"")</f>
        <v/>
      </c>
      <c r="B807" s="327" t="str">
        <f aca="false">IF('Loan Table'!$A807&lt;&gt;"",EOMONTH(LoanStartDate,ROW('Loan Table'!$A807)-ROW('Loan Table'!$A$12)-2)+DAY(LoanStartDate),"")</f>
        <v/>
      </c>
      <c r="C807" s="329" t="str">
        <f aca="false">IF('Loan Table'!$A807&lt;&gt;"",IF(ROW()-ROW('Loan Table'!$C$12)=1,LoanAmount,INDEX('Loan Table'!$I$13:$I$844,ROW()-ROW('Loan Table'!$C$12)-1)),"")</f>
        <v/>
      </c>
      <c r="D807" s="329" t="str">
        <f aca="false">IF('Loan Table'!$A807&lt;&gt;"",ScheduledPayment,"")</f>
        <v/>
      </c>
      <c r="E807" s="329" t="str">
        <f aca="false">IF('Loan Table'!$A807&lt;&gt;"",IF('Loan Table'!$D807+ExtraPayments&lt;'Loan Table'!$C807,ExtraPayments,IF('Loan Table'!$C807-'Loan Table'!$D807&gt;0,'Loan Table'!$C807-'Loan Table'!$D807,0)),"")</f>
        <v/>
      </c>
      <c r="F807" s="329" t="str">
        <f aca="false">IF('Loan Table'!$A807&lt;&gt;"",IF('Loan Table'!$D807+'Loan Table'!$E807&lt;='Loan Table'!$C807,'Loan Table'!$D807+'Loan Table'!$E807,'Loan Table'!$C807),"")</f>
        <v/>
      </c>
      <c r="G807" s="329" t="str">
        <f aca="false">IF('Loan Table'!$A807&lt;&gt;"",'Loan Table'!$F807-'Loan Table'!$H807,"")</f>
        <v/>
      </c>
      <c r="H807" s="329" t="str">
        <f aca="false">IF('Loan Table'!$A807&lt;&gt;"",'Loan Table'!$C807*(InterestRate/PaymentsPerYear),"")</f>
        <v/>
      </c>
      <c r="I807" s="329" t="str">
        <f aca="false">IF('Loan Table'!$A807&lt;&gt;"",IF('Loan Table'!$D807+'Loan Table'!$E807&lt;='Loan Table'!$C807,'Loan Table'!$C807-'Loan Table'!$G807,0),"")</f>
        <v/>
      </c>
      <c r="J807" s="329" t="str">
        <f aca="false">IF('Loan Table'!$A807&lt;&gt;"",SUM(INDEX('Loan Table'!$H$13:$H$844,1,1):'Loan Table'!$H807),"")</f>
        <v/>
      </c>
    </row>
    <row r="808" customFormat="false" ht="10.5" hidden="false" customHeight="false" outlineLevel="0" collapsed="false">
      <c r="A808" s="332" t="str">
        <f aca="false">IF(LoanGood,IF(ROW()-ROW('Loan Table'!$A$12)&gt;ScheduledNumberOfPayments,"",ROW()-ROW('Loan Table'!$A$12)),"")</f>
        <v/>
      </c>
      <c r="B808" s="327" t="str">
        <f aca="false">IF('Loan Table'!$A808&lt;&gt;"",EOMONTH(LoanStartDate,ROW('Loan Table'!$A808)-ROW('Loan Table'!$A$12)-2)+DAY(LoanStartDate),"")</f>
        <v/>
      </c>
      <c r="C808" s="329" t="str">
        <f aca="false">IF('Loan Table'!$A808&lt;&gt;"",IF(ROW()-ROW('Loan Table'!$C$12)=1,LoanAmount,INDEX('Loan Table'!$I$13:$I$844,ROW()-ROW('Loan Table'!$C$12)-1)),"")</f>
        <v/>
      </c>
      <c r="D808" s="329" t="str">
        <f aca="false">IF('Loan Table'!$A808&lt;&gt;"",ScheduledPayment,"")</f>
        <v/>
      </c>
      <c r="E808" s="329" t="str">
        <f aca="false">IF('Loan Table'!$A808&lt;&gt;"",IF('Loan Table'!$D808+ExtraPayments&lt;'Loan Table'!$C808,ExtraPayments,IF('Loan Table'!$C808-'Loan Table'!$D808&gt;0,'Loan Table'!$C808-'Loan Table'!$D808,0)),"")</f>
        <v/>
      </c>
      <c r="F808" s="329" t="str">
        <f aca="false">IF('Loan Table'!$A808&lt;&gt;"",IF('Loan Table'!$D808+'Loan Table'!$E808&lt;='Loan Table'!$C808,'Loan Table'!$D808+'Loan Table'!$E808,'Loan Table'!$C808),"")</f>
        <v/>
      </c>
      <c r="G808" s="329" t="str">
        <f aca="false">IF('Loan Table'!$A808&lt;&gt;"",'Loan Table'!$F808-'Loan Table'!$H808,"")</f>
        <v/>
      </c>
      <c r="H808" s="329" t="str">
        <f aca="false">IF('Loan Table'!$A808&lt;&gt;"",'Loan Table'!$C808*(InterestRate/PaymentsPerYear),"")</f>
        <v/>
      </c>
      <c r="I808" s="329" t="str">
        <f aca="false">IF('Loan Table'!$A808&lt;&gt;"",IF('Loan Table'!$D808+'Loan Table'!$E808&lt;='Loan Table'!$C808,'Loan Table'!$C808-'Loan Table'!$G808,0),"")</f>
        <v/>
      </c>
      <c r="J808" s="329" t="str">
        <f aca="false">IF('Loan Table'!$A808&lt;&gt;"",SUM(INDEX('Loan Table'!$H$13:$H$844,1,1):'Loan Table'!$H808),"")</f>
        <v/>
      </c>
    </row>
    <row r="809" customFormat="false" ht="10.5" hidden="false" customHeight="false" outlineLevel="0" collapsed="false">
      <c r="A809" s="332" t="str">
        <f aca="false">IF(LoanGood,IF(ROW()-ROW('Loan Table'!$A$12)&gt;ScheduledNumberOfPayments,"",ROW()-ROW('Loan Table'!$A$12)),"")</f>
        <v/>
      </c>
      <c r="B809" s="327" t="str">
        <f aca="false">IF('Loan Table'!$A809&lt;&gt;"",EOMONTH(LoanStartDate,ROW('Loan Table'!$A809)-ROW('Loan Table'!$A$12)-2)+DAY(LoanStartDate),"")</f>
        <v/>
      </c>
      <c r="C809" s="329" t="str">
        <f aca="false">IF('Loan Table'!$A809&lt;&gt;"",IF(ROW()-ROW('Loan Table'!$C$12)=1,LoanAmount,INDEX('Loan Table'!$I$13:$I$844,ROW()-ROW('Loan Table'!$C$12)-1)),"")</f>
        <v/>
      </c>
      <c r="D809" s="329" t="str">
        <f aca="false">IF('Loan Table'!$A809&lt;&gt;"",ScheduledPayment,"")</f>
        <v/>
      </c>
      <c r="E809" s="329" t="str">
        <f aca="false">IF('Loan Table'!$A809&lt;&gt;"",IF('Loan Table'!$D809+ExtraPayments&lt;'Loan Table'!$C809,ExtraPayments,IF('Loan Table'!$C809-'Loan Table'!$D809&gt;0,'Loan Table'!$C809-'Loan Table'!$D809,0)),"")</f>
        <v/>
      </c>
      <c r="F809" s="329" t="str">
        <f aca="false">IF('Loan Table'!$A809&lt;&gt;"",IF('Loan Table'!$D809+'Loan Table'!$E809&lt;='Loan Table'!$C809,'Loan Table'!$D809+'Loan Table'!$E809,'Loan Table'!$C809),"")</f>
        <v/>
      </c>
      <c r="G809" s="329" t="str">
        <f aca="false">IF('Loan Table'!$A809&lt;&gt;"",'Loan Table'!$F809-'Loan Table'!$H809,"")</f>
        <v/>
      </c>
      <c r="H809" s="329" t="str">
        <f aca="false">IF('Loan Table'!$A809&lt;&gt;"",'Loan Table'!$C809*(InterestRate/PaymentsPerYear),"")</f>
        <v/>
      </c>
      <c r="I809" s="329" t="str">
        <f aca="false">IF('Loan Table'!$A809&lt;&gt;"",IF('Loan Table'!$D809+'Loan Table'!$E809&lt;='Loan Table'!$C809,'Loan Table'!$C809-'Loan Table'!$G809,0),"")</f>
        <v/>
      </c>
      <c r="J809" s="329" t="str">
        <f aca="false">IF('Loan Table'!$A809&lt;&gt;"",SUM(INDEX('Loan Table'!$H$13:$H$844,1,1):'Loan Table'!$H809),"")</f>
        <v/>
      </c>
    </row>
    <row r="810" customFormat="false" ht="10.5" hidden="false" customHeight="false" outlineLevel="0" collapsed="false">
      <c r="A810" s="332" t="str">
        <f aca="false">IF(LoanGood,IF(ROW()-ROW('Loan Table'!$A$12)&gt;ScheduledNumberOfPayments,"",ROW()-ROW('Loan Table'!$A$12)),"")</f>
        <v/>
      </c>
      <c r="B810" s="327" t="str">
        <f aca="false">IF('Loan Table'!$A810&lt;&gt;"",EOMONTH(LoanStartDate,ROW('Loan Table'!$A810)-ROW('Loan Table'!$A$12)-2)+DAY(LoanStartDate),"")</f>
        <v/>
      </c>
      <c r="C810" s="329" t="str">
        <f aca="false">IF('Loan Table'!$A810&lt;&gt;"",IF(ROW()-ROW('Loan Table'!$C$12)=1,LoanAmount,INDEX('Loan Table'!$I$13:$I$844,ROW()-ROW('Loan Table'!$C$12)-1)),"")</f>
        <v/>
      </c>
      <c r="D810" s="329" t="str">
        <f aca="false">IF('Loan Table'!$A810&lt;&gt;"",ScheduledPayment,"")</f>
        <v/>
      </c>
      <c r="E810" s="329" t="str">
        <f aca="false">IF('Loan Table'!$A810&lt;&gt;"",IF('Loan Table'!$D810+ExtraPayments&lt;'Loan Table'!$C810,ExtraPayments,IF('Loan Table'!$C810-'Loan Table'!$D810&gt;0,'Loan Table'!$C810-'Loan Table'!$D810,0)),"")</f>
        <v/>
      </c>
      <c r="F810" s="329" t="str">
        <f aca="false">IF('Loan Table'!$A810&lt;&gt;"",IF('Loan Table'!$D810+'Loan Table'!$E810&lt;='Loan Table'!$C810,'Loan Table'!$D810+'Loan Table'!$E810,'Loan Table'!$C810),"")</f>
        <v/>
      </c>
      <c r="G810" s="329" t="str">
        <f aca="false">IF('Loan Table'!$A810&lt;&gt;"",'Loan Table'!$F810-'Loan Table'!$H810,"")</f>
        <v/>
      </c>
      <c r="H810" s="329" t="str">
        <f aca="false">IF('Loan Table'!$A810&lt;&gt;"",'Loan Table'!$C810*(InterestRate/PaymentsPerYear),"")</f>
        <v/>
      </c>
      <c r="I810" s="329" t="str">
        <f aca="false">IF('Loan Table'!$A810&lt;&gt;"",IF('Loan Table'!$D810+'Loan Table'!$E810&lt;='Loan Table'!$C810,'Loan Table'!$C810-'Loan Table'!$G810,0),"")</f>
        <v/>
      </c>
      <c r="J810" s="329" t="str">
        <f aca="false">IF('Loan Table'!$A810&lt;&gt;"",SUM(INDEX('Loan Table'!$H$13:$H$844,1,1):'Loan Table'!$H810),"")</f>
        <v/>
      </c>
    </row>
    <row r="811" customFormat="false" ht="10.5" hidden="false" customHeight="false" outlineLevel="0" collapsed="false">
      <c r="A811" s="332" t="str">
        <f aca="false">IF(LoanGood,IF(ROW()-ROW('Loan Table'!$A$12)&gt;ScheduledNumberOfPayments,"",ROW()-ROW('Loan Table'!$A$12)),"")</f>
        <v/>
      </c>
      <c r="B811" s="327" t="str">
        <f aca="false">IF('Loan Table'!$A811&lt;&gt;"",EOMONTH(LoanStartDate,ROW('Loan Table'!$A811)-ROW('Loan Table'!$A$12)-2)+DAY(LoanStartDate),"")</f>
        <v/>
      </c>
      <c r="C811" s="329" t="str">
        <f aca="false">IF('Loan Table'!$A811&lt;&gt;"",IF(ROW()-ROW('Loan Table'!$C$12)=1,LoanAmount,INDEX('Loan Table'!$I$13:$I$844,ROW()-ROW('Loan Table'!$C$12)-1)),"")</f>
        <v/>
      </c>
      <c r="D811" s="329" t="str">
        <f aca="false">IF('Loan Table'!$A811&lt;&gt;"",ScheduledPayment,"")</f>
        <v/>
      </c>
      <c r="E811" s="329" t="str">
        <f aca="false">IF('Loan Table'!$A811&lt;&gt;"",IF('Loan Table'!$D811+ExtraPayments&lt;'Loan Table'!$C811,ExtraPayments,IF('Loan Table'!$C811-'Loan Table'!$D811&gt;0,'Loan Table'!$C811-'Loan Table'!$D811,0)),"")</f>
        <v/>
      </c>
      <c r="F811" s="329" t="str">
        <f aca="false">IF('Loan Table'!$A811&lt;&gt;"",IF('Loan Table'!$D811+'Loan Table'!$E811&lt;='Loan Table'!$C811,'Loan Table'!$D811+'Loan Table'!$E811,'Loan Table'!$C811),"")</f>
        <v/>
      </c>
      <c r="G811" s="329" t="str">
        <f aca="false">IF('Loan Table'!$A811&lt;&gt;"",'Loan Table'!$F811-'Loan Table'!$H811,"")</f>
        <v/>
      </c>
      <c r="H811" s="329" t="str">
        <f aca="false">IF('Loan Table'!$A811&lt;&gt;"",'Loan Table'!$C811*(InterestRate/PaymentsPerYear),"")</f>
        <v/>
      </c>
      <c r="I811" s="329" t="str">
        <f aca="false">IF('Loan Table'!$A811&lt;&gt;"",IF('Loan Table'!$D811+'Loan Table'!$E811&lt;='Loan Table'!$C811,'Loan Table'!$C811-'Loan Table'!$G811,0),"")</f>
        <v/>
      </c>
      <c r="J811" s="329" t="str">
        <f aca="false">IF('Loan Table'!$A811&lt;&gt;"",SUM(INDEX('Loan Table'!$H$13:$H$844,1,1):'Loan Table'!$H811),"")</f>
        <v/>
      </c>
    </row>
    <row r="812" customFormat="false" ht="10.5" hidden="false" customHeight="false" outlineLevel="0" collapsed="false">
      <c r="A812" s="332" t="str">
        <f aca="false">IF(LoanGood,IF(ROW()-ROW('Loan Table'!$A$12)&gt;ScheduledNumberOfPayments,"",ROW()-ROW('Loan Table'!$A$12)),"")</f>
        <v/>
      </c>
      <c r="B812" s="327" t="str">
        <f aca="false">IF('Loan Table'!$A812&lt;&gt;"",EOMONTH(LoanStartDate,ROW('Loan Table'!$A812)-ROW('Loan Table'!$A$12)-2)+DAY(LoanStartDate),"")</f>
        <v/>
      </c>
      <c r="C812" s="329" t="str">
        <f aca="false">IF('Loan Table'!$A812&lt;&gt;"",IF(ROW()-ROW('Loan Table'!$C$12)=1,LoanAmount,INDEX('Loan Table'!$I$13:$I$844,ROW()-ROW('Loan Table'!$C$12)-1)),"")</f>
        <v/>
      </c>
      <c r="D812" s="329" t="str">
        <f aca="false">IF('Loan Table'!$A812&lt;&gt;"",ScheduledPayment,"")</f>
        <v/>
      </c>
      <c r="E812" s="329" t="str">
        <f aca="false">IF('Loan Table'!$A812&lt;&gt;"",IF('Loan Table'!$D812+ExtraPayments&lt;'Loan Table'!$C812,ExtraPayments,IF('Loan Table'!$C812-'Loan Table'!$D812&gt;0,'Loan Table'!$C812-'Loan Table'!$D812,0)),"")</f>
        <v/>
      </c>
      <c r="F812" s="329" t="str">
        <f aca="false">IF('Loan Table'!$A812&lt;&gt;"",IF('Loan Table'!$D812+'Loan Table'!$E812&lt;='Loan Table'!$C812,'Loan Table'!$D812+'Loan Table'!$E812,'Loan Table'!$C812),"")</f>
        <v/>
      </c>
      <c r="G812" s="329" t="str">
        <f aca="false">IF('Loan Table'!$A812&lt;&gt;"",'Loan Table'!$F812-'Loan Table'!$H812,"")</f>
        <v/>
      </c>
      <c r="H812" s="329" t="str">
        <f aca="false">IF('Loan Table'!$A812&lt;&gt;"",'Loan Table'!$C812*(InterestRate/PaymentsPerYear),"")</f>
        <v/>
      </c>
      <c r="I812" s="329" t="str">
        <f aca="false">IF('Loan Table'!$A812&lt;&gt;"",IF('Loan Table'!$D812+'Loan Table'!$E812&lt;='Loan Table'!$C812,'Loan Table'!$C812-'Loan Table'!$G812,0),"")</f>
        <v/>
      </c>
      <c r="J812" s="329" t="str">
        <f aca="false">IF('Loan Table'!$A812&lt;&gt;"",SUM(INDEX('Loan Table'!$H$13:$H$844,1,1):'Loan Table'!$H812),"")</f>
        <v/>
      </c>
    </row>
    <row r="813" customFormat="false" ht="10.5" hidden="false" customHeight="false" outlineLevel="0" collapsed="false">
      <c r="A813" s="332" t="str">
        <f aca="false">IF(LoanGood,IF(ROW()-ROW('Loan Table'!$A$12)&gt;ScheduledNumberOfPayments,"",ROW()-ROW('Loan Table'!$A$12)),"")</f>
        <v/>
      </c>
      <c r="B813" s="327" t="str">
        <f aca="false">IF('Loan Table'!$A813&lt;&gt;"",EOMONTH(LoanStartDate,ROW('Loan Table'!$A813)-ROW('Loan Table'!$A$12)-2)+DAY(LoanStartDate),"")</f>
        <v/>
      </c>
      <c r="C813" s="329" t="str">
        <f aca="false">IF('Loan Table'!$A813&lt;&gt;"",IF(ROW()-ROW('Loan Table'!$C$12)=1,LoanAmount,INDEX('Loan Table'!$I$13:$I$844,ROW()-ROW('Loan Table'!$C$12)-1)),"")</f>
        <v/>
      </c>
      <c r="D813" s="329" t="str">
        <f aca="false">IF('Loan Table'!$A813&lt;&gt;"",ScheduledPayment,"")</f>
        <v/>
      </c>
      <c r="E813" s="329" t="str">
        <f aca="false">IF('Loan Table'!$A813&lt;&gt;"",IF('Loan Table'!$D813+ExtraPayments&lt;'Loan Table'!$C813,ExtraPayments,IF('Loan Table'!$C813-'Loan Table'!$D813&gt;0,'Loan Table'!$C813-'Loan Table'!$D813,0)),"")</f>
        <v/>
      </c>
      <c r="F813" s="329" t="str">
        <f aca="false">IF('Loan Table'!$A813&lt;&gt;"",IF('Loan Table'!$D813+'Loan Table'!$E813&lt;='Loan Table'!$C813,'Loan Table'!$D813+'Loan Table'!$E813,'Loan Table'!$C813),"")</f>
        <v/>
      </c>
      <c r="G813" s="329" t="str">
        <f aca="false">IF('Loan Table'!$A813&lt;&gt;"",'Loan Table'!$F813-'Loan Table'!$H813,"")</f>
        <v/>
      </c>
      <c r="H813" s="329" t="str">
        <f aca="false">IF('Loan Table'!$A813&lt;&gt;"",'Loan Table'!$C813*(InterestRate/PaymentsPerYear),"")</f>
        <v/>
      </c>
      <c r="I813" s="329" t="str">
        <f aca="false">IF('Loan Table'!$A813&lt;&gt;"",IF('Loan Table'!$D813+'Loan Table'!$E813&lt;='Loan Table'!$C813,'Loan Table'!$C813-'Loan Table'!$G813,0),"")</f>
        <v/>
      </c>
      <c r="J813" s="329" t="str">
        <f aca="false">IF('Loan Table'!$A813&lt;&gt;"",SUM(INDEX('Loan Table'!$H$13:$H$844,1,1):'Loan Table'!$H813),"")</f>
        <v/>
      </c>
    </row>
    <row r="814" customFormat="false" ht="10.5" hidden="false" customHeight="false" outlineLevel="0" collapsed="false">
      <c r="A814" s="332" t="str">
        <f aca="false">IF(LoanGood,IF(ROW()-ROW('Loan Table'!$A$12)&gt;ScheduledNumberOfPayments,"",ROW()-ROW('Loan Table'!$A$12)),"")</f>
        <v/>
      </c>
      <c r="B814" s="327" t="str">
        <f aca="false">IF('Loan Table'!$A814&lt;&gt;"",EOMONTH(LoanStartDate,ROW('Loan Table'!$A814)-ROW('Loan Table'!$A$12)-2)+DAY(LoanStartDate),"")</f>
        <v/>
      </c>
      <c r="C814" s="329" t="str">
        <f aca="false">IF('Loan Table'!$A814&lt;&gt;"",IF(ROW()-ROW('Loan Table'!$C$12)=1,LoanAmount,INDEX('Loan Table'!$I$13:$I$844,ROW()-ROW('Loan Table'!$C$12)-1)),"")</f>
        <v/>
      </c>
      <c r="D814" s="329" t="str">
        <f aca="false">IF('Loan Table'!$A814&lt;&gt;"",ScheduledPayment,"")</f>
        <v/>
      </c>
      <c r="E814" s="329" t="str">
        <f aca="false">IF('Loan Table'!$A814&lt;&gt;"",IF('Loan Table'!$D814+ExtraPayments&lt;'Loan Table'!$C814,ExtraPayments,IF('Loan Table'!$C814-'Loan Table'!$D814&gt;0,'Loan Table'!$C814-'Loan Table'!$D814,0)),"")</f>
        <v/>
      </c>
      <c r="F814" s="329" t="str">
        <f aca="false">IF('Loan Table'!$A814&lt;&gt;"",IF('Loan Table'!$D814+'Loan Table'!$E814&lt;='Loan Table'!$C814,'Loan Table'!$D814+'Loan Table'!$E814,'Loan Table'!$C814),"")</f>
        <v/>
      </c>
      <c r="G814" s="329" t="str">
        <f aca="false">IF('Loan Table'!$A814&lt;&gt;"",'Loan Table'!$F814-'Loan Table'!$H814,"")</f>
        <v/>
      </c>
      <c r="H814" s="329" t="str">
        <f aca="false">IF('Loan Table'!$A814&lt;&gt;"",'Loan Table'!$C814*(InterestRate/PaymentsPerYear),"")</f>
        <v/>
      </c>
      <c r="I814" s="329" t="str">
        <f aca="false">IF('Loan Table'!$A814&lt;&gt;"",IF('Loan Table'!$D814+'Loan Table'!$E814&lt;='Loan Table'!$C814,'Loan Table'!$C814-'Loan Table'!$G814,0),"")</f>
        <v/>
      </c>
      <c r="J814" s="329" t="str">
        <f aca="false">IF('Loan Table'!$A814&lt;&gt;"",SUM(INDEX('Loan Table'!$H$13:$H$844,1,1):'Loan Table'!$H814),"")</f>
        <v/>
      </c>
    </row>
    <row r="815" customFormat="false" ht="10.5" hidden="false" customHeight="false" outlineLevel="0" collapsed="false">
      <c r="A815" s="332" t="str">
        <f aca="false">IF(LoanGood,IF(ROW()-ROW('Loan Table'!$A$12)&gt;ScheduledNumberOfPayments,"",ROW()-ROW('Loan Table'!$A$12)),"")</f>
        <v/>
      </c>
      <c r="B815" s="327" t="str">
        <f aca="false">IF('Loan Table'!$A815&lt;&gt;"",EOMONTH(LoanStartDate,ROW('Loan Table'!$A815)-ROW('Loan Table'!$A$12)-2)+DAY(LoanStartDate),"")</f>
        <v/>
      </c>
      <c r="C815" s="329" t="str">
        <f aca="false">IF('Loan Table'!$A815&lt;&gt;"",IF(ROW()-ROW('Loan Table'!$C$12)=1,LoanAmount,INDEX('Loan Table'!$I$13:$I$844,ROW()-ROW('Loan Table'!$C$12)-1)),"")</f>
        <v/>
      </c>
      <c r="D815" s="329" t="str">
        <f aca="false">IF('Loan Table'!$A815&lt;&gt;"",ScheduledPayment,"")</f>
        <v/>
      </c>
      <c r="E815" s="329" t="str">
        <f aca="false">IF('Loan Table'!$A815&lt;&gt;"",IF('Loan Table'!$D815+ExtraPayments&lt;'Loan Table'!$C815,ExtraPayments,IF('Loan Table'!$C815-'Loan Table'!$D815&gt;0,'Loan Table'!$C815-'Loan Table'!$D815,0)),"")</f>
        <v/>
      </c>
      <c r="F815" s="329" t="str">
        <f aca="false">IF('Loan Table'!$A815&lt;&gt;"",IF('Loan Table'!$D815+'Loan Table'!$E815&lt;='Loan Table'!$C815,'Loan Table'!$D815+'Loan Table'!$E815,'Loan Table'!$C815),"")</f>
        <v/>
      </c>
      <c r="G815" s="329" t="str">
        <f aca="false">IF('Loan Table'!$A815&lt;&gt;"",'Loan Table'!$F815-'Loan Table'!$H815,"")</f>
        <v/>
      </c>
      <c r="H815" s="329" t="str">
        <f aca="false">IF('Loan Table'!$A815&lt;&gt;"",'Loan Table'!$C815*(InterestRate/PaymentsPerYear),"")</f>
        <v/>
      </c>
      <c r="I815" s="329" t="str">
        <f aca="false">IF('Loan Table'!$A815&lt;&gt;"",IF('Loan Table'!$D815+'Loan Table'!$E815&lt;='Loan Table'!$C815,'Loan Table'!$C815-'Loan Table'!$G815,0),"")</f>
        <v/>
      </c>
      <c r="J815" s="329" t="str">
        <f aca="false">IF('Loan Table'!$A815&lt;&gt;"",SUM(INDEX('Loan Table'!$H$13:$H$844,1,1):'Loan Table'!$H815),"")</f>
        <v/>
      </c>
    </row>
    <row r="816" customFormat="false" ht="10.5" hidden="false" customHeight="false" outlineLevel="0" collapsed="false">
      <c r="A816" s="332" t="str">
        <f aca="false">IF(LoanGood,IF(ROW()-ROW('Loan Table'!$A$12)&gt;ScheduledNumberOfPayments,"",ROW()-ROW('Loan Table'!$A$12)),"")</f>
        <v/>
      </c>
      <c r="B816" s="327" t="str">
        <f aca="false">IF('Loan Table'!$A816&lt;&gt;"",EOMONTH(LoanStartDate,ROW('Loan Table'!$A816)-ROW('Loan Table'!$A$12)-2)+DAY(LoanStartDate),"")</f>
        <v/>
      </c>
      <c r="C816" s="329" t="str">
        <f aca="false">IF('Loan Table'!$A816&lt;&gt;"",IF(ROW()-ROW('Loan Table'!$C$12)=1,LoanAmount,INDEX('Loan Table'!$I$13:$I$844,ROW()-ROW('Loan Table'!$C$12)-1)),"")</f>
        <v/>
      </c>
      <c r="D816" s="329" t="str">
        <f aca="false">IF('Loan Table'!$A816&lt;&gt;"",ScheduledPayment,"")</f>
        <v/>
      </c>
      <c r="E816" s="329" t="str">
        <f aca="false">IF('Loan Table'!$A816&lt;&gt;"",IF('Loan Table'!$D816+ExtraPayments&lt;'Loan Table'!$C816,ExtraPayments,IF('Loan Table'!$C816-'Loan Table'!$D816&gt;0,'Loan Table'!$C816-'Loan Table'!$D816,0)),"")</f>
        <v/>
      </c>
      <c r="F816" s="329" t="str">
        <f aca="false">IF('Loan Table'!$A816&lt;&gt;"",IF('Loan Table'!$D816+'Loan Table'!$E816&lt;='Loan Table'!$C816,'Loan Table'!$D816+'Loan Table'!$E816,'Loan Table'!$C816),"")</f>
        <v/>
      </c>
      <c r="G816" s="329" t="str">
        <f aca="false">IF('Loan Table'!$A816&lt;&gt;"",'Loan Table'!$F816-'Loan Table'!$H816,"")</f>
        <v/>
      </c>
      <c r="H816" s="329" t="str">
        <f aca="false">IF('Loan Table'!$A816&lt;&gt;"",'Loan Table'!$C816*(InterestRate/PaymentsPerYear),"")</f>
        <v/>
      </c>
      <c r="I816" s="329" t="str">
        <f aca="false">IF('Loan Table'!$A816&lt;&gt;"",IF('Loan Table'!$D816+'Loan Table'!$E816&lt;='Loan Table'!$C816,'Loan Table'!$C816-'Loan Table'!$G816,0),"")</f>
        <v/>
      </c>
      <c r="J816" s="329" t="str">
        <f aca="false">IF('Loan Table'!$A816&lt;&gt;"",SUM(INDEX('Loan Table'!$H$13:$H$844,1,1):'Loan Table'!$H816),"")</f>
        <v/>
      </c>
    </row>
    <row r="817" customFormat="false" ht="10.5" hidden="false" customHeight="false" outlineLevel="0" collapsed="false">
      <c r="A817" s="332" t="str">
        <f aca="false">IF(LoanGood,IF(ROW()-ROW('Loan Table'!$A$12)&gt;ScheduledNumberOfPayments,"",ROW()-ROW('Loan Table'!$A$12)),"")</f>
        <v/>
      </c>
      <c r="B817" s="327" t="str">
        <f aca="false">IF('Loan Table'!$A817&lt;&gt;"",EOMONTH(LoanStartDate,ROW('Loan Table'!$A817)-ROW('Loan Table'!$A$12)-2)+DAY(LoanStartDate),"")</f>
        <v/>
      </c>
      <c r="C817" s="329" t="str">
        <f aca="false">IF('Loan Table'!$A817&lt;&gt;"",IF(ROW()-ROW('Loan Table'!$C$12)=1,LoanAmount,INDEX('Loan Table'!$I$13:$I$844,ROW()-ROW('Loan Table'!$C$12)-1)),"")</f>
        <v/>
      </c>
      <c r="D817" s="329" t="str">
        <f aca="false">IF('Loan Table'!$A817&lt;&gt;"",ScheduledPayment,"")</f>
        <v/>
      </c>
      <c r="E817" s="329" t="str">
        <f aca="false">IF('Loan Table'!$A817&lt;&gt;"",IF('Loan Table'!$D817+ExtraPayments&lt;'Loan Table'!$C817,ExtraPayments,IF('Loan Table'!$C817-'Loan Table'!$D817&gt;0,'Loan Table'!$C817-'Loan Table'!$D817,0)),"")</f>
        <v/>
      </c>
      <c r="F817" s="329" t="str">
        <f aca="false">IF('Loan Table'!$A817&lt;&gt;"",IF('Loan Table'!$D817+'Loan Table'!$E817&lt;='Loan Table'!$C817,'Loan Table'!$D817+'Loan Table'!$E817,'Loan Table'!$C817),"")</f>
        <v/>
      </c>
      <c r="G817" s="329" t="str">
        <f aca="false">IF('Loan Table'!$A817&lt;&gt;"",'Loan Table'!$F817-'Loan Table'!$H817,"")</f>
        <v/>
      </c>
      <c r="H817" s="329" t="str">
        <f aca="false">IF('Loan Table'!$A817&lt;&gt;"",'Loan Table'!$C817*(InterestRate/PaymentsPerYear),"")</f>
        <v/>
      </c>
      <c r="I817" s="329" t="str">
        <f aca="false">IF('Loan Table'!$A817&lt;&gt;"",IF('Loan Table'!$D817+'Loan Table'!$E817&lt;='Loan Table'!$C817,'Loan Table'!$C817-'Loan Table'!$G817,0),"")</f>
        <v/>
      </c>
      <c r="J817" s="329" t="str">
        <f aca="false">IF('Loan Table'!$A817&lt;&gt;"",SUM(INDEX('Loan Table'!$H$13:$H$844,1,1):'Loan Table'!$H817),"")</f>
        <v/>
      </c>
    </row>
    <row r="818" customFormat="false" ht="10.5" hidden="false" customHeight="false" outlineLevel="0" collapsed="false">
      <c r="A818" s="332" t="str">
        <f aca="false">IF(LoanGood,IF(ROW()-ROW('Loan Table'!$A$12)&gt;ScheduledNumberOfPayments,"",ROW()-ROW('Loan Table'!$A$12)),"")</f>
        <v/>
      </c>
      <c r="B818" s="327" t="str">
        <f aca="false">IF('Loan Table'!$A818&lt;&gt;"",EOMONTH(LoanStartDate,ROW('Loan Table'!$A818)-ROW('Loan Table'!$A$12)-2)+DAY(LoanStartDate),"")</f>
        <v/>
      </c>
      <c r="C818" s="329" t="str">
        <f aca="false">IF('Loan Table'!$A818&lt;&gt;"",IF(ROW()-ROW('Loan Table'!$C$12)=1,LoanAmount,INDEX('Loan Table'!$I$13:$I$844,ROW()-ROW('Loan Table'!$C$12)-1)),"")</f>
        <v/>
      </c>
      <c r="D818" s="329" t="str">
        <f aca="false">IF('Loan Table'!$A818&lt;&gt;"",ScheduledPayment,"")</f>
        <v/>
      </c>
      <c r="E818" s="329" t="str">
        <f aca="false">IF('Loan Table'!$A818&lt;&gt;"",IF('Loan Table'!$D818+ExtraPayments&lt;'Loan Table'!$C818,ExtraPayments,IF('Loan Table'!$C818-'Loan Table'!$D818&gt;0,'Loan Table'!$C818-'Loan Table'!$D818,0)),"")</f>
        <v/>
      </c>
      <c r="F818" s="329" t="str">
        <f aca="false">IF('Loan Table'!$A818&lt;&gt;"",IF('Loan Table'!$D818+'Loan Table'!$E818&lt;='Loan Table'!$C818,'Loan Table'!$D818+'Loan Table'!$E818,'Loan Table'!$C818),"")</f>
        <v/>
      </c>
      <c r="G818" s="329" t="str">
        <f aca="false">IF('Loan Table'!$A818&lt;&gt;"",'Loan Table'!$F818-'Loan Table'!$H818,"")</f>
        <v/>
      </c>
      <c r="H818" s="329" t="str">
        <f aca="false">IF('Loan Table'!$A818&lt;&gt;"",'Loan Table'!$C818*(InterestRate/PaymentsPerYear),"")</f>
        <v/>
      </c>
      <c r="I818" s="329" t="str">
        <f aca="false">IF('Loan Table'!$A818&lt;&gt;"",IF('Loan Table'!$D818+'Loan Table'!$E818&lt;='Loan Table'!$C818,'Loan Table'!$C818-'Loan Table'!$G818,0),"")</f>
        <v/>
      </c>
      <c r="J818" s="329" t="str">
        <f aca="false">IF('Loan Table'!$A818&lt;&gt;"",SUM(INDEX('Loan Table'!$H$13:$H$844,1,1):'Loan Table'!$H818),"")</f>
        <v/>
      </c>
    </row>
    <row r="819" customFormat="false" ht="10.5" hidden="false" customHeight="false" outlineLevel="0" collapsed="false">
      <c r="A819" s="332" t="str">
        <f aca="false">IF(LoanGood,IF(ROW()-ROW('Loan Table'!$A$12)&gt;ScheduledNumberOfPayments,"",ROW()-ROW('Loan Table'!$A$12)),"")</f>
        <v/>
      </c>
      <c r="B819" s="327" t="str">
        <f aca="false">IF('Loan Table'!$A819&lt;&gt;"",EOMONTH(LoanStartDate,ROW('Loan Table'!$A819)-ROW('Loan Table'!$A$12)-2)+DAY(LoanStartDate),"")</f>
        <v/>
      </c>
      <c r="C819" s="329" t="str">
        <f aca="false">IF('Loan Table'!$A819&lt;&gt;"",IF(ROW()-ROW('Loan Table'!$C$12)=1,LoanAmount,INDEX('Loan Table'!$I$13:$I$844,ROW()-ROW('Loan Table'!$C$12)-1)),"")</f>
        <v/>
      </c>
      <c r="D819" s="329" t="str">
        <f aca="false">IF('Loan Table'!$A819&lt;&gt;"",ScheduledPayment,"")</f>
        <v/>
      </c>
      <c r="E819" s="329" t="str">
        <f aca="false">IF('Loan Table'!$A819&lt;&gt;"",IF('Loan Table'!$D819+ExtraPayments&lt;'Loan Table'!$C819,ExtraPayments,IF('Loan Table'!$C819-'Loan Table'!$D819&gt;0,'Loan Table'!$C819-'Loan Table'!$D819,0)),"")</f>
        <v/>
      </c>
      <c r="F819" s="329" t="str">
        <f aca="false">IF('Loan Table'!$A819&lt;&gt;"",IF('Loan Table'!$D819+'Loan Table'!$E819&lt;='Loan Table'!$C819,'Loan Table'!$D819+'Loan Table'!$E819,'Loan Table'!$C819),"")</f>
        <v/>
      </c>
      <c r="G819" s="329" t="str">
        <f aca="false">IF('Loan Table'!$A819&lt;&gt;"",'Loan Table'!$F819-'Loan Table'!$H819,"")</f>
        <v/>
      </c>
      <c r="H819" s="329" t="str">
        <f aca="false">IF('Loan Table'!$A819&lt;&gt;"",'Loan Table'!$C819*(InterestRate/PaymentsPerYear),"")</f>
        <v/>
      </c>
      <c r="I819" s="329" t="str">
        <f aca="false">IF('Loan Table'!$A819&lt;&gt;"",IF('Loan Table'!$D819+'Loan Table'!$E819&lt;='Loan Table'!$C819,'Loan Table'!$C819-'Loan Table'!$G819,0),"")</f>
        <v/>
      </c>
      <c r="J819" s="329" t="str">
        <f aca="false">IF('Loan Table'!$A819&lt;&gt;"",SUM(INDEX('Loan Table'!$H$13:$H$844,1,1):'Loan Table'!$H819),"")</f>
        <v/>
      </c>
    </row>
    <row r="820" customFormat="false" ht="10.5" hidden="false" customHeight="false" outlineLevel="0" collapsed="false">
      <c r="A820" s="332" t="str">
        <f aca="false">IF(LoanGood,IF(ROW()-ROW('Loan Table'!$A$12)&gt;ScheduledNumberOfPayments,"",ROW()-ROW('Loan Table'!$A$12)),"")</f>
        <v/>
      </c>
      <c r="B820" s="327" t="str">
        <f aca="false">IF('Loan Table'!$A820&lt;&gt;"",EOMONTH(LoanStartDate,ROW('Loan Table'!$A820)-ROW('Loan Table'!$A$12)-2)+DAY(LoanStartDate),"")</f>
        <v/>
      </c>
      <c r="C820" s="329" t="str">
        <f aca="false">IF('Loan Table'!$A820&lt;&gt;"",IF(ROW()-ROW('Loan Table'!$C$12)=1,LoanAmount,INDEX('Loan Table'!$I$13:$I$844,ROW()-ROW('Loan Table'!$C$12)-1)),"")</f>
        <v/>
      </c>
      <c r="D820" s="329" t="str">
        <f aca="false">IF('Loan Table'!$A820&lt;&gt;"",ScheduledPayment,"")</f>
        <v/>
      </c>
      <c r="E820" s="329" t="str">
        <f aca="false">IF('Loan Table'!$A820&lt;&gt;"",IF('Loan Table'!$D820+ExtraPayments&lt;'Loan Table'!$C820,ExtraPayments,IF('Loan Table'!$C820-'Loan Table'!$D820&gt;0,'Loan Table'!$C820-'Loan Table'!$D820,0)),"")</f>
        <v/>
      </c>
      <c r="F820" s="329" t="str">
        <f aca="false">IF('Loan Table'!$A820&lt;&gt;"",IF('Loan Table'!$D820+'Loan Table'!$E820&lt;='Loan Table'!$C820,'Loan Table'!$D820+'Loan Table'!$E820,'Loan Table'!$C820),"")</f>
        <v/>
      </c>
      <c r="G820" s="329" t="str">
        <f aca="false">IF('Loan Table'!$A820&lt;&gt;"",'Loan Table'!$F820-'Loan Table'!$H820,"")</f>
        <v/>
      </c>
      <c r="H820" s="329" t="str">
        <f aca="false">IF('Loan Table'!$A820&lt;&gt;"",'Loan Table'!$C820*(InterestRate/PaymentsPerYear),"")</f>
        <v/>
      </c>
      <c r="I820" s="329" t="str">
        <f aca="false">IF('Loan Table'!$A820&lt;&gt;"",IF('Loan Table'!$D820+'Loan Table'!$E820&lt;='Loan Table'!$C820,'Loan Table'!$C820-'Loan Table'!$G820,0),"")</f>
        <v/>
      </c>
      <c r="J820" s="329" t="str">
        <f aca="false">IF('Loan Table'!$A820&lt;&gt;"",SUM(INDEX('Loan Table'!$H$13:$H$844,1,1):'Loan Table'!$H820),"")</f>
        <v/>
      </c>
    </row>
    <row r="821" customFormat="false" ht="10.5" hidden="false" customHeight="false" outlineLevel="0" collapsed="false">
      <c r="A821" s="332" t="str">
        <f aca="false">IF(LoanGood,IF(ROW()-ROW('Loan Table'!$A$12)&gt;ScheduledNumberOfPayments,"",ROW()-ROW('Loan Table'!$A$12)),"")</f>
        <v/>
      </c>
      <c r="B821" s="327" t="str">
        <f aca="false">IF('Loan Table'!$A821&lt;&gt;"",EOMONTH(LoanStartDate,ROW('Loan Table'!$A821)-ROW('Loan Table'!$A$12)-2)+DAY(LoanStartDate),"")</f>
        <v/>
      </c>
      <c r="C821" s="329" t="str">
        <f aca="false">IF('Loan Table'!$A821&lt;&gt;"",IF(ROW()-ROW('Loan Table'!$C$12)=1,LoanAmount,INDEX('Loan Table'!$I$13:$I$844,ROW()-ROW('Loan Table'!$C$12)-1)),"")</f>
        <v/>
      </c>
      <c r="D821" s="329" t="str">
        <f aca="false">IF('Loan Table'!$A821&lt;&gt;"",ScheduledPayment,"")</f>
        <v/>
      </c>
      <c r="E821" s="329" t="str">
        <f aca="false">IF('Loan Table'!$A821&lt;&gt;"",IF('Loan Table'!$D821+ExtraPayments&lt;'Loan Table'!$C821,ExtraPayments,IF('Loan Table'!$C821-'Loan Table'!$D821&gt;0,'Loan Table'!$C821-'Loan Table'!$D821,0)),"")</f>
        <v/>
      </c>
      <c r="F821" s="329" t="str">
        <f aca="false">IF('Loan Table'!$A821&lt;&gt;"",IF('Loan Table'!$D821+'Loan Table'!$E821&lt;='Loan Table'!$C821,'Loan Table'!$D821+'Loan Table'!$E821,'Loan Table'!$C821),"")</f>
        <v/>
      </c>
      <c r="G821" s="329" t="str">
        <f aca="false">IF('Loan Table'!$A821&lt;&gt;"",'Loan Table'!$F821-'Loan Table'!$H821,"")</f>
        <v/>
      </c>
      <c r="H821" s="329" t="str">
        <f aca="false">IF('Loan Table'!$A821&lt;&gt;"",'Loan Table'!$C821*(InterestRate/PaymentsPerYear),"")</f>
        <v/>
      </c>
      <c r="I821" s="329" t="str">
        <f aca="false">IF('Loan Table'!$A821&lt;&gt;"",IF('Loan Table'!$D821+'Loan Table'!$E821&lt;='Loan Table'!$C821,'Loan Table'!$C821-'Loan Table'!$G821,0),"")</f>
        <v/>
      </c>
      <c r="J821" s="329" t="str">
        <f aca="false">IF('Loan Table'!$A821&lt;&gt;"",SUM(INDEX('Loan Table'!$H$13:$H$844,1,1):'Loan Table'!$H821),"")</f>
        <v/>
      </c>
    </row>
    <row r="822" customFormat="false" ht="10.5" hidden="false" customHeight="false" outlineLevel="0" collapsed="false">
      <c r="A822" s="332" t="str">
        <f aca="false">IF(LoanGood,IF(ROW()-ROW('Loan Table'!$A$12)&gt;ScheduledNumberOfPayments,"",ROW()-ROW('Loan Table'!$A$12)),"")</f>
        <v/>
      </c>
      <c r="B822" s="327" t="str">
        <f aca="false">IF('Loan Table'!$A822&lt;&gt;"",EOMONTH(LoanStartDate,ROW('Loan Table'!$A822)-ROW('Loan Table'!$A$12)-2)+DAY(LoanStartDate),"")</f>
        <v/>
      </c>
      <c r="C822" s="329" t="str">
        <f aca="false">IF('Loan Table'!$A822&lt;&gt;"",IF(ROW()-ROW('Loan Table'!$C$12)=1,LoanAmount,INDEX('Loan Table'!$I$13:$I$844,ROW()-ROW('Loan Table'!$C$12)-1)),"")</f>
        <v/>
      </c>
      <c r="D822" s="329" t="str">
        <f aca="false">IF('Loan Table'!$A822&lt;&gt;"",ScheduledPayment,"")</f>
        <v/>
      </c>
      <c r="E822" s="329" t="str">
        <f aca="false">IF('Loan Table'!$A822&lt;&gt;"",IF('Loan Table'!$D822+ExtraPayments&lt;'Loan Table'!$C822,ExtraPayments,IF('Loan Table'!$C822-'Loan Table'!$D822&gt;0,'Loan Table'!$C822-'Loan Table'!$D822,0)),"")</f>
        <v/>
      </c>
      <c r="F822" s="329" t="str">
        <f aca="false">IF('Loan Table'!$A822&lt;&gt;"",IF('Loan Table'!$D822+'Loan Table'!$E822&lt;='Loan Table'!$C822,'Loan Table'!$D822+'Loan Table'!$E822,'Loan Table'!$C822),"")</f>
        <v/>
      </c>
      <c r="G822" s="329" t="str">
        <f aca="false">IF('Loan Table'!$A822&lt;&gt;"",'Loan Table'!$F822-'Loan Table'!$H822,"")</f>
        <v/>
      </c>
      <c r="H822" s="329" t="str">
        <f aca="false">IF('Loan Table'!$A822&lt;&gt;"",'Loan Table'!$C822*(InterestRate/PaymentsPerYear),"")</f>
        <v/>
      </c>
      <c r="I822" s="329" t="str">
        <f aca="false">IF('Loan Table'!$A822&lt;&gt;"",IF('Loan Table'!$D822+'Loan Table'!$E822&lt;='Loan Table'!$C822,'Loan Table'!$C822-'Loan Table'!$G822,0),"")</f>
        <v/>
      </c>
      <c r="J822" s="329" t="str">
        <f aca="false">IF('Loan Table'!$A822&lt;&gt;"",SUM(INDEX('Loan Table'!$H$13:$H$844,1,1):'Loan Table'!$H822),"")</f>
        <v/>
      </c>
    </row>
    <row r="823" customFormat="false" ht="10.5" hidden="false" customHeight="false" outlineLevel="0" collapsed="false">
      <c r="A823" s="332" t="str">
        <f aca="false">IF(LoanGood,IF(ROW()-ROW('Loan Table'!$A$12)&gt;ScheduledNumberOfPayments,"",ROW()-ROW('Loan Table'!$A$12)),"")</f>
        <v/>
      </c>
      <c r="B823" s="327" t="str">
        <f aca="false">IF('Loan Table'!$A823&lt;&gt;"",EOMONTH(LoanStartDate,ROW('Loan Table'!$A823)-ROW('Loan Table'!$A$12)-2)+DAY(LoanStartDate),"")</f>
        <v/>
      </c>
      <c r="C823" s="329" t="str">
        <f aca="false">IF('Loan Table'!$A823&lt;&gt;"",IF(ROW()-ROW('Loan Table'!$C$12)=1,LoanAmount,INDEX('Loan Table'!$I$13:$I$844,ROW()-ROW('Loan Table'!$C$12)-1)),"")</f>
        <v/>
      </c>
      <c r="D823" s="329" t="str">
        <f aca="false">IF('Loan Table'!$A823&lt;&gt;"",ScheduledPayment,"")</f>
        <v/>
      </c>
      <c r="E823" s="329" t="str">
        <f aca="false">IF('Loan Table'!$A823&lt;&gt;"",IF('Loan Table'!$D823+ExtraPayments&lt;'Loan Table'!$C823,ExtraPayments,IF('Loan Table'!$C823-'Loan Table'!$D823&gt;0,'Loan Table'!$C823-'Loan Table'!$D823,0)),"")</f>
        <v/>
      </c>
      <c r="F823" s="329" t="str">
        <f aca="false">IF('Loan Table'!$A823&lt;&gt;"",IF('Loan Table'!$D823+'Loan Table'!$E823&lt;='Loan Table'!$C823,'Loan Table'!$D823+'Loan Table'!$E823,'Loan Table'!$C823),"")</f>
        <v/>
      </c>
      <c r="G823" s="329" t="str">
        <f aca="false">IF('Loan Table'!$A823&lt;&gt;"",'Loan Table'!$F823-'Loan Table'!$H823,"")</f>
        <v/>
      </c>
      <c r="H823" s="329" t="str">
        <f aca="false">IF('Loan Table'!$A823&lt;&gt;"",'Loan Table'!$C823*(InterestRate/PaymentsPerYear),"")</f>
        <v/>
      </c>
      <c r="I823" s="329" t="str">
        <f aca="false">IF('Loan Table'!$A823&lt;&gt;"",IF('Loan Table'!$D823+'Loan Table'!$E823&lt;='Loan Table'!$C823,'Loan Table'!$C823-'Loan Table'!$G823,0),"")</f>
        <v/>
      </c>
      <c r="J823" s="329" t="str">
        <f aca="false">IF('Loan Table'!$A823&lt;&gt;"",SUM(INDEX('Loan Table'!$H$13:$H$844,1,1):'Loan Table'!$H823),"")</f>
        <v/>
      </c>
    </row>
    <row r="824" customFormat="false" ht="10.5" hidden="false" customHeight="false" outlineLevel="0" collapsed="false">
      <c r="A824" s="332" t="str">
        <f aca="false">IF(LoanGood,IF(ROW()-ROW('Loan Table'!$A$12)&gt;ScheduledNumberOfPayments,"",ROW()-ROW('Loan Table'!$A$12)),"")</f>
        <v/>
      </c>
      <c r="B824" s="327" t="str">
        <f aca="false">IF('Loan Table'!$A824&lt;&gt;"",EOMONTH(LoanStartDate,ROW('Loan Table'!$A824)-ROW('Loan Table'!$A$12)-2)+DAY(LoanStartDate),"")</f>
        <v/>
      </c>
      <c r="C824" s="329" t="str">
        <f aca="false">IF('Loan Table'!$A824&lt;&gt;"",IF(ROW()-ROW('Loan Table'!$C$12)=1,LoanAmount,INDEX('Loan Table'!$I$13:$I$844,ROW()-ROW('Loan Table'!$C$12)-1)),"")</f>
        <v/>
      </c>
      <c r="D824" s="329" t="str">
        <f aca="false">IF('Loan Table'!$A824&lt;&gt;"",ScheduledPayment,"")</f>
        <v/>
      </c>
      <c r="E824" s="329" t="str">
        <f aca="false">IF('Loan Table'!$A824&lt;&gt;"",IF('Loan Table'!$D824+ExtraPayments&lt;'Loan Table'!$C824,ExtraPayments,IF('Loan Table'!$C824-'Loan Table'!$D824&gt;0,'Loan Table'!$C824-'Loan Table'!$D824,0)),"")</f>
        <v/>
      </c>
      <c r="F824" s="329" t="str">
        <f aca="false">IF('Loan Table'!$A824&lt;&gt;"",IF('Loan Table'!$D824+'Loan Table'!$E824&lt;='Loan Table'!$C824,'Loan Table'!$D824+'Loan Table'!$E824,'Loan Table'!$C824),"")</f>
        <v/>
      </c>
      <c r="G824" s="329" t="str">
        <f aca="false">IF('Loan Table'!$A824&lt;&gt;"",'Loan Table'!$F824-'Loan Table'!$H824,"")</f>
        <v/>
      </c>
      <c r="H824" s="329" t="str">
        <f aca="false">IF('Loan Table'!$A824&lt;&gt;"",'Loan Table'!$C824*(InterestRate/PaymentsPerYear),"")</f>
        <v/>
      </c>
      <c r="I824" s="329" t="str">
        <f aca="false">IF('Loan Table'!$A824&lt;&gt;"",IF('Loan Table'!$D824+'Loan Table'!$E824&lt;='Loan Table'!$C824,'Loan Table'!$C824-'Loan Table'!$G824,0),"")</f>
        <v/>
      </c>
      <c r="J824" s="329" t="str">
        <f aca="false">IF('Loan Table'!$A824&lt;&gt;"",SUM(INDEX('Loan Table'!$H$13:$H$844,1,1):'Loan Table'!$H824),"")</f>
        <v/>
      </c>
    </row>
    <row r="825" customFormat="false" ht="10.5" hidden="false" customHeight="false" outlineLevel="0" collapsed="false">
      <c r="A825" s="332" t="str">
        <f aca="false">IF(LoanGood,IF(ROW()-ROW('Loan Table'!$A$12)&gt;ScheduledNumberOfPayments,"",ROW()-ROW('Loan Table'!$A$12)),"")</f>
        <v/>
      </c>
      <c r="B825" s="327" t="str">
        <f aca="false">IF('Loan Table'!$A825&lt;&gt;"",EOMONTH(LoanStartDate,ROW('Loan Table'!$A825)-ROW('Loan Table'!$A$12)-2)+DAY(LoanStartDate),"")</f>
        <v/>
      </c>
      <c r="C825" s="329" t="str">
        <f aca="false">IF('Loan Table'!$A825&lt;&gt;"",IF(ROW()-ROW('Loan Table'!$C$12)=1,LoanAmount,INDEX('Loan Table'!$I$13:$I$844,ROW()-ROW('Loan Table'!$C$12)-1)),"")</f>
        <v/>
      </c>
      <c r="D825" s="329" t="str">
        <f aca="false">IF('Loan Table'!$A825&lt;&gt;"",ScheduledPayment,"")</f>
        <v/>
      </c>
      <c r="E825" s="329" t="str">
        <f aca="false">IF('Loan Table'!$A825&lt;&gt;"",IF('Loan Table'!$D825+ExtraPayments&lt;'Loan Table'!$C825,ExtraPayments,IF('Loan Table'!$C825-'Loan Table'!$D825&gt;0,'Loan Table'!$C825-'Loan Table'!$D825,0)),"")</f>
        <v/>
      </c>
      <c r="F825" s="329" t="str">
        <f aca="false">IF('Loan Table'!$A825&lt;&gt;"",IF('Loan Table'!$D825+'Loan Table'!$E825&lt;='Loan Table'!$C825,'Loan Table'!$D825+'Loan Table'!$E825,'Loan Table'!$C825),"")</f>
        <v/>
      </c>
      <c r="G825" s="329" t="str">
        <f aca="false">IF('Loan Table'!$A825&lt;&gt;"",'Loan Table'!$F825-'Loan Table'!$H825,"")</f>
        <v/>
      </c>
      <c r="H825" s="329" t="str">
        <f aca="false">IF('Loan Table'!$A825&lt;&gt;"",'Loan Table'!$C825*(InterestRate/PaymentsPerYear),"")</f>
        <v/>
      </c>
      <c r="I825" s="329" t="str">
        <f aca="false">IF('Loan Table'!$A825&lt;&gt;"",IF('Loan Table'!$D825+'Loan Table'!$E825&lt;='Loan Table'!$C825,'Loan Table'!$C825-'Loan Table'!$G825,0),"")</f>
        <v/>
      </c>
      <c r="J825" s="329" t="str">
        <f aca="false">IF('Loan Table'!$A825&lt;&gt;"",SUM(INDEX('Loan Table'!$H$13:$H$844,1,1):'Loan Table'!$H825),"")</f>
        <v/>
      </c>
    </row>
    <row r="826" customFormat="false" ht="10.5" hidden="false" customHeight="false" outlineLevel="0" collapsed="false">
      <c r="A826" s="332" t="str">
        <f aca="false">IF(LoanGood,IF(ROW()-ROW('Loan Table'!$A$12)&gt;ScheduledNumberOfPayments,"",ROW()-ROW('Loan Table'!$A$12)),"")</f>
        <v/>
      </c>
      <c r="B826" s="327" t="str">
        <f aca="false">IF('Loan Table'!$A826&lt;&gt;"",EOMONTH(LoanStartDate,ROW('Loan Table'!$A826)-ROW('Loan Table'!$A$12)-2)+DAY(LoanStartDate),"")</f>
        <v/>
      </c>
      <c r="C826" s="329" t="str">
        <f aca="false">IF('Loan Table'!$A826&lt;&gt;"",IF(ROW()-ROW('Loan Table'!$C$12)=1,LoanAmount,INDEX('Loan Table'!$I$13:$I$844,ROW()-ROW('Loan Table'!$C$12)-1)),"")</f>
        <v/>
      </c>
      <c r="D826" s="329" t="str">
        <f aca="false">IF('Loan Table'!$A826&lt;&gt;"",ScheduledPayment,"")</f>
        <v/>
      </c>
      <c r="E826" s="329" t="str">
        <f aca="false">IF('Loan Table'!$A826&lt;&gt;"",IF('Loan Table'!$D826+ExtraPayments&lt;'Loan Table'!$C826,ExtraPayments,IF('Loan Table'!$C826-'Loan Table'!$D826&gt;0,'Loan Table'!$C826-'Loan Table'!$D826,0)),"")</f>
        <v/>
      </c>
      <c r="F826" s="329" t="str">
        <f aca="false">IF('Loan Table'!$A826&lt;&gt;"",IF('Loan Table'!$D826+'Loan Table'!$E826&lt;='Loan Table'!$C826,'Loan Table'!$D826+'Loan Table'!$E826,'Loan Table'!$C826),"")</f>
        <v/>
      </c>
      <c r="G826" s="329" t="str">
        <f aca="false">IF('Loan Table'!$A826&lt;&gt;"",'Loan Table'!$F826-'Loan Table'!$H826,"")</f>
        <v/>
      </c>
      <c r="H826" s="329" t="str">
        <f aca="false">IF('Loan Table'!$A826&lt;&gt;"",'Loan Table'!$C826*(InterestRate/PaymentsPerYear),"")</f>
        <v/>
      </c>
      <c r="I826" s="329" t="str">
        <f aca="false">IF('Loan Table'!$A826&lt;&gt;"",IF('Loan Table'!$D826+'Loan Table'!$E826&lt;='Loan Table'!$C826,'Loan Table'!$C826-'Loan Table'!$G826,0),"")</f>
        <v/>
      </c>
      <c r="J826" s="329" t="str">
        <f aca="false">IF('Loan Table'!$A826&lt;&gt;"",SUM(INDEX('Loan Table'!$H$13:$H$844,1,1):'Loan Table'!$H826),"")</f>
        <v/>
      </c>
    </row>
    <row r="827" customFormat="false" ht="10.5" hidden="false" customHeight="false" outlineLevel="0" collapsed="false">
      <c r="A827" s="332" t="str">
        <f aca="false">IF(LoanGood,IF(ROW()-ROW('Loan Table'!$A$12)&gt;ScheduledNumberOfPayments,"",ROW()-ROW('Loan Table'!$A$12)),"")</f>
        <v/>
      </c>
      <c r="B827" s="327" t="str">
        <f aca="false">IF('Loan Table'!$A827&lt;&gt;"",EOMONTH(LoanStartDate,ROW('Loan Table'!$A827)-ROW('Loan Table'!$A$12)-2)+DAY(LoanStartDate),"")</f>
        <v/>
      </c>
      <c r="C827" s="329" t="str">
        <f aca="false">IF('Loan Table'!$A827&lt;&gt;"",IF(ROW()-ROW('Loan Table'!$C$12)=1,LoanAmount,INDEX('Loan Table'!$I$13:$I$844,ROW()-ROW('Loan Table'!$C$12)-1)),"")</f>
        <v/>
      </c>
      <c r="D827" s="329" t="str">
        <f aca="false">IF('Loan Table'!$A827&lt;&gt;"",ScheduledPayment,"")</f>
        <v/>
      </c>
      <c r="E827" s="329" t="str">
        <f aca="false">IF('Loan Table'!$A827&lt;&gt;"",IF('Loan Table'!$D827+ExtraPayments&lt;'Loan Table'!$C827,ExtraPayments,IF('Loan Table'!$C827-'Loan Table'!$D827&gt;0,'Loan Table'!$C827-'Loan Table'!$D827,0)),"")</f>
        <v/>
      </c>
      <c r="F827" s="329" t="str">
        <f aca="false">IF('Loan Table'!$A827&lt;&gt;"",IF('Loan Table'!$D827+'Loan Table'!$E827&lt;='Loan Table'!$C827,'Loan Table'!$D827+'Loan Table'!$E827,'Loan Table'!$C827),"")</f>
        <v/>
      </c>
      <c r="G827" s="329" t="str">
        <f aca="false">IF('Loan Table'!$A827&lt;&gt;"",'Loan Table'!$F827-'Loan Table'!$H827,"")</f>
        <v/>
      </c>
      <c r="H827" s="329" t="str">
        <f aca="false">IF('Loan Table'!$A827&lt;&gt;"",'Loan Table'!$C827*(InterestRate/PaymentsPerYear),"")</f>
        <v/>
      </c>
      <c r="I827" s="329" t="str">
        <f aca="false">IF('Loan Table'!$A827&lt;&gt;"",IF('Loan Table'!$D827+'Loan Table'!$E827&lt;='Loan Table'!$C827,'Loan Table'!$C827-'Loan Table'!$G827,0),"")</f>
        <v/>
      </c>
      <c r="J827" s="329" t="str">
        <f aca="false">IF('Loan Table'!$A827&lt;&gt;"",SUM(INDEX('Loan Table'!$H$13:$H$844,1,1):'Loan Table'!$H827),"")</f>
        <v/>
      </c>
    </row>
    <row r="828" customFormat="false" ht="10.5" hidden="false" customHeight="false" outlineLevel="0" collapsed="false">
      <c r="A828" s="332" t="str">
        <f aca="false">IF(LoanGood,IF(ROW()-ROW('Loan Table'!$A$12)&gt;ScheduledNumberOfPayments,"",ROW()-ROW('Loan Table'!$A$12)),"")</f>
        <v/>
      </c>
      <c r="B828" s="327" t="str">
        <f aca="false">IF('Loan Table'!$A828&lt;&gt;"",EOMONTH(LoanStartDate,ROW('Loan Table'!$A828)-ROW('Loan Table'!$A$12)-2)+DAY(LoanStartDate),"")</f>
        <v/>
      </c>
      <c r="C828" s="329" t="str">
        <f aca="false">IF('Loan Table'!$A828&lt;&gt;"",IF(ROW()-ROW('Loan Table'!$C$12)=1,LoanAmount,INDEX('Loan Table'!$I$13:$I$844,ROW()-ROW('Loan Table'!$C$12)-1)),"")</f>
        <v/>
      </c>
      <c r="D828" s="329" t="str">
        <f aca="false">IF('Loan Table'!$A828&lt;&gt;"",ScheduledPayment,"")</f>
        <v/>
      </c>
      <c r="E828" s="329" t="str">
        <f aca="false">IF('Loan Table'!$A828&lt;&gt;"",IF('Loan Table'!$D828+ExtraPayments&lt;'Loan Table'!$C828,ExtraPayments,IF('Loan Table'!$C828-'Loan Table'!$D828&gt;0,'Loan Table'!$C828-'Loan Table'!$D828,0)),"")</f>
        <v/>
      </c>
      <c r="F828" s="329" t="str">
        <f aca="false">IF('Loan Table'!$A828&lt;&gt;"",IF('Loan Table'!$D828+'Loan Table'!$E828&lt;='Loan Table'!$C828,'Loan Table'!$D828+'Loan Table'!$E828,'Loan Table'!$C828),"")</f>
        <v/>
      </c>
      <c r="G828" s="329" t="str">
        <f aca="false">IF('Loan Table'!$A828&lt;&gt;"",'Loan Table'!$F828-'Loan Table'!$H828,"")</f>
        <v/>
      </c>
      <c r="H828" s="329" t="str">
        <f aca="false">IF('Loan Table'!$A828&lt;&gt;"",'Loan Table'!$C828*(InterestRate/PaymentsPerYear),"")</f>
        <v/>
      </c>
      <c r="I828" s="329" t="str">
        <f aca="false">IF('Loan Table'!$A828&lt;&gt;"",IF('Loan Table'!$D828+'Loan Table'!$E828&lt;='Loan Table'!$C828,'Loan Table'!$C828-'Loan Table'!$G828,0),"")</f>
        <v/>
      </c>
      <c r="J828" s="329" t="str">
        <f aca="false">IF('Loan Table'!$A828&lt;&gt;"",SUM(INDEX('Loan Table'!$H$13:$H$844,1,1):'Loan Table'!$H828),"")</f>
        <v/>
      </c>
    </row>
    <row r="829" customFormat="false" ht="10.5" hidden="false" customHeight="false" outlineLevel="0" collapsed="false">
      <c r="A829" s="332" t="str">
        <f aca="false">IF(LoanGood,IF(ROW()-ROW('Loan Table'!$A$12)&gt;ScheduledNumberOfPayments,"",ROW()-ROW('Loan Table'!$A$12)),"")</f>
        <v/>
      </c>
      <c r="B829" s="327" t="str">
        <f aca="false">IF('Loan Table'!$A829&lt;&gt;"",EOMONTH(LoanStartDate,ROW('Loan Table'!$A829)-ROW('Loan Table'!$A$12)-2)+DAY(LoanStartDate),"")</f>
        <v/>
      </c>
      <c r="C829" s="329" t="str">
        <f aca="false">IF('Loan Table'!$A829&lt;&gt;"",IF(ROW()-ROW('Loan Table'!$C$12)=1,LoanAmount,INDEX('Loan Table'!$I$13:$I$844,ROW()-ROW('Loan Table'!$C$12)-1)),"")</f>
        <v/>
      </c>
      <c r="D829" s="329" t="str">
        <f aca="false">IF('Loan Table'!$A829&lt;&gt;"",ScheduledPayment,"")</f>
        <v/>
      </c>
      <c r="E829" s="329" t="str">
        <f aca="false">IF('Loan Table'!$A829&lt;&gt;"",IF('Loan Table'!$D829+ExtraPayments&lt;'Loan Table'!$C829,ExtraPayments,IF('Loan Table'!$C829-'Loan Table'!$D829&gt;0,'Loan Table'!$C829-'Loan Table'!$D829,0)),"")</f>
        <v/>
      </c>
      <c r="F829" s="329" t="str">
        <f aca="false">IF('Loan Table'!$A829&lt;&gt;"",IF('Loan Table'!$D829+'Loan Table'!$E829&lt;='Loan Table'!$C829,'Loan Table'!$D829+'Loan Table'!$E829,'Loan Table'!$C829),"")</f>
        <v/>
      </c>
      <c r="G829" s="329" t="str">
        <f aca="false">IF('Loan Table'!$A829&lt;&gt;"",'Loan Table'!$F829-'Loan Table'!$H829,"")</f>
        <v/>
      </c>
      <c r="H829" s="329" t="str">
        <f aca="false">IF('Loan Table'!$A829&lt;&gt;"",'Loan Table'!$C829*(InterestRate/PaymentsPerYear),"")</f>
        <v/>
      </c>
      <c r="I829" s="329" t="str">
        <f aca="false">IF('Loan Table'!$A829&lt;&gt;"",IF('Loan Table'!$D829+'Loan Table'!$E829&lt;='Loan Table'!$C829,'Loan Table'!$C829-'Loan Table'!$G829,0),"")</f>
        <v/>
      </c>
      <c r="J829" s="329" t="str">
        <f aca="false">IF('Loan Table'!$A829&lt;&gt;"",SUM(INDEX('Loan Table'!$H$13:$H$844,1,1):'Loan Table'!$H829),"")</f>
        <v/>
      </c>
    </row>
    <row r="830" customFormat="false" ht="10.5" hidden="false" customHeight="false" outlineLevel="0" collapsed="false">
      <c r="A830" s="332" t="str">
        <f aca="false">IF(LoanGood,IF(ROW()-ROW('Loan Table'!$A$12)&gt;ScheduledNumberOfPayments,"",ROW()-ROW('Loan Table'!$A$12)),"")</f>
        <v/>
      </c>
      <c r="B830" s="327" t="str">
        <f aca="false">IF('Loan Table'!$A830&lt;&gt;"",EOMONTH(LoanStartDate,ROW('Loan Table'!$A830)-ROW('Loan Table'!$A$12)-2)+DAY(LoanStartDate),"")</f>
        <v/>
      </c>
      <c r="C830" s="329" t="str">
        <f aca="false">IF('Loan Table'!$A830&lt;&gt;"",IF(ROW()-ROW('Loan Table'!$C$12)=1,LoanAmount,INDEX('Loan Table'!$I$13:$I$844,ROW()-ROW('Loan Table'!$C$12)-1)),"")</f>
        <v/>
      </c>
      <c r="D830" s="329" t="str">
        <f aca="false">IF('Loan Table'!$A830&lt;&gt;"",ScheduledPayment,"")</f>
        <v/>
      </c>
      <c r="E830" s="329" t="str">
        <f aca="false">IF('Loan Table'!$A830&lt;&gt;"",IF('Loan Table'!$D830+ExtraPayments&lt;'Loan Table'!$C830,ExtraPayments,IF('Loan Table'!$C830-'Loan Table'!$D830&gt;0,'Loan Table'!$C830-'Loan Table'!$D830,0)),"")</f>
        <v/>
      </c>
      <c r="F830" s="329" t="str">
        <f aca="false">IF('Loan Table'!$A830&lt;&gt;"",IF('Loan Table'!$D830+'Loan Table'!$E830&lt;='Loan Table'!$C830,'Loan Table'!$D830+'Loan Table'!$E830,'Loan Table'!$C830),"")</f>
        <v/>
      </c>
      <c r="G830" s="329" t="str">
        <f aca="false">IF('Loan Table'!$A830&lt;&gt;"",'Loan Table'!$F830-'Loan Table'!$H830,"")</f>
        <v/>
      </c>
      <c r="H830" s="329" t="str">
        <f aca="false">IF('Loan Table'!$A830&lt;&gt;"",'Loan Table'!$C830*(InterestRate/PaymentsPerYear),"")</f>
        <v/>
      </c>
      <c r="I830" s="329" t="str">
        <f aca="false">IF('Loan Table'!$A830&lt;&gt;"",IF('Loan Table'!$D830+'Loan Table'!$E830&lt;='Loan Table'!$C830,'Loan Table'!$C830-'Loan Table'!$G830,0),"")</f>
        <v/>
      </c>
      <c r="J830" s="329" t="str">
        <f aca="false">IF('Loan Table'!$A830&lt;&gt;"",SUM(INDEX('Loan Table'!$H$13:$H$844,1,1):'Loan Table'!$H830),"")</f>
        <v/>
      </c>
    </row>
    <row r="831" customFormat="false" ht="10.5" hidden="false" customHeight="false" outlineLevel="0" collapsed="false">
      <c r="A831" s="332" t="str">
        <f aca="false">IF(LoanGood,IF(ROW()-ROW('Loan Table'!$A$12)&gt;ScheduledNumberOfPayments,"",ROW()-ROW('Loan Table'!$A$12)),"")</f>
        <v/>
      </c>
      <c r="B831" s="327" t="str">
        <f aca="false">IF('Loan Table'!$A831&lt;&gt;"",EOMONTH(LoanStartDate,ROW('Loan Table'!$A831)-ROW('Loan Table'!$A$12)-2)+DAY(LoanStartDate),"")</f>
        <v/>
      </c>
      <c r="C831" s="329" t="str">
        <f aca="false">IF('Loan Table'!$A831&lt;&gt;"",IF(ROW()-ROW('Loan Table'!$C$12)=1,LoanAmount,INDEX('Loan Table'!$I$13:$I$844,ROW()-ROW('Loan Table'!$C$12)-1)),"")</f>
        <v/>
      </c>
      <c r="D831" s="329" t="str">
        <f aca="false">IF('Loan Table'!$A831&lt;&gt;"",ScheduledPayment,"")</f>
        <v/>
      </c>
      <c r="E831" s="329" t="str">
        <f aca="false">IF('Loan Table'!$A831&lt;&gt;"",IF('Loan Table'!$D831+ExtraPayments&lt;'Loan Table'!$C831,ExtraPayments,IF('Loan Table'!$C831-'Loan Table'!$D831&gt;0,'Loan Table'!$C831-'Loan Table'!$D831,0)),"")</f>
        <v/>
      </c>
      <c r="F831" s="329" t="str">
        <f aca="false">IF('Loan Table'!$A831&lt;&gt;"",IF('Loan Table'!$D831+'Loan Table'!$E831&lt;='Loan Table'!$C831,'Loan Table'!$D831+'Loan Table'!$E831,'Loan Table'!$C831),"")</f>
        <v/>
      </c>
      <c r="G831" s="329" t="str">
        <f aca="false">IF('Loan Table'!$A831&lt;&gt;"",'Loan Table'!$F831-'Loan Table'!$H831,"")</f>
        <v/>
      </c>
      <c r="H831" s="329" t="str">
        <f aca="false">IF('Loan Table'!$A831&lt;&gt;"",'Loan Table'!$C831*(InterestRate/PaymentsPerYear),"")</f>
        <v/>
      </c>
      <c r="I831" s="329" t="str">
        <f aca="false">IF('Loan Table'!$A831&lt;&gt;"",IF('Loan Table'!$D831+'Loan Table'!$E831&lt;='Loan Table'!$C831,'Loan Table'!$C831-'Loan Table'!$G831,0),"")</f>
        <v/>
      </c>
      <c r="J831" s="329" t="str">
        <f aca="false">IF('Loan Table'!$A831&lt;&gt;"",SUM(INDEX('Loan Table'!$H$13:$H$844,1,1):'Loan Table'!$H831),"")</f>
        <v/>
      </c>
    </row>
    <row r="832" customFormat="false" ht="10.5" hidden="false" customHeight="false" outlineLevel="0" collapsed="false">
      <c r="A832" s="332" t="str">
        <f aca="false">IF(LoanGood,IF(ROW()-ROW('Loan Table'!$A$12)&gt;ScheduledNumberOfPayments,"",ROW()-ROW('Loan Table'!$A$12)),"")</f>
        <v/>
      </c>
      <c r="B832" s="327" t="str">
        <f aca="false">IF('Loan Table'!$A832&lt;&gt;"",EOMONTH(LoanStartDate,ROW('Loan Table'!$A832)-ROW('Loan Table'!$A$12)-2)+DAY(LoanStartDate),"")</f>
        <v/>
      </c>
      <c r="C832" s="329" t="str">
        <f aca="false">IF('Loan Table'!$A832&lt;&gt;"",IF(ROW()-ROW('Loan Table'!$C$12)=1,LoanAmount,INDEX('Loan Table'!$I$13:$I$844,ROW()-ROW('Loan Table'!$C$12)-1)),"")</f>
        <v/>
      </c>
      <c r="D832" s="329" t="str">
        <f aca="false">IF('Loan Table'!$A832&lt;&gt;"",ScheduledPayment,"")</f>
        <v/>
      </c>
      <c r="E832" s="329" t="str">
        <f aca="false">IF('Loan Table'!$A832&lt;&gt;"",IF('Loan Table'!$D832+ExtraPayments&lt;'Loan Table'!$C832,ExtraPayments,IF('Loan Table'!$C832-'Loan Table'!$D832&gt;0,'Loan Table'!$C832-'Loan Table'!$D832,0)),"")</f>
        <v/>
      </c>
      <c r="F832" s="329" t="str">
        <f aca="false">IF('Loan Table'!$A832&lt;&gt;"",IF('Loan Table'!$D832+'Loan Table'!$E832&lt;='Loan Table'!$C832,'Loan Table'!$D832+'Loan Table'!$E832,'Loan Table'!$C832),"")</f>
        <v/>
      </c>
      <c r="G832" s="329" t="str">
        <f aca="false">IF('Loan Table'!$A832&lt;&gt;"",'Loan Table'!$F832-'Loan Table'!$H832,"")</f>
        <v/>
      </c>
      <c r="H832" s="329" t="str">
        <f aca="false">IF('Loan Table'!$A832&lt;&gt;"",'Loan Table'!$C832*(InterestRate/PaymentsPerYear),"")</f>
        <v/>
      </c>
      <c r="I832" s="329" t="str">
        <f aca="false">IF('Loan Table'!$A832&lt;&gt;"",IF('Loan Table'!$D832+'Loan Table'!$E832&lt;='Loan Table'!$C832,'Loan Table'!$C832-'Loan Table'!$G832,0),"")</f>
        <v/>
      </c>
      <c r="J832" s="329" t="str">
        <f aca="false">IF('Loan Table'!$A832&lt;&gt;"",SUM(INDEX('Loan Table'!$H$13:$H$844,1,1):'Loan Table'!$H832),"")</f>
        <v/>
      </c>
    </row>
    <row r="833" customFormat="false" ht="10.5" hidden="false" customHeight="false" outlineLevel="0" collapsed="false">
      <c r="A833" s="332" t="str">
        <f aca="false">IF(LoanGood,IF(ROW()-ROW('Loan Table'!$A$12)&gt;ScheduledNumberOfPayments,"",ROW()-ROW('Loan Table'!$A$12)),"")</f>
        <v/>
      </c>
      <c r="B833" s="327" t="str">
        <f aca="false">IF('Loan Table'!$A833&lt;&gt;"",EOMONTH(LoanStartDate,ROW('Loan Table'!$A833)-ROW('Loan Table'!$A$12)-2)+DAY(LoanStartDate),"")</f>
        <v/>
      </c>
      <c r="C833" s="329" t="str">
        <f aca="false">IF('Loan Table'!$A833&lt;&gt;"",IF(ROW()-ROW('Loan Table'!$C$12)=1,LoanAmount,INDEX('Loan Table'!$I$13:$I$844,ROW()-ROW('Loan Table'!$C$12)-1)),"")</f>
        <v/>
      </c>
      <c r="D833" s="329" t="str">
        <f aca="false">IF('Loan Table'!$A833&lt;&gt;"",ScheduledPayment,"")</f>
        <v/>
      </c>
      <c r="E833" s="329" t="str">
        <f aca="false">IF('Loan Table'!$A833&lt;&gt;"",IF('Loan Table'!$D833+ExtraPayments&lt;'Loan Table'!$C833,ExtraPayments,IF('Loan Table'!$C833-'Loan Table'!$D833&gt;0,'Loan Table'!$C833-'Loan Table'!$D833,0)),"")</f>
        <v/>
      </c>
      <c r="F833" s="329" t="str">
        <f aca="false">IF('Loan Table'!$A833&lt;&gt;"",IF('Loan Table'!$D833+'Loan Table'!$E833&lt;='Loan Table'!$C833,'Loan Table'!$D833+'Loan Table'!$E833,'Loan Table'!$C833),"")</f>
        <v/>
      </c>
      <c r="G833" s="329" t="str">
        <f aca="false">IF('Loan Table'!$A833&lt;&gt;"",'Loan Table'!$F833-'Loan Table'!$H833,"")</f>
        <v/>
      </c>
      <c r="H833" s="329" t="str">
        <f aca="false">IF('Loan Table'!$A833&lt;&gt;"",'Loan Table'!$C833*(InterestRate/PaymentsPerYear),"")</f>
        <v/>
      </c>
      <c r="I833" s="329" t="str">
        <f aca="false">IF('Loan Table'!$A833&lt;&gt;"",IF('Loan Table'!$D833+'Loan Table'!$E833&lt;='Loan Table'!$C833,'Loan Table'!$C833-'Loan Table'!$G833,0),"")</f>
        <v/>
      </c>
      <c r="J833" s="329" t="str">
        <f aca="false">IF('Loan Table'!$A833&lt;&gt;"",SUM(INDEX('Loan Table'!$H$13:$H$844,1,1):'Loan Table'!$H833),"")</f>
        <v/>
      </c>
    </row>
    <row r="834" customFormat="false" ht="10.5" hidden="false" customHeight="false" outlineLevel="0" collapsed="false">
      <c r="A834" s="332" t="str">
        <f aca="false">IF(LoanGood,IF(ROW()-ROW('Loan Table'!$A$12)&gt;ScheduledNumberOfPayments,"",ROW()-ROW('Loan Table'!$A$12)),"")</f>
        <v/>
      </c>
      <c r="B834" s="327" t="str">
        <f aca="false">IF('Loan Table'!$A834&lt;&gt;"",EOMONTH(LoanStartDate,ROW('Loan Table'!$A834)-ROW('Loan Table'!$A$12)-2)+DAY(LoanStartDate),"")</f>
        <v/>
      </c>
      <c r="C834" s="329" t="str">
        <f aca="false">IF('Loan Table'!$A834&lt;&gt;"",IF(ROW()-ROW('Loan Table'!$C$12)=1,LoanAmount,INDEX('Loan Table'!$I$13:$I$844,ROW()-ROW('Loan Table'!$C$12)-1)),"")</f>
        <v/>
      </c>
      <c r="D834" s="329" t="str">
        <f aca="false">IF('Loan Table'!$A834&lt;&gt;"",ScheduledPayment,"")</f>
        <v/>
      </c>
      <c r="E834" s="329" t="str">
        <f aca="false">IF('Loan Table'!$A834&lt;&gt;"",IF('Loan Table'!$D834+ExtraPayments&lt;'Loan Table'!$C834,ExtraPayments,IF('Loan Table'!$C834-'Loan Table'!$D834&gt;0,'Loan Table'!$C834-'Loan Table'!$D834,0)),"")</f>
        <v/>
      </c>
      <c r="F834" s="329" t="str">
        <f aca="false">IF('Loan Table'!$A834&lt;&gt;"",IF('Loan Table'!$D834+'Loan Table'!$E834&lt;='Loan Table'!$C834,'Loan Table'!$D834+'Loan Table'!$E834,'Loan Table'!$C834),"")</f>
        <v/>
      </c>
      <c r="G834" s="329" t="str">
        <f aca="false">IF('Loan Table'!$A834&lt;&gt;"",'Loan Table'!$F834-'Loan Table'!$H834,"")</f>
        <v/>
      </c>
      <c r="H834" s="329" t="str">
        <f aca="false">IF('Loan Table'!$A834&lt;&gt;"",'Loan Table'!$C834*(InterestRate/PaymentsPerYear),"")</f>
        <v/>
      </c>
      <c r="I834" s="329" t="str">
        <f aca="false">IF('Loan Table'!$A834&lt;&gt;"",IF('Loan Table'!$D834+'Loan Table'!$E834&lt;='Loan Table'!$C834,'Loan Table'!$C834-'Loan Table'!$G834,0),"")</f>
        <v/>
      </c>
      <c r="J834" s="329" t="str">
        <f aca="false">IF('Loan Table'!$A834&lt;&gt;"",SUM(INDEX('Loan Table'!$H$13:$H$844,1,1):'Loan Table'!$H834),"")</f>
        <v/>
      </c>
    </row>
    <row r="835" customFormat="false" ht="10.5" hidden="false" customHeight="false" outlineLevel="0" collapsed="false">
      <c r="A835" s="332" t="str">
        <f aca="false">IF(LoanGood,IF(ROW()-ROW('Loan Table'!$A$12)&gt;ScheduledNumberOfPayments,"",ROW()-ROW('Loan Table'!$A$12)),"")</f>
        <v/>
      </c>
      <c r="B835" s="327" t="str">
        <f aca="false">IF('Loan Table'!$A835&lt;&gt;"",EOMONTH(LoanStartDate,ROW('Loan Table'!$A835)-ROW('Loan Table'!$A$12)-2)+DAY(LoanStartDate),"")</f>
        <v/>
      </c>
      <c r="C835" s="329" t="str">
        <f aca="false">IF('Loan Table'!$A835&lt;&gt;"",IF(ROW()-ROW('Loan Table'!$C$12)=1,LoanAmount,INDEX('Loan Table'!$I$13:$I$844,ROW()-ROW('Loan Table'!$C$12)-1)),"")</f>
        <v/>
      </c>
      <c r="D835" s="329" t="str">
        <f aca="false">IF('Loan Table'!$A835&lt;&gt;"",ScheduledPayment,"")</f>
        <v/>
      </c>
      <c r="E835" s="329" t="str">
        <f aca="false">IF('Loan Table'!$A835&lt;&gt;"",IF('Loan Table'!$D835+ExtraPayments&lt;'Loan Table'!$C835,ExtraPayments,IF('Loan Table'!$C835-'Loan Table'!$D835&gt;0,'Loan Table'!$C835-'Loan Table'!$D835,0)),"")</f>
        <v/>
      </c>
      <c r="F835" s="329" t="str">
        <f aca="false">IF('Loan Table'!$A835&lt;&gt;"",IF('Loan Table'!$D835+'Loan Table'!$E835&lt;='Loan Table'!$C835,'Loan Table'!$D835+'Loan Table'!$E835,'Loan Table'!$C835),"")</f>
        <v/>
      </c>
      <c r="G835" s="329" t="str">
        <f aca="false">IF('Loan Table'!$A835&lt;&gt;"",'Loan Table'!$F835-'Loan Table'!$H835,"")</f>
        <v/>
      </c>
      <c r="H835" s="329" t="str">
        <f aca="false">IF('Loan Table'!$A835&lt;&gt;"",'Loan Table'!$C835*(InterestRate/PaymentsPerYear),"")</f>
        <v/>
      </c>
      <c r="I835" s="329" t="str">
        <f aca="false">IF('Loan Table'!$A835&lt;&gt;"",IF('Loan Table'!$D835+'Loan Table'!$E835&lt;='Loan Table'!$C835,'Loan Table'!$C835-'Loan Table'!$G835,0),"")</f>
        <v/>
      </c>
      <c r="J835" s="329" t="str">
        <f aca="false">IF('Loan Table'!$A835&lt;&gt;"",SUM(INDEX('Loan Table'!$H$13:$H$844,1,1):'Loan Table'!$H835),"")</f>
        <v/>
      </c>
    </row>
    <row r="836" customFormat="false" ht="10.5" hidden="false" customHeight="false" outlineLevel="0" collapsed="false">
      <c r="A836" s="332" t="str">
        <f aca="false">IF(LoanGood,IF(ROW()-ROW('Loan Table'!$A$12)&gt;ScheduledNumberOfPayments,"",ROW()-ROW('Loan Table'!$A$12)),"")</f>
        <v/>
      </c>
      <c r="B836" s="327" t="str">
        <f aca="false">IF('Loan Table'!$A836&lt;&gt;"",EOMONTH(LoanStartDate,ROW('Loan Table'!$A836)-ROW('Loan Table'!$A$12)-2)+DAY(LoanStartDate),"")</f>
        <v/>
      </c>
      <c r="C836" s="329" t="str">
        <f aca="false">IF('Loan Table'!$A836&lt;&gt;"",IF(ROW()-ROW('Loan Table'!$C$12)=1,LoanAmount,INDEX('Loan Table'!$I$13:$I$844,ROW()-ROW('Loan Table'!$C$12)-1)),"")</f>
        <v/>
      </c>
      <c r="D836" s="329" t="str">
        <f aca="false">IF('Loan Table'!$A836&lt;&gt;"",ScheduledPayment,"")</f>
        <v/>
      </c>
      <c r="E836" s="329" t="str">
        <f aca="false">IF('Loan Table'!$A836&lt;&gt;"",IF('Loan Table'!$D836+ExtraPayments&lt;'Loan Table'!$C836,ExtraPayments,IF('Loan Table'!$C836-'Loan Table'!$D836&gt;0,'Loan Table'!$C836-'Loan Table'!$D836,0)),"")</f>
        <v/>
      </c>
      <c r="F836" s="329" t="str">
        <f aca="false">IF('Loan Table'!$A836&lt;&gt;"",IF('Loan Table'!$D836+'Loan Table'!$E836&lt;='Loan Table'!$C836,'Loan Table'!$D836+'Loan Table'!$E836,'Loan Table'!$C836),"")</f>
        <v/>
      </c>
      <c r="G836" s="329" t="str">
        <f aca="false">IF('Loan Table'!$A836&lt;&gt;"",'Loan Table'!$F836-'Loan Table'!$H836,"")</f>
        <v/>
      </c>
      <c r="H836" s="329" t="str">
        <f aca="false">IF('Loan Table'!$A836&lt;&gt;"",'Loan Table'!$C836*(InterestRate/PaymentsPerYear),"")</f>
        <v/>
      </c>
      <c r="I836" s="329" t="str">
        <f aca="false">IF('Loan Table'!$A836&lt;&gt;"",IF('Loan Table'!$D836+'Loan Table'!$E836&lt;='Loan Table'!$C836,'Loan Table'!$C836-'Loan Table'!$G836,0),"")</f>
        <v/>
      </c>
      <c r="J836" s="329" t="str">
        <f aca="false">IF('Loan Table'!$A836&lt;&gt;"",SUM(INDEX('Loan Table'!$H$13:$H$844,1,1):'Loan Table'!$H836),"")</f>
        <v/>
      </c>
    </row>
    <row r="837" customFormat="false" ht="10.5" hidden="false" customHeight="false" outlineLevel="0" collapsed="false">
      <c r="A837" s="332" t="str">
        <f aca="false">IF(LoanGood,IF(ROW()-ROW('Loan Table'!$A$12)&gt;ScheduledNumberOfPayments,"",ROW()-ROW('Loan Table'!$A$12)),"")</f>
        <v/>
      </c>
      <c r="B837" s="327" t="str">
        <f aca="false">IF('Loan Table'!$A837&lt;&gt;"",EOMONTH(LoanStartDate,ROW('Loan Table'!$A837)-ROW('Loan Table'!$A$12)-2)+DAY(LoanStartDate),"")</f>
        <v/>
      </c>
      <c r="C837" s="329" t="str">
        <f aca="false">IF('Loan Table'!$A837&lt;&gt;"",IF(ROW()-ROW('Loan Table'!$C$12)=1,LoanAmount,INDEX('Loan Table'!$I$13:$I$844,ROW()-ROW('Loan Table'!$C$12)-1)),"")</f>
        <v/>
      </c>
      <c r="D837" s="329" t="str">
        <f aca="false">IF('Loan Table'!$A837&lt;&gt;"",ScheduledPayment,"")</f>
        <v/>
      </c>
      <c r="E837" s="329" t="str">
        <f aca="false">IF('Loan Table'!$A837&lt;&gt;"",IF('Loan Table'!$D837+ExtraPayments&lt;'Loan Table'!$C837,ExtraPayments,IF('Loan Table'!$C837-'Loan Table'!$D837&gt;0,'Loan Table'!$C837-'Loan Table'!$D837,0)),"")</f>
        <v/>
      </c>
      <c r="F837" s="329" t="str">
        <f aca="false">IF('Loan Table'!$A837&lt;&gt;"",IF('Loan Table'!$D837+'Loan Table'!$E837&lt;='Loan Table'!$C837,'Loan Table'!$D837+'Loan Table'!$E837,'Loan Table'!$C837),"")</f>
        <v/>
      </c>
      <c r="G837" s="329" t="str">
        <f aca="false">IF('Loan Table'!$A837&lt;&gt;"",'Loan Table'!$F837-'Loan Table'!$H837,"")</f>
        <v/>
      </c>
      <c r="H837" s="329" t="str">
        <f aca="false">IF('Loan Table'!$A837&lt;&gt;"",'Loan Table'!$C837*(InterestRate/PaymentsPerYear),"")</f>
        <v/>
      </c>
      <c r="I837" s="329" t="str">
        <f aca="false">IF('Loan Table'!$A837&lt;&gt;"",IF('Loan Table'!$D837+'Loan Table'!$E837&lt;='Loan Table'!$C837,'Loan Table'!$C837-'Loan Table'!$G837,0),"")</f>
        <v/>
      </c>
      <c r="J837" s="329" t="str">
        <f aca="false">IF('Loan Table'!$A837&lt;&gt;"",SUM(INDEX('Loan Table'!$H$13:$H$844,1,1):'Loan Table'!$H837),"")</f>
        <v/>
      </c>
    </row>
    <row r="838" customFormat="false" ht="10.5" hidden="false" customHeight="false" outlineLevel="0" collapsed="false">
      <c r="A838" s="332" t="str">
        <f aca="false">IF(LoanGood,IF(ROW()-ROW('Loan Table'!$A$12)&gt;ScheduledNumberOfPayments,"",ROW()-ROW('Loan Table'!$A$12)),"")</f>
        <v/>
      </c>
      <c r="B838" s="327" t="str">
        <f aca="false">IF('Loan Table'!$A838&lt;&gt;"",EOMONTH(LoanStartDate,ROW('Loan Table'!$A838)-ROW('Loan Table'!$A$12)-2)+DAY(LoanStartDate),"")</f>
        <v/>
      </c>
      <c r="C838" s="329" t="str">
        <f aca="false">IF('Loan Table'!$A838&lt;&gt;"",IF(ROW()-ROW('Loan Table'!$C$12)=1,LoanAmount,INDEX('Loan Table'!$I$13:$I$844,ROW()-ROW('Loan Table'!$C$12)-1)),"")</f>
        <v/>
      </c>
      <c r="D838" s="329" t="str">
        <f aca="false">IF('Loan Table'!$A838&lt;&gt;"",ScheduledPayment,"")</f>
        <v/>
      </c>
      <c r="E838" s="329" t="str">
        <f aca="false">IF('Loan Table'!$A838&lt;&gt;"",IF('Loan Table'!$D838+ExtraPayments&lt;'Loan Table'!$C838,ExtraPayments,IF('Loan Table'!$C838-'Loan Table'!$D838&gt;0,'Loan Table'!$C838-'Loan Table'!$D838,0)),"")</f>
        <v/>
      </c>
      <c r="F838" s="329" t="str">
        <f aca="false">IF('Loan Table'!$A838&lt;&gt;"",IF('Loan Table'!$D838+'Loan Table'!$E838&lt;='Loan Table'!$C838,'Loan Table'!$D838+'Loan Table'!$E838,'Loan Table'!$C838),"")</f>
        <v/>
      </c>
      <c r="G838" s="329" t="str">
        <f aca="false">IF('Loan Table'!$A838&lt;&gt;"",'Loan Table'!$F838-'Loan Table'!$H838,"")</f>
        <v/>
      </c>
      <c r="H838" s="329" t="str">
        <f aca="false">IF('Loan Table'!$A838&lt;&gt;"",'Loan Table'!$C838*(InterestRate/PaymentsPerYear),"")</f>
        <v/>
      </c>
      <c r="I838" s="329" t="str">
        <f aca="false">IF('Loan Table'!$A838&lt;&gt;"",IF('Loan Table'!$D838+'Loan Table'!$E838&lt;='Loan Table'!$C838,'Loan Table'!$C838-'Loan Table'!$G838,0),"")</f>
        <v/>
      </c>
      <c r="J838" s="329" t="str">
        <f aca="false">IF('Loan Table'!$A838&lt;&gt;"",SUM(INDEX('Loan Table'!$H$13:$H$844,1,1):'Loan Table'!$H838),"")</f>
        <v/>
      </c>
    </row>
    <row r="839" customFormat="false" ht="10.5" hidden="false" customHeight="false" outlineLevel="0" collapsed="false">
      <c r="A839" s="332" t="str">
        <f aca="false">IF(LoanGood,IF(ROW()-ROW('Loan Table'!$A$12)&gt;ScheduledNumberOfPayments,"",ROW()-ROW('Loan Table'!$A$12)),"")</f>
        <v/>
      </c>
      <c r="B839" s="327" t="str">
        <f aca="false">IF('Loan Table'!$A839&lt;&gt;"",EOMONTH(LoanStartDate,ROW('Loan Table'!$A839)-ROW('Loan Table'!$A$12)-2)+DAY(LoanStartDate),"")</f>
        <v/>
      </c>
      <c r="C839" s="329" t="str">
        <f aca="false">IF('Loan Table'!$A839&lt;&gt;"",IF(ROW()-ROW('Loan Table'!$C$12)=1,LoanAmount,INDEX('Loan Table'!$I$13:$I$844,ROW()-ROW('Loan Table'!$C$12)-1)),"")</f>
        <v/>
      </c>
      <c r="D839" s="329" t="str">
        <f aca="false">IF('Loan Table'!$A839&lt;&gt;"",ScheduledPayment,"")</f>
        <v/>
      </c>
      <c r="E839" s="329" t="str">
        <f aca="false">IF('Loan Table'!$A839&lt;&gt;"",IF('Loan Table'!$D839+ExtraPayments&lt;'Loan Table'!$C839,ExtraPayments,IF('Loan Table'!$C839-'Loan Table'!$D839&gt;0,'Loan Table'!$C839-'Loan Table'!$D839,0)),"")</f>
        <v/>
      </c>
      <c r="F839" s="329" t="str">
        <f aca="false">IF('Loan Table'!$A839&lt;&gt;"",IF('Loan Table'!$D839+'Loan Table'!$E839&lt;='Loan Table'!$C839,'Loan Table'!$D839+'Loan Table'!$E839,'Loan Table'!$C839),"")</f>
        <v/>
      </c>
      <c r="G839" s="329" t="str">
        <f aca="false">IF('Loan Table'!$A839&lt;&gt;"",'Loan Table'!$F839-'Loan Table'!$H839,"")</f>
        <v/>
      </c>
      <c r="H839" s="329" t="str">
        <f aca="false">IF('Loan Table'!$A839&lt;&gt;"",'Loan Table'!$C839*(InterestRate/PaymentsPerYear),"")</f>
        <v/>
      </c>
      <c r="I839" s="329" t="str">
        <f aca="false">IF('Loan Table'!$A839&lt;&gt;"",IF('Loan Table'!$D839+'Loan Table'!$E839&lt;='Loan Table'!$C839,'Loan Table'!$C839-'Loan Table'!$G839,0),"")</f>
        <v/>
      </c>
      <c r="J839" s="329" t="str">
        <f aca="false">IF('Loan Table'!$A839&lt;&gt;"",SUM(INDEX('Loan Table'!$H$13:$H$844,1,1):'Loan Table'!$H839),"")</f>
        <v/>
      </c>
    </row>
    <row r="840" customFormat="false" ht="10.5" hidden="false" customHeight="false" outlineLevel="0" collapsed="false">
      <c r="A840" s="332" t="str">
        <f aca="false">IF(LoanGood,IF(ROW()-ROW('Loan Table'!$A$12)&gt;ScheduledNumberOfPayments,"",ROW()-ROW('Loan Table'!$A$12)),"")</f>
        <v/>
      </c>
      <c r="B840" s="327" t="str">
        <f aca="false">IF('Loan Table'!$A840&lt;&gt;"",EOMONTH(LoanStartDate,ROW('Loan Table'!$A840)-ROW('Loan Table'!$A$12)-2)+DAY(LoanStartDate),"")</f>
        <v/>
      </c>
      <c r="C840" s="329" t="str">
        <f aca="false">IF('Loan Table'!$A840&lt;&gt;"",IF(ROW()-ROW('Loan Table'!$C$12)=1,LoanAmount,INDEX('Loan Table'!$I$13:$I$844,ROW()-ROW('Loan Table'!$C$12)-1)),"")</f>
        <v/>
      </c>
      <c r="D840" s="329" t="str">
        <f aca="false">IF('Loan Table'!$A840&lt;&gt;"",ScheduledPayment,"")</f>
        <v/>
      </c>
      <c r="E840" s="329" t="str">
        <f aca="false">IF('Loan Table'!$A840&lt;&gt;"",IF('Loan Table'!$D840+ExtraPayments&lt;'Loan Table'!$C840,ExtraPayments,IF('Loan Table'!$C840-'Loan Table'!$D840&gt;0,'Loan Table'!$C840-'Loan Table'!$D840,0)),"")</f>
        <v/>
      </c>
      <c r="F840" s="329" t="str">
        <f aca="false">IF('Loan Table'!$A840&lt;&gt;"",IF('Loan Table'!$D840+'Loan Table'!$E840&lt;='Loan Table'!$C840,'Loan Table'!$D840+'Loan Table'!$E840,'Loan Table'!$C840),"")</f>
        <v/>
      </c>
      <c r="G840" s="329" t="str">
        <f aca="false">IF('Loan Table'!$A840&lt;&gt;"",'Loan Table'!$F840-'Loan Table'!$H840,"")</f>
        <v/>
      </c>
      <c r="H840" s="329" t="str">
        <f aca="false">IF('Loan Table'!$A840&lt;&gt;"",'Loan Table'!$C840*(InterestRate/PaymentsPerYear),"")</f>
        <v/>
      </c>
      <c r="I840" s="329" t="str">
        <f aca="false">IF('Loan Table'!$A840&lt;&gt;"",IF('Loan Table'!$D840+'Loan Table'!$E840&lt;='Loan Table'!$C840,'Loan Table'!$C840-'Loan Table'!$G840,0),"")</f>
        <v/>
      </c>
      <c r="J840" s="329" t="str">
        <f aca="false">IF('Loan Table'!$A840&lt;&gt;"",SUM(INDEX('Loan Table'!$H$13:$H$844,1,1):'Loan Table'!$H840),"")</f>
        <v/>
      </c>
    </row>
    <row r="841" customFormat="false" ht="10.5" hidden="false" customHeight="false" outlineLevel="0" collapsed="false">
      <c r="A841" s="332" t="str">
        <f aca="false">IF(LoanGood,IF(ROW()-ROW('Loan Table'!$A$12)&gt;ScheduledNumberOfPayments,"",ROW()-ROW('Loan Table'!$A$12)),"")</f>
        <v/>
      </c>
      <c r="B841" s="327" t="str">
        <f aca="false">IF('Loan Table'!$A841&lt;&gt;"",EOMONTH(LoanStartDate,ROW('Loan Table'!$A841)-ROW('Loan Table'!$A$12)-2)+DAY(LoanStartDate),"")</f>
        <v/>
      </c>
      <c r="C841" s="329" t="str">
        <f aca="false">IF('Loan Table'!$A841&lt;&gt;"",IF(ROW()-ROW('Loan Table'!$C$12)=1,LoanAmount,INDEX('Loan Table'!$I$13:$I$844,ROW()-ROW('Loan Table'!$C$12)-1)),"")</f>
        <v/>
      </c>
      <c r="D841" s="329" t="str">
        <f aca="false">IF('Loan Table'!$A841&lt;&gt;"",ScheduledPayment,"")</f>
        <v/>
      </c>
      <c r="E841" s="329" t="str">
        <f aca="false">IF('Loan Table'!$A841&lt;&gt;"",IF('Loan Table'!$D841+ExtraPayments&lt;'Loan Table'!$C841,ExtraPayments,IF('Loan Table'!$C841-'Loan Table'!$D841&gt;0,'Loan Table'!$C841-'Loan Table'!$D841,0)),"")</f>
        <v/>
      </c>
      <c r="F841" s="329" t="str">
        <f aca="false">IF('Loan Table'!$A841&lt;&gt;"",IF('Loan Table'!$D841+'Loan Table'!$E841&lt;='Loan Table'!$C841,'Loan Table'!$D841+'Loan Table'!$E841,'Loan Table'!$C841),"")</f>
        <v/>
      </c>
      <c r="G841" s="329" t="str">
        <f aca="false">IF('Loan Table'!$A841&lt;&gt;"",'Loan Table'!$F841-'Loan Table'!$H841,"")</f>
        <v/>
      </c>
      <c r="H841" s="329" t="str">
        <f aca="false">IF('Loan Table'!$A841&lt;&gt;"",'Loan Table'!$C841*(InterestRate/PaymentsPerYear),"")</f>
        <v/>
      </c>
      <c r="I841" s="329" t="str">
        <f aca="false">IF('Loan Table'!$A841&lt;&gt;"",IF('Loan Table'!$D841+'Loan Table'!$E841&lt;='Loan Table'!$C841,'Loan Table'!$C841-'Loan Table'!$G841,0),"")</f>
        <v/>
      </c>
      <c r="J841" s="329" t="str">
        <f aca="false">IF('Loan Table'!$A841&lt;&gt;"",SUM(INDEX('Loan Table'!$H$13:$H$844,1,1):'Loan Table'!$H841),"")</f>
        <v/>
      </c>
    </row>
    <row r="842" customFormat="false" ht="10.5" hidden="false" customHeight="false" outlineLevel="0" collapsed="false">
      <c r="A842" s="332" t="str">
        <f aca="false">IF(LoanGood,IF(ROW()-ROW('Loan Table'!$A$12)&gt;ScheduledNumberOfPayments,"",ROW()-ROW('Loan Table'!$A$12)),"")</f>
        <v/>
      </c>
      <c r="B842" s="327" t="str">
        <f aca="false">IF('Loan Table'!$A842&lt;&gt;"",EOMONTH(LoanStartDate,ROW('Loan Table'!$A842)-ROW('Loan Table'!$A$12)-2)+DAY(LoanStartDate),"")</f>
        <v/>
      </c>
      <c r="C842" s="329" t="str">
        <f aca="false">IF('Loan Table'!$A842&lt;&gt;"",IF(ROW()-ROW('Loan Table'!$C$12)=1,LoanAmount,INDEX('Loan Table'!$I$13:$I$844,ROW()-ROW('Loan Table'!$C$12)-1)),"")</f>
        <v/>
      </c>
      <c r="D842" s="329" t="str">
        <f aca="false">IF('Loan Table'!$A842&lt;&gt;"",ScheduledPayment,"")</f>
        <v/>
      </c>
      <c r="E842" s="329" t="str">
        <f aca="false">IF('Loan Table'!$A842&lt;&gt;"",IF('Loan Table'!$D842+ExtraPayments&lt;'Loan Table'!$C842,ExtraPayments,IF('Loan Table'!$C842-'Loan Table'!$D842&gt;0,'Loan Table'!$C842-'Loan Table'!$D842,0)),"")</f>
        <v/>
      </c>
      <c r="F842" s="329" t="str">
        <f aca="false">IF('Loan Table'!$A842&lt;&gt;"",IF('Loan Table'!$D842+'Loan Table'!$E842&lt;='Loan Table'!$C842,'Loan Table'!$D842+'Loan Table'!$E842,'Loan Table'!$C842),"")</f>
        <v/>
      </c>
      <c r="G842" s="329" t="str">
        <f aca="false">IF('Loan Table'!$A842&lt;&gt;"",'Loan Table'!$F842-'Loan Table'!$H842,"")</f>
        <v/>
      </c>
      <c r="H842" s="329" t="str">
        <f aca="false">IF('Loan Table'!$A842&lt;&gt;"",'Loan Table'!$C842*(InterestRate/PaymentsPerYear),"")</f>
        <v/>
      </c>
      <c r="I842" s="329" t="str">
        <f aca="false">IF('Loan Table'!$A842&lt;&gt;"",IF('Loan Table'!$D842+'Loan Table'!$E842&lt;='Loan Table'!$C842,'Loan Table'!$C842-'Loan Table'!$G842,0),"")</f>
        <v/>
      </c>
      <c r="J842" s="329" t="str">
        <f aca="false">IF('Loan Table'!$A842&lt;&gt;"",SUM(INDEX('Loan Table'!$H$13:$H$844,1,1):'Loan Table'!$H842),"")</f>
        <v/>
      </c>
    </row>
    <row r="843" customFormat="false" ht="10.5" hidden="false" customHeight="false" outlineLevel="0" collapsed="false">
      <c r="A843" s="332" t="str">
        <f aca="false">IF(LoanGood,IF(ROW()-ROW('Loan Table'!$A$12)&gt;ScheduledNumberOfPayments,"",ROW()-ROW('Loan Table'!$A$12)),"")</f>
        <v/>
      </c>
      <c r="B843" s="327" t="str">
        <f aca="false">IF('Loan Table'!$A843&lt;&gt;"",EOMONTH(LoanStartDate,ROW('Loan Table'!$A843)-ROW('Loan Table'!$A$12)-2)+DAY(LoanStartDate),"")</f>
        <v/>
      </c>
      <c r="C843" s="329" t="str">
        <f aca="false">IF('Loan Table'!$A843&lt;&gt;"",IF(ROW()-ROW('Loan Table'!$C$12)=1,LoanAmount,INDEX('Loan Table'!$I$13:$I$844,ROW()-ROW('Loan Table'!$C$12)-1)),"")</f>
        <v/>
      </c>
      <c r="D843" s="329" t="str">
        <f aca="false">IF('Loan Table'!$A843&lt;&gt;"",ScheduledPayment,"")</f>
        <v/>
      </c>
      <c r="E843" s="329" t="str">
        <f aca="false">IF('Loan Table'!$A843&lt;&gt;"",IF('Loan Table'!$D843+ExtraPayments&lt;'Loan Table'!$C843,ExtraPayments,IF('Loan Table'!$C843-'Loan Table'!$D843&gt;0,'Loan Table'!$C843-'Loan Table'!$D843,0)),"")</f>
        <v/>
      </c>
      <c r="F843" s="329" t="str">
        <f aca="false">IF('Loan Table'!$A843&lt;&gt;"",IF('Loan Table'!$D843+'Loan Table'!$E843&lt;='Loan Table'!$C843,'Loan Table'!$D843+'Loan Table'!$E843,'Loan Table'!$C843),"")</f>
        <v/>
      </c>
      <c r="G843" s="329" t="str">
        <f aca="false">IF('Loan Table'!$A843&lt;&gt;"",'Loan Table'!$F843-'Loan Table'!$H843,"")</f>
        <v/>
      </c>
      <c r="H843" s="329" t="str">
        <f aca="false">IF('Loan Table'!$A843&lt;&gt;"",'Loan Table'!$C843*(InterestRate/PaymentsPerYear),"")</f>
        <v/>
      </c>
      <c r="I843" s="329" t="str">
        <f aca="false">IF('Loan Table'!$A843&lt;&gt;"",IF('Loan Table'!$D843+'Loan Table'!$E843&lt;='Loan Table'!$C843,'Loan Table'!$C843-'Loan Table'!$G843,0),"")</f>
        <v/>
      </c>
      <c r="J843" s="329" t="str">
        <f aca="false">IF('Loan Table'!$A843&lt;&gt;"",SUM(INDEX('Loan Table'!$H$13:$H$844,1,1):'Loan Table'!$H843),"")</f>
        <v/>
      </c>
    </row>
    <row r="844" customFormat="false" ht="10.5" hidden="false" customHeight="false" outlineLevel="0" collapsed="false">
      <c r="A844" s="332" t="str">
        <f aca="false">IF(LoanGood,IF(ROW()-ROW('Loan Table'!$A$12)&gt;ScheduledNumberOfPayments,"",ROW()-ROW('Loan Table'!$A$12)),"")</f>
        <v/>
      </c>
      <c r="B844" s="327" t="str">
        <f aca="false">IF('Loan Table'!$A844&lt;&gt;"",EOMONTH(LoanStartDate,ROW('Loan Table'!$A844)-ROW('Loan Table'!$A$12)-2)+DAY(LoanStartDate),"")</f>
        <v/>
      </c>
      <c r="C844" s="329" t="str">
        <f aca="false">IF('Loan Table'!$A844&lt;&gt;"",IF(ROW()-ROW('Loan Table'!$C$12)=1,LoanAmount,INDEX('Loan Table'!$I$13:$I$844,ROW()-ROW('Loan Table'!$C$12)-1)),"")</f>
        <v/>
      </c>
      <c r="D844" s="329" t="str">
        <f aca="false">IF('Loan Table'!$A844&lt;&gt;"",ScheduledPayment,"")</f>
        <v/>
      </c>
      <c r="E844" s="329" t="str">
        <f aca="false">IF('Loan Table'!$A844&lt;&gt;"",IF('Loan Table'!$D844+ExtraPayments&lt;'Loan Table'!$C844,ExtraPayments,IF('Loan Table'!$C844-'Loan Table'!$D844&gt;0,'Loan Table'!$C844-'Loan Table'!$D844,0)),"")</f>
        <v/>
      </c>
      <c r="F844" s="329" t="str">
        <f aca="false">IF('Loan Table'!$A844&lt;&gt;"",IF('Loan Table'!$D844+'Loan Table'!$E844&lt;='Loan Table'!$C844,'Loan Table'!$D844+'Loan Table'!$E844,'Loan Table'!$C844),"")</f>
        <v/>
      </c>
      <c r="G844" s="329" t="str">
        <f aca="false">IF('Loan Table'!$A844&lt;&gt;"",'Loan Table'!$F844-'Loan Table'!$H844,"")</f>
        <v/>
      </c>
      <c r="H844" s="329" t="str">
        <f aca="false">IF('Loan Table'!$A844&lt;&gt;"",'Loan Table'!$C844*(InterestRate/PaymentsPerYear),"")</f>
        <v/>
      </c>
      <c r="I844" s="329" t="str">
        <f aca="false">IF('Loan Table'!$A844&lt;&gt;"",IF('Loan Table'!$D844+'Loan Table'!$E844&lt;='Loan Table'!$C844,'Loan Table'!$C844-'Loan Table'!$G844,0),"")</f>
        <v/>
      </c>
      <c r="J844" s="329" t="str">
        <f aca="false">IF('Loan Table'!$A844&lt;&gt;"",SUM(INDEX('Loan Table'!$H$13:$H$844,1,1):'Loan Table'!$H844),"")</f>
        <v/>
      </c>
    </row>
  </sheetData>
  <mergeCells count="1">
    <mergeCell ref="H10:I10"/>
  </mergeCells>
  <conditionalFormatting sqref="A13:J302 A303:D356 F303:J356 E303:E844">
    <cfRule type="expression" priority="2" aboveAverage="0" equalAverage="0" bottom="0" percent="0" rank="0" text="" dxfId="9">
      <formula>($A13="")+(($C13=0)*($E13=0))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640625" defaultRowHeight="15" zeroHeight="false" outlineLevelRow="0" outlineLevelCol="0"/>
  <sheetData>
    <row r="2" customFormat="false" ht="15" hidden="false" customHeight="false" outlineLevel="0" collapsed="false">
      <c r="A2" s="333" t="s">
        <v>64</v>
      </c>
    </row>
    <row r="3" customFormat="false" ht="15" hidden="false" customHeight="false" outlineLevel="0" collapsed="false">
      <c r="A3" s="333" t="s">
        <v>62</v>
      </c>
    </row>
    <row r="4" customFormat="false" ht="15" hidden="false" customHeight="false" outlineLevel="0" collapsed="false">
      <c r="A4" s="333" t="s">
        <v>68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6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6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LibreOffice/7.4.0.3$Windows_X86_64 LibreOffice_project/f85e47c08ddd19c015c0114a68350214f7066f5a</Application>
  <AppVersion>15.0000</AppVersion>
  <Company>Synovus Technologies,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2003-03-12T17:27:32Z</dcterms:created>
  <dc:creator>Distributed System Services</dc:creator>
  <dc:description/>
  <dc:language>en-US</dc:language>
  <cp:lastModifiedBy/>
  <cp:lastPrinted>2016-05-20T15:23:46Z</cp:lastPrinted>
  <dcterms:modified xsi:type="dcterms:W3CDTF">2023-08-29T12:15:44Z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