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theme/themeOverride36.xml" ContentType="application/vnd.openxmlformats-officedocument.themeOverride+xml"/>
  <Override PartName="/xl/drawings/drawing8.xml" ContentType="application/vnd.openxmlformats-officedocument.drawing+xml"/>
  <Override PartName="/xl/charts/chart39.xml" ContentType="application/vnd.openxmlformats-officedocument.drawingml.chart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theme/themeOverride38.xml" ContentType="application/vnd.openxmlformats-officedocument.themeOverride+xml"/>
  <Override PartName="/xl/charts/chart41.xml" ContentType="application/vnd.openxmlformats-officedocument.drawingml.chart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theme/themeOverride42.xml" ContentType="application/vnd.openxmlformats-officedocument.themeOverride+xml"/>
  <Override PartName="/xl/drawings/drawing9.xml" ContentType="application/vnd.openxmlformats-officedocument.drawing+xml"/>
  <Override PartName="/xl/charts/chart45.xml" ContentType="application/vnd.openxmlformats-officedocument.drawingml.chart+xml"/>
  <Override PartName="/xl/theme/themeOverride43.xml" ContentType="application/vnd.openxmlformats-officedocument.themeOverride+xml"/>
  <Override PartName="/xl/charts/chart46.xml" ContentType="application/vnd.openxmlformats-officedocument.drawingml.chart+xml"/>
  <Override PartName="/xl/theme/themeOverride44.xml" ContentType="application/vnd.openxmlformats-officedocument.themeOverride+xml"/>
  <Override PartName="/xl/charts/chart47.xml" ContentType="application/vnd.openxmlformats-officedocument.drawingml.chart+xml"/>
  <Override PartName="/xl/theme/themeOverride45.xml" ContentType="application/vnd.openxmlformats-officedocument.themeOverride+xml"/>
  <Override PartName="/xl/charts/chart48.xml" ContentType="application/vnd.openxmlformats-officedocument.drawingml.chart+xml"/>
  <Override PartName="/xl/theme/themeOverride46.xml" ContentType="application/vnd.openxmlformats-officedocument.themeOverride+xml"/>
  <Override PartName="/xl/charts/chart49.xml" ContentType="application/vnd.openxmlformats-officedocument.drawingml.chart+xml"/>
  <Override PartName="/xl/theme/themeOverride47.xml" ContentType="application/vnd.openxmlformats-officedocument.themeOverride+xml"/>
  <Override PartName="/xl/charts/chart50.xml" ContentType="application/vnd.openxmlformats-officedocument.drawingml.chart+xml"/>
  <Override PartName="/xl/theme/themeOverride48.xml" ContentType="application/vnd.openxmlformats-officedocument.themeOverride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theme/themeOverride49.xml" ContentType="application/vnd.openxmlformats-officedocument.themeOverride+xml"/>
  <Override PartName="/xl/charts/chart52.xml" ContentType="application/vnd.openxmlformats-officedocument.drawingml.chart+xml"/>
  <Override PartName="/xl/theme/themeOverride50.xml" ContentType="application/vnd.openxmlformats-officedocument.themeOverride+xml"/>
  <Override PartName="/xl/drawings/drawing11.xml" ContentType="application/vnd.openxmlformats-officedocument.drawing+xml"/>
  <Override PartName="/xl/charts/chart53.xml" ContentType="application/vnd.openxmlformats-officedocument.drawingml.chart+xml"/>
  <Override PartName="/xl/theme/themeOverride51.xml" ContentType="application/vnd.openxmlformats-officedocument.themeOverride+xml"/>
  <Override PartName="/xl/charts/chart54.xml" ContentType="application/vnd.openxmlformats-officedocument.drawingml.chart+xml"/>
  <Override PartName="/xl/theme/themeOverride52.xml" ContentType="application/vnd.openxmlformats-officedocument.themeOverride+xml"/>
  <Override PartName="/xl/charts/chart55.xml" ContentType="application/vnd.openxmlformats-officedocument.drawingml.chart+xml"/>
  <Override PartName="/xl/theme/themeOverride53.xml" ContentType="application/vnd.openxmlformats-officedocument.themeOverride+xml"/>
  <Override PartName="/xl/charts/chart56.xml" ContentType="application/vnd.openxmlformats-officedocument.drawingml.chart+xml"/>
  <Override PartName="/xl/theme/themeOverride54.xml" ContentType="application/vnd.openxmlformats-officedocument.themeOverride+xml"/>
  <Override PartName="/xl/charts/chart57.xml" ContentType="application/vnd.openxmlformats-officedocument.drawingml.chart+xml"/>
  <Override PartName="/xl/theme/themeOverride55.xml" ContentType="application/vnd.openxmlformats-officedocument.themeOverride+xml"/>
  <Override PartName="/xl/charts/chart58.xml" ContentType="application/vnd.openxmlformats-officedocument.drawingml.chart+xml"/>
  <Override PartName="/xl/theme/themeOverride56.xml" ContentType="application/vnd.openxmlformats-officedocument.themeOverride+xml"/>
  <Override PartName="/xl/drawings/drawing12.xml" ContentType="application/vnd.openxmlformats-officedocument.drawing+xml"/>
  <Override PartName="/xl/charts/chart59.xml" ContentType="application/vnd.openxmlformats-officedocument.drawingml.chart+xml"/>
  <Override PartName="/xl/theme/themeOverride57.xml" ContentType="application/vnd.openxmlformats-officedocument.themeOverride+xml"/>
  <Override PartName="/xl/charts/chart60.xml" ContentType="application/vnd.openxmlformats-officedocument.drawingml.chart+xml"/>
  <Override PartName="/xl/theme/themeOverride58.xml" ContentType="application/vnd.openxmlformats-officedocument.themeOverride+xml"/>
  <Override PartName="/xl/charts/chart61.xml" ContentType="application/vnd.openxmlformats-officedocument.drawingml.chart+xml"/>
  <Override PartName="/xl/theme/themeOverride59.xml" ContentType="application/vnd.openxmlformats-officedocument.themeOverride+xml"/>
  <Override PartName="/xl/charts/chart62.xml" ContentType="application/vnd.openxmlformats-officedocument.drawingml.chart+xml"/>
  <Override PartName="/xl/theme/themeOverride60.xml" ContentType="application/vnd.openxmlformats-officedocument.themeOverride+xml"/>
  <Override PartName="/xl/charts/chart63.xml" ContentType="application/vnd.openxmlformats-officedocument.drawingml.chart+xml"/>
  <Override PartName="/xl/theme/themeOverride61.xml" ContentType="application/vnd.openxmlformats-officedocument.themeOverride+xml"/>
  <Override PartName="/xl/charts/chart64.xml" ContentType="application/vnd.openxmlformats-officedocument.drawingml.chart+xml"/>
  <Override PartName="/xl/theme/themeOverride62.xml" ContentType="application/vnd.openxmlformats-officedocument.themeOverride+xml"/>
  <Override PartName="/xl/drawings/drawing13.xml" ContentType="application/vnd.openxmlformats-officedocument.drawing+xml"/>
  <Override PartName="/xl/charts/chart65.xml" ContentType="application/vnd.openxmlformats-officedocument.drawingml.chart+xml"/>
  <Override PartName="/xl/theme/themeOverride63.xml" ContentType="application/vnd.openxmlformats-officedocument.themeOverride+xml"/>
  <Override PartName="/xl/charts/chart66.xml" ContentType="application/vnd.openxmlformats-officedocument.drawingml.chart+xml"/>
  <Override PartName="/xl/theme/themeOverride64.xml" ContentType="application/vnd.openxmlformats-officedocument.themeOverride+xml"/>
  <Override PartName="/xl/charts/chart67.xml" ContentType="application/vnd.openxmlformats-officedocument.drawingml.chart+xml"/>
  <Override PartName="/xl/theme/themeOverride65.xml" ContentType="application/vnd.openxmlformats-officedocument.themeOverride+xml"/>
  <Override PartName="/xl/charts/chart68.xml" ContentType="application/vnd.openxmlformats-officedocument.drawingml.chart+xml"/>
  <Override PartName="/xl/theme/themeOverride66.xml" ContentType="application/vnd.openxmlformats-officedocument.themeOverride+xml"/>
  <Override PartName="/xl/charts/chart69.xml" ContentType="application/vnd.openxmlformats-officedocument.drawingml.chart+xml"/>
  <Override PartName="/xl/theme/themeOverride67.xml" ContentType="application/vnd.openxmlformats-officedocument.themeOverride+xml"/>
  <Override PartName="/xl/charts/chart70.xml" ContentType="application/vnd.openxmlformats-officedocument.drawingml.chart+xml"/>
  <Override PartName="/xl/theme/themeOverride68.xml" ContentType="application/vnd.openxmlformats-officedocument.themeOverride+xml"/>
  <Override PartName="/xl/drawings/drawing14.xml" ContentType="application/vnd.openxmlformats-officedocument.drawing+xml"/>
  <Override PartName="/xl/charts/chart71.xml" ContentType="application/vnd.openxmlformats-officedocument.drawingml.chart+xml"/>
  <Override PartName="/xl/theme/themeOverride69.xml" ContentType="application/vnd.openxmlformats-officedocument.themeOverride+xml"/>
  <Override PartName="/xl/charts/chart72.xml" ContentType="application/vnd.openxmlformats-officedocument.drawingml.chart+xml"/>
  <Override PartName="/xl/theme/themeOverride70.xml" ContentType="application/vnd.openxmlformats-officedocument.themeOverride+xml"/>
  <Override PartName="/xl/charts/chart73.xml" ContentType="application/vnd.openxmlformats-officedocument.drawingml.chart+xml"/>
  <Override PartName="/xl/theme/themeOverride71.xml" ContentType="application/vnd.openxmlformats-officedocument.themeOverride+xml"/>
  <Override PartName="/xl/charts/chart74.xml" ContentType="application/vnd.openxmlformats-officedocument.drawingml.chart+xml"/>
  <Override PartName="/xl/theme/themeOverride72.xml" ContentType="application/vnd.openxmlformats-officedocument.themeOverride+xml"/>
  <Override PartName="/xl/charts/chart75.xml" ContentType="application/vnd.openxmlformats-officedocument.drawingml.chart+xml"/>
  <Override PartName="/xl/theme/themeOverride73.xml" ContentType="application/vnd.openxmlformats-officedocument.themeOverride+xml"/>
  <Override PartName="/xl/charts/chart76.xml" ContentType="application/vnd.openxmlformats-officedocument.drawingml.chart+xml"/>
  <Override PartName="/xl/theme/themeOverride74.xml" ContentType="application/vnd.openxmlformats-officedocument.themeOverride+xml"/>
  <Override PartName="/xl/drawings/drawing15.xml" ContentType="application/vnd.openxmlformats-officedocument.drawing+xml"/>
  <Override PartName="/xl/charts/chart77.xml" ContentType="application/vnd.openxmlformats-officedocument.drawingml.chart+xml"/>
  <Override PartName="/xl/theme/themeOverride75.xml" ContentType="application/vnd.openxmlformats-officedocument.themeOverride+xml"/>
  <Override PartName="/xl/charts/chart78.xml" ContentType="application/vnd.openxmlformats-officedocument.drawingml.chart+xml"/>
  <Override PartName="/xl/theme/themeOverride76.xml" ContentType="application/vnd.openxmlformats-officedocument.themeOverride+xml"/>
  <Override PartName="/xl/drawings/drawing16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7.xml" ContentType="application/vnd.openxmlformats-officedocument.drawing+xml"/>
  <Override PartName="/xl/charts/chart85.xml" ContentType="application/vnd.openxmlformats-officedocument.drawingml.chart+xml"/>
  <Override PartName="/xl/theme/themeOverride77.xml" ContentType="application/vnd.openxmlformats-officedocument.themeOverride+xml"/>
  <Override PartName="/xl/charts/chart86.xml" ContentType="application/vnd.openxmlformats-officedocument.drawingml.chart+xml"/>
  <Override PartName="/xl/theme/themeOverride78.xml" ContentType="application/vnd.openxmlformats-officedocument.themeOverride+xml"/>
  <Override PartName="/xl/charts/chart87.xml" ContentType="application/vnd.openxmlformats-officedocument.drawingml.chart+xml"/>
  <Override PartName="/xl/theme/themeOverride79.xml" ContentType="application/vnd.openxmlformats-officedocument.themeOverride+xml"/>
  <Override PartName="/xl/charts/chart88.xml" ContentType="application/vnd.openxmlformats-officedocument.drawingml.chart+xml"/>
  <Override PartName="/xl/theme/themeOverride80.xml" ContentType="application/vnd.openxmlformats-officedocument.themeOverride+xml"/>
  <Override PartName="/xl/charts/chart89.xml" ContentType="application/vnd.openxmlformats-officedocument.drawingml.chart+xml"/>
  <Override PartName="/xl/theme/themeOverride81.xml" ContentType="application/vnd.openxmlformats-officedocument.themeOverride+xml"/>
  <Override PartName="/xl/charts/chart90.xml" ContentType="application/vnd.openxmlformats-officedocument.drawingml.chart+xml"/>
  <Override PartName="/xl/theme/themeOverride82.xml" ContentType="application/vnd.openxmlformats-officedocument.themeOverride+xml"/>
  <Override PartName="/xl/drawings/drawing18.xml" ContentType="application/vnd.openxmlformats-officedocument.drawing+xml"/>
  <Override PartName="/xl/charts/chart91.xml" ContentType="application/vnd.openxmlformats-officedocument.drawingml.chart+xml"/>
  <Override PartName="/xl/theme/themeOverride83.xml" ContentType="application/vnd.openxmlformats-officedocument.themeOverride+xml"/>
  <Override PartName="/xl/charts/chart92.xml" ContentType="application/vnd.openxmlformats-officedocument.drawingml.chart+xml"/>
  <Override PartName="/xl/theme/themeOverride84.xml" ContentType="application/vnd.openxmlformats-officedocument.themeOverride+xml"/>
  <Override PartName="/xl/drawings/drawing19.xml" ContentType="application/vnd.openxmlformats-officedocument.drawing+xml"/>
  <Override PartName="/xl/charts/chart93.xml" ContentType="application/vnd.openxmlformats-officedocument.drawingml.chart+xml"/>
  <Override PartName="/xl/theme/themeOverride85.xml" ContentType="application/vnd.openxmlformats-officedocument.themeOverride+xml"/>
  <Override PartName="/xl/charts/chart94.xml" ContentType="application/vnd.openxmlformats-officedocument.drawingml.chart+xml"/>
  <Override PartName="/xl/theme/themeOverride86.xml" ContentType="application/vnd.openxmlformats-officedocument.themeOverride+xml"/>
  <Override PartName="/xl/charts/chart95.xml" ContentType="application/vnd.openxmlformats-officedocument.drawingml.chart+xml"/>
  <Override PartName="/xl/theme/themeOverride87.xml" ContentType="application/vnd.openxmlformats-officedocument.themeOverride+xml"/>
  <Override PartName="/xl/charts/chart96.xml" ContentType="application/vnd.openxmlformats-officedocument.drawingml.chart+xml"/>
  <Override PartName="/xl/theme/themeOverride88.xml" ContentType="application/vnd.openxmlformats-officedocument.themeOverride+xml"/>
  <Override PartName="/xl/charts/chart97.xml" ContentType="application/vnd.openxmlformats-officedocument.drawingml.chart+xml"/>
  <Override PartName="/xl/theme/themeOverride89.xml" ContentType="application/vnd.openxmlformats-officedocument.themeOverride+xml"/>
  <Override PartName="/xl/charts/chart98.xml" ContentType="application/vnd.openxmlformats-officedocument.drawingml.chart+xml"/>
  <Override PartName="/xl/theme/themeOverride90.xml" ContentType="application/vnd.openxmlformats-officedocument.themeOverride+xml"/>
  <Override PartName="/xl/drawings/drawing20.xml" ContentType="application/vnd.openxmlformats-officedocument.drawing+xml"/>
  <Override PartName="/xl/charts/chart99.xml" ContentType="application/vnd.openxmlformats-officedocument.drawingml.chart+xml"/>
  <Override PartName="/xl/theme/themeOverride91.xml" ContentType="application/vnd.openxmlformats-officedocument.themeOverride+xml"/>
  <Override PartName="/xl/charts/chart100.xml" ContentType="application/vnd.openxmlformats-officedocument.drawingml.chart+xml"/>
  <Override PartName="/xl/theme/themeOverride92.xml" ContentType="application/vnd.openxmlformats-officedocument.themeOverride+xml"/>
  <Override PartName="/xl/drawings/drawing21.xml" ContentType="application/vnd.openxmlformats-officedocument.drawing+xml"/>
  <Override PartName="/xl/charts/chart101.xml" ContentType="application/vnd.openxmlformats-officedocument.drawingml.chart+xml"/>
  <Override PartName="/xl/theme/themeOverride93.xml" ContentType="application/vnd.openxmlformats-officedocument.themeOverride+xml"/>
  <Override PartName="/xl/charts/chart102.xml" ContentType="application/vnd.openxmlformats-officedocument.drawingml.chart+xml"/>
  <Override PartName="/xl/theme/themeOverride94.xml" ContentType="application/vnd.openxmlformats-officedocument.themeOverride+xml"/>
  <Override PartName="/xl/charts/chart103.xml" ContentType="application/vnd.openxmlformats-officedocument.drawingml.chart+xml"/>
  <Override PartName="/xl/theme/themeOverride95.xml" ContentType="application/vnd.openxmlformats-officedocument.themeOverride+xml"/>
  <Override PartName="/xl/charts/chart104.xml" ContentType="application/vnd.openxmlformats-officedocument.drawingml.chart+xml"/>
  <Override PartName="/xl/theme/themeOverride96.xml" ContentType="application/vnd.openxmlformats-officedocument.themeOverride+xml"/>
  <Override PartName="/xl/charts/chart105.xml" ContentType="application/vnd.openxmlformats-officedocument.drawingml.chart+xml"/>
  <Override PartName="/xl/theme/themeOverride97.xml" ContentType="application/vnd.openxmlformats-officedocument.themeOverride+xml"/>
  <Override PartName="/xl/charts/chart106.xml" ContentType="application/vnd.openxmlformats-officedocument.drawingml.chart+xml"/>
  <Override PartName="/xl/theme/themeOverride98.xml" ContentType="application/vnd.openxmlformats-officedocument.themeOverride+xml"/>
  <Override PartName="/xl/drawings/drawing22.xml" ContentType="application/vnd.openxmlformats-officedocument.drawing+xml"/>
  <Override PartName="/xl/charts/chart107.xml" ContentType="application/vnd.openxmlformats-officedocument.drawingml.chart+xml"/>
  <Override PartName="/xl/theme/themeOverride99.xml" ContentType="application/vnd.openxmlformats-officedocument.themeOverride+xml"/>
  <Override PartName="/xl/charts/chart108.xml" ContentType="application/vnd.openxmlformats-officedocument.drawingml.chart+xml"/>
  <Override PartName="/xl/theme/themeOverride100.xml" ContentType="application/vnd.openxmlformats-officedocument.themeOverride+xml"/>
  <Override PartName="/xl/drawings/drawing23.xml" ContentType="application/vnd.openxmlformats-officedocument.drawing+xml"/>
  <Override PartName="/xl/charts/chart109.xml" ContentType="application/vnd.openxmlformats-officedocument.drawingml.chart+xml"/>
  <Override PartName="/xl/theme/themeOverride101.xml" ContentType="application/vnd.openxmlformats-officedocument.themeOverride+xml"/>
  <Override PartName="/xl/charts/chart110.xml" ContentType="application/vnd.openxmlformats-officedocument.drawingml.chart+xml"/>
  <Override PartName="/xl/theme/themeOverride102.xml" ContentType="application/vnd.openxmlformats-officedocument.themeOverride+xml"/>
  <Override PartName="/xl/charts/chart111.xml" ContentType="application/vnd.openxmlformats-officedocument.drawingml.chart+xml"/>
  <Override PartName="/xl/theme/themeOverride103.xml" ContentType="application/vnd.openxmlformats-officedocument.themeOverride+xml"/>
  <Override PartName="/xl/charts/chart112.xml" ContentType="application/vnd.openxmlformats-officedocument.drawingml.chart+xml"/>
  <Override PartName="/xl/theme/themeOverride104.xml" ContentType="application/vnd.openxmlformats-officedocument.themeOverride+xml"/>
  <Override PartName="/xl/charts/chart113.xml" ContentType="application/vnd.openxmlformats-officedocument.drawingml.chart+xml"/>
  <Override PartName="/xl/theme/themeOverride105.xml" ContentType="application/vnd.openxmlformats-officedocument.themeOverride+xml"/>
  <Override PartName="/xl/charts/chart114.xml" ContentType="application/vnd.openxmlformats-officedocument.drawingml.chart+xml"/>
  <Override PartName="/xl/theme/themeOverride106.xml" ContentType="application/vnd.openxmlformats-officedocument.themeOverride+xml"/>
  <Override PartName="/xl/drawings/drawing24.xml" ContentType="application/vnd.openxmlformats-officedocument.drawing+xml"/>
  <Override PartName="/xl/charts/chart115.xml" ContentType="application/vnd.openxmlformats-officedocument.drawingml.chart+xml"/>
  <Override PartName="/xl/theme/themeOverride107.xml" ContentType="application/vnd.openxmlformats-officedocument.themeOverride+xml"/>
  <Override PartName="/xl/charts/chart116.xml" ContentType="application/vnd.openxmlformats-officedocument.drawingml.chart+xml"/>
  <Override PartName="/xl/theme/themeOverride108.xml" ContentType="application/vnd.openxmlformats-officedocument.themeOverride+xml"/>
  <Override PartName="/xl/charts/chart117.xml" ContentType="application/vnd.openxmlformats-officedocument.drawingml.chart+xml"/>
  <Override PartName="/xl/theme/themeOverride109.xml" ContentType="application/vnd.openxmlformats-officedocument.themeOverride+xml"/>
  <Override PartName="/xl/charts/chart118.xml" ContentType="application/vnd.openxmlformats-officedocument.drawingml.chart+xml"/>
  <Override PartName="/xl/theme/themeOverride110.xml" ContentType="application/vnd.openxmlformats-officedocument.themeOverride+xml"/>
  <Override PartName="/xl/charts/chart119.xml" ContentType="application/vnd.openxmlformats-officedocument.drawingml.chart+xml"/>
  <Override PartName="/xl/theme/themeOverride111.xml" ContentType="application/vnd.openxmlformats-officedocument.themeOverride+xml"/>
  <Override PartName="/xl/charts/chart120.xml" ContentType="application/vnd.openxmlformats-officedocument.drawingml.chart+xml"/>
  <Override PartName="/xl/theme/themeOverride112.xml" ContentType="application/vnd.openxmlformats-officedocument.themeOverride+xml"/>
  <Override PartName="/xl/drawings/drawing25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26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drawings/drawing27.xml" ContentType="application/vnd.openxmlformats-officedocument.drawing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drawings/drawing28.xml" ContentType="application/vnd.openxmlformats-officedocument.drawing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29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codeName="ThisWorkbook" autoCompressPictures="0"/>
  <bookViews>
    <workbookView xWindow="0" yWindow="-460" windowWidth="28800" windowHeight="18000" tabRatio="922"/>
  </bookViews>
  <sheets>
    <sheet name="Overall ave" sheetId="16" r:id="rId1"/>
    <sheet name="Season summ" sheetId="19" r:id="rId2"/>
    <sheet name="Ahearne C" sheetId="37" r:id="rId3"/>
    <sheet name="Anders M" sheetId="44" r:id="rId4"/>
    <sheet name="Barnard A" sheetId="35" r:id="rId5"/>
    <sheet name="Barr S" sheetId="20" r:id="rId6"/>
    <sheet name="Booth R" sheetId="46" r:id="rId7"/>
    <sheet name="Bowler T" sheetId="32" r:id="rId8"/>
    <sheet name="Carsberg T" sheetId="3" r:id="rId9"/>
    <sheet name="Dawson N" sheetId="9" r:id="rId10"/>
    <sheet name="Drever A" sheetId="47" r:id="rId11"/>
    <sheet name="Elburn A" sheetId="52" r:id="rId12"/>
    <sheet name="Gilbert J" sheetId="42" r:id="rId13"/>
    <sheet name="Gilbert S" sheetId="12" r:id="rId14"/>
    <sheet name="Gallant B" sheetId="33" r:id="rId15"/>
    <sheet name="Gallant G" sheetId="34" r:id="rId16"/>
    <sheet name="Gallant J" sheetId="49" r:id="rId17"/>
    <sheet name="Hawkins C" sheetId="50" r:id="rId18"/>
    <sheet name="Hutchings G" sheetId="38" r:id="rId19"/>
    <sheet name="Matthews K" sheetId="51" r:id="rId20"/>
    <sheet name="Mimmack C" sheetId="2" r:id="rId21"/>
    <sheet name="Russell T" sheetId="39" r:id="rId22"/>
    <sheet name="Scholes P" sheetId="10" r:id="rId23"/>
    <sheet name="Scholes S" sheetId="45" r:id="rId24"/>
    <sheet name="Scott D" sheetId="36" r:id="rId25"/>
    <sheet name="Smith B" sheetId="48" r:id="rId26"/>
    <sheet name="Stevens P" sheetId="41" r:id="rId27"/>
    <sheet name="Sutcliffe P" sheetId="40" r:id="rId28"/>
    <sheet name="Taylor P" sheetId="7" r:id="rId29"/>
    <sheet name="Wood C" sheetId="8" r:id="rId30"/>
    <sheet name="Stevens J" sheetId="15" r:id="rId31"/>
    <sheet name="Gomez M" sheetId="43" r:id="rId32"/>
    <sheet name="Hindley C" sheetId="14" r:id="rId33"/>
    <sheet name="Gould P" sheetId="13" r:id="rId34"/>
    <sheet name="Harris N" sheetId="18" r:id="rId3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6" l="1"/>
  <c r="G21" i="43"/>
  <c r="I21" i="12"/>
  <c r="G33" i="49"/>
  <c r="H33" i="49"/>
  <c r="I33" i="49"/>
  <c r="C56" i="16"/>
  <c r="D56" i="16"/>
  <c r="E56" i="16"/>
  <c r="F56" i="16"/>
  <c r="G56" i="16"/>
  <c r="H56" i="16"/>
  <c r="I56" i="16"/>
  <c r="J56" i="16"/>
  <c r="B56" i="16"/>
  <c r="C30" i="16"/>
  <c r="D30" i="16"/>
  <c r="E30" i="16"/>
  <c r="F30" i="16"/>
  <c r="G30" i="16"/>
  <c r="H30" i="16"/>
  <c r="I30" i="16"/>
  <c r="B30" i="16"/>
  <c r="C55" i="16"/>
  <c r="D55" i="16"/>
  <c r="E55" i="16"/>
  <c r="F55" i="16"/>
  <c r="G55" i="16"/>
  <c r="H55" i="16"/>
  <c r="I55" i="16"/>
  <c r="J55" i="16"/>
  <c r="B55" i="16"/>
  <c r="C26" i="16"/>
  <c r="D26" i="16"/>
  <c r="E26" i="16"/>
  <c r="F26" i="16"/>
  <c r="G26" i="16"/>
  <c r="H26" i="16"/>
  <c r="I26" i="16"/>
  <c r="B26" i="16"/>
  <c r="C19" i="16"/>
  <c r="D19" i="16"/>
  <c r="E19" i="16"/>
  <c r="F19" i="16"/>
  <c r="G19" i="16"/>
  <c r="H19" i="16"/>
  <c r="I19" i="16"/>
  <c r="B19" i="16"/>
  <c r="C36" i="49"/>
  <c r="C50" i="16"/>
  <c r="D36" i="49"/>
  <c r="D50" i="16"/>
  <c r="E36" i="49"/>
  <c r="E50" i="16"/>
  <c r="F36" i="49"/>
  <c r="F50" i="16"/>
  <c r="B36" i="49"/>
  <c r="G36" i="49"/>
  <c r="G50" i="16"/>
  <c r="H36" i="49"/>
  <c r="H50" i="16"/>
  <c r="I36" i="49"/>
  <c r="I50" i="16"/>
  <c r="J50" i="16"/>
  <c r="B50" i="16"/>
  <c r="C54" i="16"/>
  <c r="D54" i="16"/>
  <c r="E54" i="16"/>
  <c r="F54" i="16"/>
  <c r="G54" i="16"/>
  <c r="H54" i="16"/>
  <c r="I54" i="16"/>
  <c r="J54" i="16"/>
  <c r="B54" i="16"/>
  <c r="D13" i="52"/>
  <c r="E13" i="52"/>
  <c r="I13" i="52"/>
  <c r="B13" i="52"/>
  <c r="H13" i="52"/>
  <c r="G13" i="52"/>
  <c r="F13" i="52"/>
  <c r="C13" i="52"/>
  <c r="I11" i="52"/>
  <c r="H11" i="52"/>
  <c r="G11" i="52"/>
  <c r="I7" i="52"/>
  <c r="E7" i="52"/>
  <c r="C7" i="52"/>
  <c r="D7" i="52"/>
  <c r="H7" i="52"/>
  <c r="G7" i="52"/>
  <c r="F7" i="52"/>
  <c r="B7" i="52"/>
  <c r="H5" i="52"/>
  <c r="D14" i="51"/>
  <c r="E14" i="51"/>
  <c r="I14" i="51"/>
  <c r="H14" i="51"/>
  <c r="B14" i="51"/>
  <c r="G14" i="51"/>
  <c r="G12" i="51"/>
  <c r="C14" i="51"/>
  <c r="F14" i="51"/>
  <c r="I12" i="51"/>
  <c r="H12" i="51"/>
  <c r="C8" i="51"/>
  <c r="D8" i="51"/>
  <c r="E8" i="51"/>
  <c r="H8" i="51"/>
  <c r="I8" i="51"/>
  <c r="G8" i="51"/>
  <c r="F8" i="51"/>
  <c r="B8" i="51"/>
  <c r="H6" i="51"/>
  <c r="H5" i="51"/>
  <c r="H18" i="16"/>
  <c r="I18" i="16"/>
  <c r="F18" i="16"/>
  <c r="G18" i="16"/>
  <c r="C18" i="16"/>
  <c r="D18" i="16"/>
  <c r="E18" i="16"/>
  <c r="I9" i="50"/>
  <c r="C9" i="50"/>
  <c r="D9" i="50"/>
  <c r="E9" i="50"/>
  <c r="F9" i="50"/>
  <c r="G9" i="50"/>
  <c r="B9" i="50"/>
  <c r="B18" i="16"/>
  <c r="F38" i="50"/>
  <c r="C38" i="50"/>
  <c r="D38" i="50"/>
  <c r="E38" i="50"/>
  <c r="B38" i="50"/>
  <c r="G35" i="50"/>
  <c r="H35" i="50"/>
  <c r="I35" i="50"/>
  <c r="I38" i="50"/>
  <c r="H38" i="50"/>
  <c r="G38" i="50"/>
  <c r="I36" i="50"/>
  <c r="H36" i="50"/>
  <c r="G36" i="50"/>
  <c r="H9" i="50"/>
  <c r="H7" i="50"/>
  <c r="H6" i="50"/>
  <c r="G54" i="8"/>
  <c r="H54" i="8"/>
  <c r="I54" i="8"/>
  <c r="G55" i="8"/>
  <c r="H55" i="8"/>
  <c r="I55" i="8"/>
  <c r="G56" i="8"/>
  <c r="H56" i="8"/>
  <c r="I56" i="8"/>
  <c r="G57" i="8"/>
  <c r="H57" i="8"/>
  <c r="I57" i="8"/>
  <c r="G58" i="8"/>
  <c r="H58" i="8"/>
  <c r="I58" i="8"/>
  <c r="G59" i="8"/>
  <c r="H59" i="8"/>
  <c r="I59" i="8"/>
  <c r="G60" i="8"/>
  <c r="H60" i="8"/>
  <c r="I60" i="8"/>
  <c r="G61" i="8"/>
  <c r="H61" i="8"/>
  <c r="I61" i="8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G68" i="8"/>
  <c r="H68" i="8"/>
  <c r="I68" i="8"/>
  <c r="G69" i="8"/>
  <c r="H69" i="8"/>
  <c r="I69" i="8"/>
  <c r="G70" i="8"/>
  <c r="H70" i="8"/>
  <c r="I70" i="8"/>
  <c r="G71" i="8"/>
  <c r="H71" i="8"/>
  <c r="I71" i="8"/>
  <c r="G72" i="8"/>
  <c r="H72" i="8"/>
  <c r="I72" i="8"/>
  <c r="I53" i="8"/>
  <c r="H53" i="8"/>
  <c r="G53" i="8"/>
  <c r="H23" i="8"/>
  <c r="G56" i="7"/>
  <c r="H56" i="7"/>
  <c r="I56" i="7"/>
  <c r="G57" i="7"/>
  <c r="H57" i="7"/>
  <c r="I57" i="7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I76" i="7"/>
  <c r="H76" i="7"/>
  <c r="G76" i="7"/>
  <c r="H25" i="7"/>
  <c r="H11" i="40"/>
  <c r="I45" i="41"/>
  <c r="H45" i="41"/>
  <c r="G45" i="41"/>
  <c r="H11" i="41"/>
  <c r="H6" i="48"/>
  <c r="H12" i="36"/>
  <c r="H20" i="10"/>
  <c r="I45" i="39"/>
  <c r="H45" i="39"/>
  <c r="G45" i="39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I78" i="2"/>
  <c r="H78" i="2"/>
  <c r="G78" i="2"/>
  <c r="I29" i="2"/>
  <c r="H27" i="2"/>
  <c r="H12" i="38"/>
  <c r="H5" i="49"/>
  <c r="I8" i="49"/>
  <c r="C8" i="49"/>
  <c r="D8" i="49"/>
  <c r="E8" i="49"/>
  <c r="H8" i="49"/>
  <c r="H21" i="16"/>
  <c r="I21" i="16"/>
  <c r="C21" i="16"/>
  <c r="D21" i="16"/>
  <c r="E21" i="16"/>
  <c r="F8" i="49"/>
  <c r="F21" i="16"/>
  <c r="G8" i="49"/>
  <c r="G21" i="16"/>
  <c r="B8" i="49"/>
  <c r="B21" i="16"/>
  <c r="I34" i="49"/>
  <c r="H34" i="49"/>
  <c r="G34" i="49"/>
  <c r="H6" i="49"/>
  <c r="I43" i="34"/>
  <c r="H43" i="34"/>
  <c r="G43" i="34"/>
  <c r="H10" i="34"/>
  <c r="I49" i="33"/>
  <c r="H49" i="33"/>
  <c r="G49" i="33"/>
  <c r="H13" i="33"/>
  <c r="G61" i="12"/>
  <c r="H58" i="12"/>
  <c r="G58" i="12"/>
  <c r="H18" i="12"/>
  <c r="I59" i="42"/>
  <c r="H59" i="42"/>
  <c r="G59" i="42"/>
  <c r="H18" i="42"/>
  <c r="I39" i="47"/>
  <c r="H39" i="47"/>
  <c r="G39" i="47"/>
  <c r="I40" i="47"/>
  <c r="H40" i="47"/>
  <c r="G40" i="47"/>
  <c r="I11" i="47"/>
  <c r="H8" i="47"/>
  <c r="I63" i="9"/>
  <c r="H63" i="9"/>
  <c r="G63" i="9"/>
  <c r="I62" i="9"/>
  <c r="H62" i="9"/>
  <c r="G62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4" i="3"/>
  <c r="I51" i="46"/>
  <c r="H51" i="46"/>
  <c r="G51" i="46"/>
  <c r="H14" i="46"/>
  <c r="G42" i="20"/>
  <c r="G43" i="20"/>
  <c r="G44" i="20"/>
  <c r="G45" i="20"/>
  <c r="G46" i="20"/>
  <c r="G47" i="20"/>
  <c r="G48" i="20"/>
  <c r="G49" i="20"/>
  <c r="G50" i="20"/>
  <c r="G51" i="20"/>
  <c r="G52" i="20"/>
  <c r="I51" i="20"/>
  <c r="H51" i="20"/>
  <c r="H14" i="20"/>
  <c r="G47" i="35"/>
  <c r="G48" i="35"/>
  <c r="I47" i="35"/>
  <c r="H47" i="35"/>
  <c r="H12" i="35"/>
  <c r="H13" i="35"/>
  <c r="I43" i="37"/>
  <c r="H43" i="37"/>
  <c r="G43" i="37"/>
  <c r="I13" i="37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16" i="19"/>
  <c r="B5" i="19"/>
  <c r="B9" i="19"/>
  <c r="B10" i="19"/>
  <c r="B11" i="19"/>
  <c r="B12" i="19"/>
  <c r="B13" i="19"/>
  <c r="B8" i="19"/>
  <c r="B6" i="19"/>
  <c r="B3" i="19"/>
  <c r="F35" i="19"/>
  <c r="B35" i="19"/>
  <c r="F37" i="19"/>
  <c r="E35" i="19"/>
  <c r="E37" i="19"/>
  <c r="D35" i="19"/>
  <c r="D37" i="19"/>
  <c r="C35" i="19"/>
  <c r="C37" i="19"/>
  <c r="J52" i="16"/>
  <c r="F73" i="18"/>
  <c r="I9" i="48"/>
  <c r="E9" i="48"/>
  <c r="C9" i="48"/>
  <c r="D9" i="48"/>
  <c r="H9" i="48"/>
  <c r="G9" i="48"/>
  <c r="F9" i="48"/>
  <c r="B9" i="48"/>
  <c r="H7" i="48"/>
  <c r="H5" i="48"/>
  <c r="G22" i="14"/>
  <c r="G21" i="14"/>
  <c r="G23" i="15"/>
  <c r="I26" i="8"/>
  <c r="H24" i="8"/>
  <c r="I28" i="7"/>
  <c r="H26" i="7"/>
  <c r="I14" i="40"/>
  <c r="H12" i="40"/>
  <c r="I46" i="41"/>
  <c r="H46" i="41"/>
  <c r="G46" i="41"/>
  <c r="H12" i="41"/>
  <c r="I15" i="36"/>
  <c r="H13" i="36"/>
  <c r="I23" i="10"/>
  <c r="H21" i="10"/>
  <c r="E80" i="2"/>
  <c r="B80" i="2"/>
  <c r="G80" i="2"/>
  <c r="H46" i="39"/>
  <c r="I46" i="39"/>
  <c r="G46" i="39"/>
  <c r="H26" i="2"/>
  <c r="I15" i="38"/>
  <c r="H13" i="38"/>
  <c r="G44" i="34"/>
  <c r="I44" i="34"/>
  <c r="H44" i="34"/>
  <c r="H11" i="34"/>
  <c r="G50" i="33"/>
  <c r="I50" i="33"/>
  <c r="H50" i="33"/>
  <c r="I16" i="33"/>
  <c r="H14" i="33"/>
  <c r="G59" i="12"/>
  <c r="H59" i="12"/>
  <c r="H19" i="12"/>
  <c r="H60" i="42"/>
  <c r="I60" i="42"/>
  <c r="G60" i="42"/>
  <c r="I21" i="42"/>
  <c r="H19" i="42"/>
  <c r="E42" i="47"/>
  <c r="D42" i="47"/>
  <c r="I42" i="47"/>
  <c r="B42" i="47"/>
  <c r="H42" i="47"/>
  <c r="G42" i="47"/>
  <c r="F42" i="47"/>
  <c r="C42" i="47"/>
  <c r="H9" i="47"/>
  <c r="I21" i="9"/>
  <c r="I27" i="3"/>
  <c r="H25" i="3"/>
  <c r="H49" i="32"/>
  <c r="I49" i="32"/>
  <c r="G49" i="32"/>
  <c r="I16" i="32"/>
  <c r="H14" i="32"/>
  <c r="G43" i="46"/>
  <c r="G44" i="46"/>
  <c r="G45" i="46"/>
  <c r="G46" i="46"/>
  <c r="G47" i="46"/>
  <c r="G48" i="46"/>
  <c r="G49" i="46"/>
  <c r="G50" i="46"/>
  <c r="G52" i="46"/>
  <c r="G42" i="46"/>
  <c r="H43" i="46"/>
  <c r="H44" i="46"/>
  <c r="H45" i="46"/>
  <c r="H46" i="46"/>
  <c r="H47" i="46"/>
  <c r="H48" i="46"/>
  <c r="H49" i="46"/>
  <c r="H50" i="46"/>
  <c r="H52" i="46"/>
  <c r="H42" i="46"/>
  <c r="I42" i="46"/>
  <c r="I44" i="46"/>
  <c r="I45" i="46"/>
  <c r="I46" i="46"/>
  <c r="I47" i="46"/>
  <c r="I48" i="46"/>
  <c r="I49" i="46"/>
  <c r="I50" i="46"/>
  <c r="I52" i="46"/>
  <c r="I43" i="46"/>
  <c r="H15" i="46"/>
  <c r="I52" i="20"/>
  <c r="H52" i="20"/>
  <c r="I17" i="20"/>
  <c r="H15" i="20"/>
  <c r="H48" i="35"/>
  <c r="I48" i="35"/>
  <c r="I15" i="35"/>
  <c r="G44" i="37"/>
  <c r="I44" i="37"/>
  <c r="H44" i="37"/>
  <c r="C11" i="47"/>
  <c r="D11" i="47"/>
  <c r="E11" i="47"/>
  <c r="H11" i="47"/>
  <c r="H29" i="16"/>
  <c r="I29" i="16"/>
  <c r="F11" i="47"/>
  <c r="F29" i="16"/>
  <c r="G11" i="47"/>
  <c r="G29" i="16"/>
  <c r="C29" i="16"/>
  <c r="D29" i="16"/>
  <c r="E29" i="16"/>
  <c r="B11" i="47"/>
  <c r="B29" i="16"/>
  <c r="H7" i="47"/>
  <c r="H6" i="47"/>
  <c r="H5" i="47"/>
  <c r="B54" i="46"/>
  <c r="E54" i="46"/>
  <c r="G54" i="46"/>
  <c r="G52" i="16"/>
  <c r="D54" i="46"/>
  <c r="H54" i="46"/>
  <c r="H52" i="16"/>
  <c r="I54" i="46"/>
  <c r="I52" i="16"/>
  <c r="C54" i="46"/>
  <c r="C52" i="16"/>
  <c r="D52" i="16"/>
  <c r="E52" i="16"/>
  <c r="F54" i="46"/>
  <c r="F52" i="16"/>
  <c r="B52" i="16"/>
  <c r="C17" i="46"/>
  <c r="E17" i="46"/>
  <c r="D17" i="46"/>
  <c r="H17" i="46"/>
  <c r="H24" i="16"/>
  <c r="I17" i="46"/>
  <c r="I24" i="16"/>
  <c r="G17" i="46"/>
  <c r="G24" i="16"/>
  <c r="E24" i="16"/>
  <c r="F17" i="46"/>
  <c r="F24" i="16"/>
  <c r="D24" i="16"/>
  <c r="C24" i="16"/>
  <c r="B17" i="46"/>
  <c r="B24" i="16"/>
  <c r="H13" i="46"/>
  <c r="H12" i="46"/>
  <c r="H11" i="46"/>
  <c r="H10" i="46"/>
  <c r="H9" i="46"/>
  <c r="H8" i="46"/>
  <c r="H7" i="46"/>
  <c r="H6" i="46"/>
  <c r="H5" i="46"/>
  <c r="F74" i="8"/>
  <c r="H22" i="8"/>
  <c r="F78" i="7"/>
  <c r="E78" i="7"/>
  <c r="H24" i="7"/>
  <c r="H10" i="40"/>
  <c r="I45" i="36"/>
  <c r="H45" i="36"/>
  <c r="G45" i="36"/>
  <c r="H11" i="36"/>
  <c r="H7" i="45"/>
  <c r="H19" i="10"/>
  <c r="G44" i="39"/>
  <c r="I44" i="39"/>
  <c r="H44" i="39"/>
  <c r="I14" i="39"/>
  <c r="H10" i="39"/>
  <c r="H25" i="2"/>
  <c r="H11" i="38"/>
  <c r="H42" i="34"/>
  <c r="I42" i="34"/>
  <c r="G42" i="34"/>
  <c r="E13" i="34"/>
  <c r="H9" i="34"/>
  <c r="H8" i="34"/>
  <c r="G48" i="33"/>
  <c r="I48" i="33"/>
  <c r="H48" i="33"/>
  <c r="H12" i="33"/>
  <c r="G57" i="12"/>
  <c r="H57" i="12"/>
  <c r="H17" i="12"/>
  <c r="G58" i="42"/>
  <c r="I58" i="42"/>
  <c r="H58" i="42"/>
  <c r="H17" i="42"/>
  <c r="G61" i="9"/>
  <c r="I61" i="9"/>
  <c r="H61" i="9"/>
  <c r="H23" i="3"/>
  <c r="G50" i="32"/>
  <c r="I50" i="32"/>
  <c r="H50" i="32"/>
  <c r="H13" i="32"/>
  <c r="I50" i="20"/>
  <c r="H50" i="20"/>
  <c r="H13" i="20"/>
  <c r="G46" i="35"/>
  <c r="I46" i="35"/>
  <c r="H46" i="35"/>
  <c r="H11" i="35"/>
  <c r="G42" i="37"/>
  <c r="I42" i="37"/>
  <c r="H42" i="37"/>
  <c r="E13" i="37"/>
  <c r="I9" i="16"/>
  <c r="I14" i="41"/>
  <c r="I9" i="45"/>
  <c r="I13" i="34"/>
  <c r="I9" i="44"/>
  <c r="U39" i="16"/>
  <c r="U38" i="16"/>
  <c r="U37" i="16"/>
  <c r="I25" i="16"/>
  <c r="I31" i="16"/>
  <c r="I27" i="16"/>
  <c r="I28" i="16"/>
  <c r="I17" i="16"/>
  <c r="I12" i="16"/>
  <c r="I15" i="16"/>
  <c r="I23" i="16"/>
  <c r="I11" i="16"/>
  <c r="I16" i="16"/>
  <c r="I10" i="16"/>
  <c r="I20" i="16"/>
  <c r="I14" i="16"/>
  <c r="I6" i="16"/>
  <c r="I22" i="16"/>
  <c r="I8" i="16"/>
  <c r="I7" i="16"/>
  <c r="I5" i="16"/>
  <c r="I13" i="16"/>
  <c r="J44" i="16"/>
  <c r="J42" i="16"/>
  <c r="J40" i="16"/>
  <c r="J38" i="16"/>
  <c r="J39" i="16"/>
  <c r="J51" i="16"/>
  <c r="J53" i="16"/>
  <c r="J49" i="16"/>
  <c r="J43" i="16"/>
  <c r="J47" i="16"/>
  <c r="J45" i="16"/>
  <c r="J41" i="16"/>
  <c r="J46" i="16"/>
  <c r="J48" i="16"/>
  <c r="J37" i="16"/>
  <c r="F46" i="16"/>
  <c r="G46" i="16"/>
  <c r="H46" i="16"/>
  <c r="I46" i="16"/>
  <c r="F65" i="9"/>
  <c r="F41" i="16"/>
  <c r="E65" i="9"/>
  <c r="B65" i="9"/>
  <c r="G65" i="9"/>
  <c r="G41" i="16"/>
  <c r="D65" i="9"/>
  <c r="H65" i="9"/>
  <c r="H41" i="16"/>
  <c r="I65" i="9"/>
  <c r="I41" i="16"/>
  <c r="F61" i="12"/>
  <c r="H61" i="12"/>
  <c r="C9" i="45"/>
  <c r="C31" i="16"/>
  <c r="D9" i="45"/>
  <c r="D31" i="16"/>
  <c r="E9" i="45"/>
  <c r="E31" i="16"/>
  <c r="F31" i="16"/>
  <c r="G31" i="16"/>
  <c r="H9" i="45"/>
  <c r="H31" i="16"/>
  <c r="B9" i="45"/>
  <c r="B31" i="16"/>
  <c r="G9" i="45"/>
  <c r="F9" i="45"/>
  <c r="H6" i="45"/>
  <c r="H5" i="45"/>
  <c r="C32" i="16"/>
  <c r="D32" i="16"/>
  <c r="E32" i="16"/>
  <c r="F32" i="16"/>
  <c r="G32" i="16"/>
  <c r="H32" i="16"/>
  <c r="B32" i="16"/>
  <c r="H7" i="44"/>
  <c r="H6" i="44"/>
  <c r="H5" i="44"/>
  <c r="E9" i="44"/>
  <c r="C9" i="44"/>
  <c r="D9" i="44"/>
  <c r="H9" i="44"/>
  <c r="G9" i="44"/>
  <c r="F9" i="44"/>
  <c r="B9" i="44"/>
  <c r="C54" i="20"/>
  <c r="C48" i="16"/>
  <c r="D54" i="20"/>
  <c r="D48" i="16"/>
  <c r="E54" i="20"/>
  <c r="E48" i="16"/>
  <c r="F54" i="20"/>
  <c r="F48" i="16"/>
  <c r="B54" i="20"/>
  <c r="G54" i="20"/>
  <c r="G48" i="16"/>
  <c r="H54" i="20"/>
  <c r="H48" i="16"/>
  <c r="I54" i="20"/>
  <c r="I48" i="16"/>
  <c r="B48" i="16"/>
  <c r="C65" i="15"/>
  <c r="C46" i="16"/>
  <c r="D65" i="15"/>
  <c r="D46" i="16"/>
  <c r="E65" i="15"/>
  <c r="E46" i="16"/>
  <c r="F65" i="15"/>
  <c r="B65" i="15"/>
  <c r="G65" i="15"/>
  <c r="H65" i="15"/>
  <c r="B46" i="16"/>
  <c r="C65" i="9"/>
  <c r="C41" i="16"/>
  <c r="D41" i="16"/>
  <c r="E41" i="16"/>
  <c r="B41" i="16"/>
  <c r="C46" i="37"/>
  <c r="C45" i="16"/>
  <c r="D46" i="37"/>
  <c r="D45" i="16"/>
  <c r="E46" i="37"/>
  <c r="E45" i="16"/>
  <c r="F46" i="37"/>
  <c r="F45" i="16"/>
  <c r="B46" i="37"/>
  <c r="G46" i="37"/>
  <c r="G45" i="16"/>
  <c r="H46" i="37"/>
  <c r="H45" i="16"/>
  <c r="I46" i="37"/>
  <c r="I45" i="16"/>
  <c r="B45" i="16"/>
  <c r="C62" i="42"/>
  <c r="C47" i="16"/>
  <c r="D62" i="42"/>
  <c r="D47" i="16"/>
  <c r="E62" i="42"/>
  <c r="E47" i="16"/>
  <c r="F62" i="42"/>
  <c r="F47" i="16"/>
  <c r="B62" i="42"/>
  <c r="G62" i="42"/>
  <c r="G47" i="16"/>
  <c r="H62" i="42"/>
  <c r="H47" i="16"/>
  <c r="I62" i="42"/>
  <c r="I47" i="16"/>
  <c r="B47" i="16"/>
  <c r="C52" i="32"/>
  <c r="C43" i="16"/>
  <c r="D52" i="32"/>
  <c r="D43" i="16"/>
  <c r="E52" i="32"/>
  <c r="E43" i="16"/>
  <c r="F52" i="32"/>
  <c r="F43" i="16"/>
  <c r="B52" i="32"/>
  <c r="G52" i="32"/>
  <c r="G43" i="16"/>
  <c r="H52" i="32"/>
  <c r="H43" i="16"/>
  <c r="I52" i="32"/>
  <c r="I43" i="16"/>
  <c r="B43" i="16"/>
  <c r="C46" i="34"/>
  <c r="C49" i="16"/>
  <c r="D46" i="34"/>
  <c r="D49" i="16"/>
  <c r="E46" i="34"/>
  <c r="E49" i="16"/>
  <c r="F46" i="34"/>
  <c r="F49" i="16"/>
  <c r="B46" i="34"/>
  <c r="G46" i="34"/>
  <c r="G49" i="16"/>
  <c r="H46" i="34"/>
  <c r="H49" i="16"/>
  <c r="I46" i="34"/>
  <c r="I49" i="16"/>
  <c r="B49" i="16"/>
  <c r="C47" i="36"/>
  <c r="C53" i="16"/>
  <c r="D47" i="36"/>
  <c r="D53" i="16"/>
  <c r="E47" i="36"/>
  <c r="E53" i="16"/>
  <c r="F53" i="16"/>
  <c r="B47" i="36"/>
  <c r="G47" i="36"/>
  <c r="G53" i="16"/>
  <c r="H47" i="36"/>
  <c r="H53" i="16"/>
  <c r="I47" i="36"/>
  <c r="I53" i="16"/>
  <c r="B53" i="16"/>
  <c r="C48" i="41"/>
  <c r="C51" i="16"/>
  <c r="D48" i="41"/>
  <c r="D51" i="16"/>
  <c r="E48" i="41"/>
  <c r="E51" i="16"/>
  <c r="F48" i="41"/>
  <c r="F51" i="16"/>
  <c r="B48" i="41"/>
  <c r="G48" i="41"/>
  <c r="G51" i="16"/>
  <c r="H48" i="41"/>
  <c r="H51" i="16"/>
  <c r="I48" i="41"/>
  <c r="I51" i="16"/>
  <c r="B51" i="16"/>
  <c r="C50" i="35"/>
  <c r="C39" i="16"/>
  <c r="D50" i="35"/>
  <c r="D39" i="16"/>
  <c r="E50" i="35"/>
  <c r="E39" i="16"/>
  <c r="F50" i="35"/>
  <c r="F39" i="16"/>
  <c r="B50" i="35"/>
  <c r="G50" i="35"/>
  <c r="G39" i="16"/>
  <c r="H50" i="35"/>
  <c r="H39" i="16"/>
  <c r="I50" i="35"/>
  <c r="I39" i="16"/>
  <c r="B39" i="16"/>
  <c r="C78" i="7"/>
  <c r="C40" i="16"/>
  <c r="D78" i="7"/>
  <c r="D40" i="16"/>
  <c r="E40" i="16"/>
  <c r="F40" i="16"/>
  <c r="B78" i="7"/>
  <c r="G78" i="7"/>
  <c r="G40" i="16"/>
  <c r="H78" i="7"/>
  <c r="H40" i="16"/>
  <c r="I78" i="7"/>
  <c r="I40" i="16"/>
  <c r="C74" i="8"/>
  <c r="C38" i="16"/>
  <c r="D74" i="8"/>
  <c r="D38" i="16"/>
  <c r="E74" i="8"/>
  <c r="E38" i="16"/>
  <c r="F38" i="16"/>
  <c r="B74" i="8"/>
  <c r="G74" i="8"/>
  <c r="G38" i="16"/>
  <c r="H74" i="8"/>
  <c r="H38" i="16"/>
  <c r="I74" i="8"/>
  <c r="I38" i="16"/>
  <c r="B38" i="16"/>
  <c r="B40" i="16"/>
  <c r="C52" i="33"/>
  <c r="C42" i="16"/>
  <c r="D52" i="33"/>
  <c r="D42" i="16"/>
  <c r="E52" i="33"/>
  <c r="E42" i="16"/>
  <c r="F52" i="33"/>
  <c r="F42" i="16"/>
  <c r="B52" i="33"/>
  <c r="G52" i="33"/>
  <c r="G42" i="16"/>
  <c r="H52" i="33"/>
  <c r="H42" i="16"/>
  <c r="I52" i="33"/>
  <c r="I42" i="16"/>
  <c r="B42" i="16"/>
  <c r="C48" i="39"/>
  <c r="C44" i="16"/>
  <c r="D48" i="39"/>
  <c r="D44" i="16"/>
  <c r="E48" i="39"/>
  <c r="E44" i="16"/>
  <c r="F48" i="39"/>
  <c r="F44" i="16"/>
  <c r="B48" i="39"/>
  <c r="G48" i="39"/>
  <c r="G44" i="16"/>
  <c r="H48" i="39"/>
  <c r="H44" i="16"/>
  <c r="I48" i="39"/>
  <c r="I44" i="16"/>
  <c r="B44" i="16"/>
  <c r="F80" i="2"/>
  <c r="F37" i="16"/>
  <c r="G37" i="16"/>
  <c r="D80" i="2"/>
  <c r="H80" i="2"/>
  <c r="H37" i="16"/>
  <c r="I80" i="2"/>
  <c r="I37" i="16"/>
  <c r="C80" i="2"/>
  <c r="C37" i="16"/>
  <c r="D37" i="16"/>
  <c r="E37" i="16"/>
  <c r="B37" i="16"/>
  <c r="C14" i="39"/>
  <c r="C27" i="16"/>
  <c r="D14" i="39"/>
  <c r="D27" i="16"/>
  <c r="E14" i="39"/>
  <c r="E27" i="16"/>
  <c r="F14" i="39"/>
  <c r="F27" i="16"/>
  <c r="G14" i="39"/>
  <c r="G27" i="16"/>
  <c r="H14" i="39"/>
  <c r="H27" i="16"/>
  <c r="B14" i="39"/>
  <c r="B27" i="16"/>
  <c r="C15" i="38"/>
  <c r="C25" i="16"/>
  <c r="D15" i="38"/>
  <c r="D25" i="16"/>
  <c r="E15" i="38"/>
  <c r="E25" i="16"/>
  <c r="F15" i="38"/>
  <c r="F25" i="16"/>
  <c r="G15" i="38"/>
  <c r="G25" i="16"/>
  <c r="H15" i="38"/>
  <c r="H25" i="16"/>
  <c r="B15" i="38"/>
  <c r="B25" i="16"/>
  <c r="C23" i="10"/>
  <c r="C17" i="16"/>
  <c r="D23" i="10"/>
  <c r="D17" i="16"/>
  <c r="E23" i="10"/>
  <c r="E17" i="16"/>
  <c r="F17" i="16"/>
  <c r="G23" i="10"/>
  <c r="G17" i="16"/>
  <c r="H23" i="10"/>
  <c r="H17" i="16"/>
  <c r="B23" i="10"/>
  <c r="B17" i="16"/>
  <c r="C14" i="41"/>
  <c r="C28" i="16"/>
  <c r="D14" i="41"/>
  <c r="D28" i="16"/>
  <c r="E14" i="41"/>
  <c r="E28" i="16"/>
  <c r="F14" i="41"/>
  <c r="F28" i="16"/>
  <c r="G14" i="41"/>
  <c r="G28" i="16"/>
  <c r="H14" i="41"/>
  <c r="H28" i="16"/>
  <c r="B14" i="41"/>
  <c r="B28" i="16"/>
  <c r="C21" i="42"/>
  <c r="C23" i="16"/>
  <c r="D21" i="42"/>
  <c r="D23" i="16"/>
  <c r="E21" i="42"/>
  <c r="E23" i="16"/>
  <c r="F21" i="42"/>
  <c r="F23" i="16"/>
  <c r="G21" i="42"/>
  <c r="G23" i="16"/>
  <c r="H21" i="42"/>
  <c r="H23" i="16"/>
  <c r="B21" i="42"/>
  <c r="B23" i="16"/>
  <c r="C21" i="12"/>
  <c r="C15" i="16"/>
  <c r="D21" i="12"/>
  <c r="D15" i="16"/>
  <c r="E21" i="12"/>
  <c r="E15" i="16"/>
  <c r="F15" i="16"/>
  <c r="G21" i="12"/>
  <c r="G15" i="16"/>
  <c r="H21" i="12"/>
  <c r="H15" i="16"/>
  <c r="B21" i="12"/>
  <c r="B15" i="16"/>
  <c r="C15" i="36"/>
  <c r="C12" i="16"/>
  <c r="D15" i="36"/>
  <c r="D12" i="16"/>
  <c r="E15" i="36"/>
  <c r="E12" i="16"/>
  <c r="F15" i="36"/>
  <c r="F12" i="16"/>
  <c r="G15" i="36"/>
  <c r="G12" i="16"/>
  <c r="H15" i="36"/>
  <c r="H12" i="16"/>
  <c r="B15" i="36"/>
  <c r="B12" i="16"/>
  <c r="C16" i="32"/>
  <c r="C16" i="16"/>
  <c r="D16" i="32"/>
  <c r="D16" i="16"/>
  <c r="E16" i="32"/>
  <c r="E16" i="16"/>
  <c r="F16" i="16"/>
  <c r="G16" i="16"/>
  <c r="H16" i="32"/>
  <c r="H16" i="16"/>
  <c r="B16" i="32"/>
  <c r="B16" i="16"/>
  <c r="C28" i="7"/>
  <c r="C11" i="16"/>
  <c r="D28" i="7"/>
  <c r="D11" i="16"/>
  <c r="E28" i="7"/>
  <c r="E11" i="16"/>
  <c r="F11" i="16"/>
  <c r="G28" i="7"/>
  <c r="G11" i="16"/>
  <c r="H28" i="7"/>
  <c r="H11" i="16"/>
  <c r="B28" i="7"/>
  <c r="B11" i="16"/>
  <c r="F10" i="16"/>
  <c r="G26" i="8"/>
  <c r="G10" i="16"/>
  <c r="E26" i="8"/>
  <c r="C26" i="8"/>
  <c r="D26" i="8"/>
  <c r="H26" i="8"/>
  <c r="H10" i="16"/>
  <c r="C10" i="16"/>
  <c r="D10" i="16"/>
  <c r="E10" i="16"/>
  <c r="B26" i="8"/>
  <c r="B10" i="16"/>
  <c r="C29" i="2"/>
  <c r="C9" i="16"/>
  <c r="D29" i="2"/>
  <c r="D9" i="16"/>
  <c r="E29" i="2"/>
  <c r="E9" i="16"/>
  <c r="F9" i="16"/>
  <c r="G9" i="16"/>
  <c r="H29" i="2"/>
  <c r="H9" i="16"/>
  <c r="B29" i="2"/>
  <c r="B9" i="16"/>
  <c r="C14" i="40"/>
  <c r="C20" i="16"/>
  <c r="D14" i="40"/>
  <c r="D20" i="16"/>
  <c r="E14" i="40"/>
  <c r="E20" i="16"/>
  <c r="F14" i="40"/>
  <c r="F20" i="16"/>
  <c r="G14" i="40"/>
  <c r="G20" i="16"/>
  <c r="H14" i="40"/>
  <c r="H20" i="16"/>
  <c r="B14" i="40"/>
  <c r="B20" i="16"/>
  <c r="C13" i="37"/>
  <c r="C14" i="16"/>
  <c r="D13" i="37"/>
  <c r="D14" i="16"/>
  <c r="E14" i="16"/>
  <c r="F13" i="37"/>
  <c r="F14" i="16"/>
  <c r="G13" i="37"/>
  <c r="G14" i="16"/>
  <c r="H13" i="37"/>
  <c r="H14" i="16"/>
  <c r="B13" i="37"/>
  <c r="B14" i="16"/>
  <c r="C15" i="35"/>
  <c r="C8" i="16"/>
  <c r="D15" i="35"/>
  <c r="D8" i="16"/>
  <c r="E15" i="35"/>
  <c r="E8" i="16"/>
  <c r="F15" i="35"/>
  <c r="F8" i="16"/>
  <c r="G15" i="35"/>
  <c r="G8" i="16"/>
  <c r="H15" i="35"/>
  <c r="H8" i="16"/>
  <c r="B15" i="35"/>
  <c r="B8" i="16"/>
  <c r="C27" i="3"/>
  <c r="C6" i="16"/>
  <c r="D27" i="3"/>
  <c r="D6" i="16"/>
  <c r="E27" i="3"/>
  <c r="E6" i="16"/>
  <c r="F27" i="3"/>
  <c r="F6" i="16"/>
  <c r="G27" i="3"/>
  <c r="G6" i="16"/>
  <c r="H27" i="3"/>
  <c r="H6" i="16"/>
  <c r="B27" i="3"/>
  <c r="B6" i="16"/>
  <c r="C13" i="34"/>
  <c r="C22" i="16"/>
  <c r="D13" i="34"/>
  <c r="D22" i="16"/>
  <c r="E22" i="16"/>
  <c r="F13" i="34"/>
  <c r="F22" i="16"/>
  <c r="G13" i="34"/>
  <c r="G22" i="16"/>
  <c r="H13" i="34"/>
  <c r="H22" i="16"/>
  <c r="B13" i="34"/>
  <c r="B22" i="16"/>
  <c r="C16" i="33"/>
  <c r="C7" i="16"/>
  <c r="D16" i="33"/>
  <c r="D7" i="16"/>
  <c r="E16" i="33"/>
  <c r="E7" i="16"/>
  <c r="F16" i="33"/>
  <c r="F7" i="16"/>
  <c r="G16" i="33"/>
  <c r="G7" i="16"/>
  <c r="H16" i="33"/>
  <c r="H7" i="16"/>
  <c r="B16" i="33"/>
  <c r="B7" i="16"/>
  <c r="C17" i="20"/>
  <c r="C13" i="16"/>
  <c r="D17" i="20"/>
  <c r="D13" i="16"/>
  <c r="E17" i="20"/>
  <c r="E13" i="16"/>
  <c r="F17" i="20"/>
  <c r="F13" i="16"/>
  <c r="G17" i="20"/>
  <c r="G13" i="16"/>
  <c r="H17" i="20"/>
  <c r="H13" i="16"/>
  <c r="B17" i="20"/>
  <c r="B13" i="16"/>
  <c r="E21" i="9"/>
  <c r="C21" i="9"/>
  <c r="D21" i="9"/>
  <c r="H21" i="9"/>
  <c r="H5" i="16"/>
  <c r="E5" i="16"/>
  <c r="F21" i="9"/>
  <c r="F5" i="16"/>
  <c r="G21" i="9"/>
  <c r="G5" i="16"/>
  <c r="D5" i="16"/>
  <c r="C5" i="16"/>
  <c r="B21" i="9"/>
  <c r="B5" i="16"/>
  <c r="G71" i="13"/>
  <c r="G60" i="43"/>
  <c r="H60" i="43"/>
  <c r="I60" i="43"/>
  <c r="G61" i="43"/>
  <c r="H61" i="43"/>
  <c r="I61" i="43"/>
  <c r="G62" i="43"/>
  <c r="H62" i="43"/>
  <c r="I62" i="43"/>
  <c r="G58" i="43"/>
  <c r="H58" i="43"/>
  <c r="I58" i="43"/>
  <c r="G51" i="43"/>
  <c r="H51" i="43"/>
  <c r="I51" i="43"/>
  <c r="I46" i="43"/>
  <c r="H46" i="43"/>
  <c r="E64" i="43"/>
  <c r="D64" i="43"/>
  <c r="I64" i="43"/>
  <c r="B64" i="43"/>
  <c r="H64" i="43"/>
  <c r="G64" i="43"/>
  <c r="F64" i="43"/>
  <c r="C64" i="43"/>
  <c r="I59" i="43"/>
  <c r="H59" i="43"/>
  <c r="G59" i="43"/>
  <c r="I57" i="43"/>
  <c r="H57" i="43"/>
  <c r="G57" i="43"/>
  <c r="I56" i="43"/>
  <c r="H56" i="43"/>
  <c r="G56" i="43"/>
  <c r="I55" i="43"/>
  <c r="H55" i="43"/>
  <c r="G55" i="43"/>
  <c r="I54" i="43"/>
  <c r="H54" i="43"/>
  <c r="G54" i="43"/>
  <c r="I53" i="43"/>
  <c r="H53" i="43"/>
  <c r="G53" i="43"/>
  <c r="I52" i="43"/>
  <c r="H52" i="43"/>
  <c r="G52" i="43"/>
  <c r="I49" i="43"/>
  <c r="H49" i="43"/>
  <c r="G49" i="43"/>
  <c r="I48" i="43"/>
  <c r="H48" i="43"/>
  <c r="G48" i="43"/>
  <c r="G46" i="43"/>
  <c r="E23" i="43"/>
  <c r="C23" i="43"/>
  <c r="D23" i="43"/>
  <c r="G23" i="43"/>
  <c r="F23" i="43"/>
  <c r="B23" i="43"/>
  <c r="G20" i="43"/>
  <c r="G19" i="43"/>
  <c r="G18" i="43"/>
  <c r="G17" i="43"/>
  <c r="G16" i="43"/>
  <c r="G15" i="43"/>
  <c r="G14" i="43"/>
  <c r="G13" i="43"/>
  <c r="G12" i="43"/>
  <c r="G11" i="43"/>
  <c r="G10" i="43"/>
  <c r="G8" i="43"/>
  <c r="G7" i="43"/>
  <c r="G5" i="43"/>
  <c r="G46" i="42"/>
  <c r="G47" i="42"/>
  <c r="G48" i="42"/>
  <c r="G49" i="42"/>
  <c r="G50" i="42"/>
  <c r="G51" i="42"/>
  <c r="H46" i="42"/>
  <c r="I46" i="42"/>
  <c r="H47" i="42"/>
  <c r="I47" i="42"/>
  <c r="H48" i="42"/>
  <c r="I48" i="42"/>
  <c r="H49" i="42"/>
  <c r="I49" i="42"/>
  <c r="H50" i="42"/>
  <c r="I50" i="42"/>
  <c r="H51" i="42"/>
  <c r="I51" i="42"/>
  <c r="H5" i="42"/>
  <c r="H6" i="42"/>
  <c r="H7" i="42"/>
  <c r="H8" i="42"/>
  <c r="H9" i="42"/>
  <c r="H10" i="42"/>
  <c r="I57" i="42"/>
  <c r="H57" i="42"/>
  <c r="G57" i="42"/>
  <c r="I56" i="42"/>
  <c r="H56" i="42"/>
  <c r="G56" i="42"/>
  <c r="I55" i="42"/>
  <c r="H55" i="42"/>
  <c r="G55" i="42"/>
  <c r="I54" i="42"/>
  <c r="H54" i="42"/>
  <c r="G54" i="42"/>
  <c r="I53" i="42"/>
  <c r="H53" i="42"/>
  <c r="G53" i="42"/>
  <c r="I52" i="42"/>
  <c r="H52" i="42"/>
  <c r="G52" i="42"/>
  <c r="H16" i="42"/>
  <c r="H15" i="42"/>
  <c r="H14" i="42"/>
  <c r="H13" i="42"/>
  <c r="H12" i="42"/>
  <c r="H11" i="42"/>
  <c r="I42" i="41"/>
  <c r="H42" i="41"/>
  <c r="G42" i="41"/>
  <c r="I40" i="41"/>
  <c r="H40" i="41"/>
  <c r="G40" i="41"/>
  <c r="I39" i="41"/>
  <c r="H39" i="41"/>
  <c r="G39" i="41"/>
  <c r="H9" i="41"/>
  <c r="H8" i="41"/>
  <c r="H6" i="41"/>
  <c r="H5" i="41"/>
  <c r="H9" i="40"/>
  <c r="H8" i="40"/>
  <c r="H7" i="40"/>
  <c r="H6" i="40"/>
  <c r="H5" i="40"/>
  <c r="I43" i="39"/>
  <c r="H43" i="39"/>
  <c r="G43" i="39"/>
  <c r="I42" i="39"/>
  <c r="H42" i="39"/>
  <c r="G42" i="39"/>
  <c r="I41" i="39"/>
  <c r="H41" i="39"/>
  <c r="G41" i="39"/>
  <c r="I40" i="39"/>
  <c r="H40" i="39"/>
  <c r="G40" i="39"/>
  <c r="I39" i="39"/>
  <c r="H39" i="39"/>
  <c r="G39" i="39"/>
  <c r="H9" i="39"/>
  <c r="H8" i="39"/>
  <c r="H7" i="39"/>
  <c r="H6" i="39"/>
  <c r="H5" i="39"/>
  <c r="H10" i="38"/>
  <c r="H9" i="38"/>
  <c r="H8" i="38"/>
  <c r="H7" i="38"/>
  <c r="H6" i="38"/>
  <c r="H5" i="38"/>
  <c r="G38" i="37"/>
  <c r="H38" i="37"/>
  <c r="G39" i="37"/>
  <c r="H39" i="37"/>
  <c r="G40" i="37"/>
  <c r="H40" i="37"/>
  <c r="I41" i="37"/>
  <c r="H41" i="37"/>
  <c r="G41" i="37"/>
  <c r="I40" i="37"/>
  <c r="I39" i="37"/>
  <c r="I38" i="37"/>
  <c r="H8" i="37"/>
  <c r="H7" i="37"/>
  <c r="H6" i="37"/>
  <c r="H5" i="37"/>
  <c r="G40" i="36"/>
  <c r="H40" i="36"/>
  <c r="I40" i="36"/>
  <c r="G41" i="36"/>
  <c r="H41" i="36"/>
  <c r="I41" i="36"/>
  <c r="G42" i="36"/>
  <c r="H42" i="36"/>
  <c r="I42" i="36"/>
  <c r="G43" i="36"/>
  <c r="H43" i="36"/>
  <c r="I43" i="36"/>
  <c r="F47" i="36"/>
  <c r="H10" i="36"/>
  <c r="H9" i="36"/>
  <c r="H8" i="36"/>
  <c r="H7" i="36"/>
  <c r="H6" i="36"/>
  <c r="H5" i="36"/>
  <c r="I45" i="35"/>
  <c r="H45" i="35"/>
  <c r="G45" i="35"/>
  <c r="I44" i="35"/>
  <c r="H44" i="35"/>
  <c r="G44" i="35"/>
  <c r="I43" i="35"/>
  <c r="H43" i="35"/>
  <c r="G43" i="35"/>
  <c r="I42" i="35"/>
  <c r="H42" i="35"/>
  <c r="G42" i="35"/>
  <c r="I41" i="35"/>
  <c r="H41" i="35"/>
  <c r="G41" i="35"/>
  <c r="I40" i="35"/>
  <c r="H40" i="35"/>
  <c r="G40" i="35"/>
  <c r="H10" i="35"/>
  <c r="H9" i="35"/>
  <c r="H8" i="35"/>
  <c r="H7" i="35"/>
  <c r="H6" i="35"/>
  <c r="H5" i="35"/>
  <c r="G40" i="34"/>
  <c r="H40" i="34"/>
  <c r="I40" i="34"/>
  <c r="I41" i="34"/>
  <c r="H41" i="34"/>
  <c r="G41" i="34"/>
  <c r="I38" i="34"/>
  <c r="H38" i="34"/>
  <c r="G38" i="34"/>
  <c r="H7" i="34"/>
  <c r="I47" i="33"/>
  <c r="H47" i="33"/>
  <c r="G47" i="33"/>
  <c r="I46" i="33"/>
  <c r="H46" i="33"/>
  <c r="G46" i="33"/>
  <c r="I45" i="33"/>
  <c r="H45" i="33"/>
  <c r="G45" i="33"/>
  <c r="I44" i="33"/>
  <c r="H44" i="33"/>
  <c r="G44" i="33"/>
  <c r="I43" i="33"/>
  <c r="H43" i="33"/>
  <c r="G43" i="33"/>
  <c r="I42" i="33"/>
  <c r="H42" i="33"/>
  <c r="G42" i="33"/>
  <c r="I41" i="33"/>
  <c r="H41" i="33"/>
  <c r="G41" i="33"/>
  <c r="H11" i="33"/>
  <c r="H10" i="33"/>
  <c r="H9" i="33"/>
  <c r="H8" i="33"/>
  <c r="H7" i="33"/>
  <c r="H6" i="33"/>
  <c r="H5" i="33"/>
  <c r="I41" i="32"/>
  <c r="I42" i="32"/>
  <c r="I43" i="32"/>
  <c r="I44" i="32"/>
  <c r="I45" i="32"/>
  <c r="I46" i="32"/>
  <c r="I47" i="32"/>
  <c r="I48" i="32"/>
  <c r="H41" i="32"/>
  <c r="H42" i="32"/>
  <c r="H43" i="32"/>
  <c r="H44" i="32"/>
  <c r="H45" i="32"/>
  <c r="H46" i="32"/>
  <c r="H47" i="32"/>
  <c r="H48" i="32"/>
  <c r="G41" i="32"/>
  <c r="G42" i="32"/>
  <c r="G43" i="32"/>
  <c r="G44" i="32"/>
  <c r="G45" i="32"/>
  <c r="G46" i="32"/>
  <c r="G47" i="32"/>
  <c r="G48" i="32"/>
  <c r="G16" i="32"/>
  <c r="F16" i="32"/>
  <c r="H12" i="32"/>
  <c r="H11" i="32"/>
  <c r="H10" i="32"/>
  <c r="H9" i="32"/>
  <c r="H8" i="32"/>
  <c r="H7" i="32"/>
  <c r="H6" i="32"/>
  <c r="H5" i="32"/>
  <c r="H43" i="20"/>
  <c r="I43" i="20"/>
  <c r="H44" i="20"/>
  <c r="I44" i="20"/>
  <c r="H45" i="20"/>
  <c r="I45" i="20"/>
  <c r="H46" i="20"/>
  <c r="I46" i="20"/>
  <c r="H47" i="20"/>
  <c r="I47" i="20"/>
  <c r="H48" i="20"/>
  <c r="I48" i="20"/>
  <c r="H49" i="20"/>
  <c r="I49" i="20"/>
  <c r="H6" i="20"/>
  <c r="H7" i="20"/>
  <c r="H8" i="20"/>
  <c r="H9" i="20"/>
  <c r="H10" i="20"/>
  <c r="H11" i="20"/>
  <c r="H12" i="20"/>
  <c r="H5" i="20"/>
  <c r="E61" i="12"/>
  <c r="D61" i="12"/>
  <c r="B61" i="12"/>
  <c r="C61" i="12"/>
  <c r="G48" i="12"/>
  <c r="E56" i="12"/>
  <c r="G49" i="12"/>
  <c r="G50" i="12"/>
  <c r="H50" i="12"/>
  <c r="G51" i="12"/>
  <c r="H51" i="12"/>
  <c r="G52" i="12"/>
  <c r="H52" i="12"/>
  <c r="G53" i="12"/>
  <c r="H53" i="12"/>
  <c r="G54" i="12"/>
  <c r="H54" i="12"/>
  <c r="H55" i="12"/>
  <c r="G55" i="12"/>
  <c r="H56" i="12"/>
  <c r="G56" i="12"/>
  <c r="H6" i="12"/>
  <c r="H7" i="12"/>
  <c r="H8" i="12"/>
  <c r="H9" i="12"/>
  <c r="H10" i="12"/>
  <c r="H11" i="12"/>
  <c r="H12" i="12"/>
  <c r="H13" i="12"/>
  <c r="H14" i="12"/>
  <c r="H15" i="12"/>
  <c r="H16" i="12"/>
  <c r="H5" i="12"/>
  <c r="E53" i="10"/>
  <c r="D53" i="10"/>
  <c r="J53" i="10"/>
  <c r="B53" i="10"/>
  <c r="I53" i="10"/>
  <c r="H53" i="10"/>
  <c r="G53" i="10"/>
  <c r="C53" i="10"/>
  <c r="H51" i="10"/>
  <c r="I51" i="10"/>
  <c r="J51" i="10"/>
  <c r="J50" i="10"/>
  <c r="I50" i="10"/>
  <c r="H50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5" i="10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5" i="8"/>
  <c r="H49" i="9"/>
  <c r="G55" i="7"/>
  <c r="I55" i="7"/>
  <c r="H55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5" i="3"/>
  <c r="H6" i="3"/>
  <c r="H7" i="3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10" i="3"/>
  <c r="I50" i="9"/>
  <c r="I51" i="9"/>
  <c r="I52" i="9"/>
  <c r="I53" i="9"/>
  <c r="I54" i="9"/>
  <c r="I55" i="9"/>
  <c r="I56" i="9"/>
  <c r="I57" i="9"/>
  <c r="I58" i="9"/>
  <c r="I59" i="9"/>
  <c r="I60" i="9"/>
  <c r="H50" i="9"/>
  <c r="H51" i="9"/>
  <c r="H52" i="9"/>
  <c r="H53" i="9"/>
  <c r="H54" i="9"/>
  <c r="H55" i="9"/>
  <c r="H56" i="9"/>
  <c r="H57" i="9"/>
  <c r="H58" i="9"/>
  <c r="H59" i="9"/>
  <c r="H60" i="9"/>
  <c r="G50" i="9"/>
  <c r="G51" i="9"/>
  <c r="G52" i="9"/>
  <c r="G53" i="9"/>
  <c r="G54" i="9"/>
  <c r="G55" i="9"/>
  <c r="G56" i="9"/>
  <c r="G57" i="9"/>
  <c r="G58" i="9"/>
  <c r="G59" i="9"/>
  <c r="G60" i="9"/>
  <c r="H5" i="9"/>
  <c r="F29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5" i="2"/>
  <c r="S5" i="16"/>
  <c r="S6" i="16"/>
  <c r="S7" i="16"/>
  <c r="R37" i="16"/>
  <c r="S37" i="16"/>
  <c r="T37" i="16"/>
  <c r="R38" i="16"/>
  <c r="S38" i="16"/>
  <c r="T38" i="16"/>
  <c r="R39" i="16"/>
  <c r="S39" i="16"/>
  <c r="T39" i="16"/>
  <c r="G35" i="19"/>
  <c r="H35" i="19"/>
  <c r="G29" i="2"/>
  <c r="G49" i="9"/>
  <c r="I49" i="9"/>
  <c r="H42" i="20"/>
  <c r="I42" i="20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B25" i="15"/>
  <c r="C25" i="15"/>
  <c r="D25" i="15"/>
  <c r="E25" i="15"/>
  <c r="F25" i="15"/>
  <c r="G25" i="15"/>
  <c r="G48" i="15"/>
  <c r="G49" i="15"/>
  <c r="H49" i="15"/>
  <c r="I49" i="15"/>
  <c r="G50" i="15"/>
  <c r="H50" i="15"/>
  <c r="I50" i="15"/>
  <c r="G51" i="15"/>
  <c r="H51" i="15"/>
  <c r="I51" i="15"/>
  <c r="G52" i="15"/>
  <c r="H52" i="15"/>
  <c r="I52" i="15"/>
  <c r="G54" i="15"/>
  <c r="H54" i="15"/>
  <c r="I54" i="15"/>
  <c r="G55" i="15"/>
  <c r="H55" i="15"/>
  <c r="I55" i="15"/>
  <c r="G56" i="15"/>
  <c r="H56" i="15"/>
  <c r="I56" i="15"/>
  <c r="G57" i="15"/>
  <c r="H57" i="15"/>
  <c r="I57" i="15"/>
  <c r="G58" i="15"/>
  <c r="H58" i="15"/>
  <c r="I58" i="15"/>
  <c r="G59" i="15"/>
  <c r="H59" i="15"/>
  <c r="I59" i="15"/>
  <c r="G61" i="15"/>
  <c r="H61" i="15"/>
  <c r="I61" i="15"/>
  <c r="G62" i="15"/>
  <c r="G63" i="15"/>
  <c r="I65" i="15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B24" i="14"/>
  <c r="C24" i="14"/>
  <c r="D24" i="14"/>
  <c r="E24" i="14"/>
  <c r="F24" i="14"/>
  <c r="G24" i="14"/>
  <c r="G6" i="13"/>
  <c r="G8" i="13"/>
  <c r="G9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B30" i="13"/>
  <c r="C30" i="13"/>
  <c r="D30" i="13"/>
  <c r="E30" i="13"/>
  <c r="F30" i="13"/>
  <c r="G30" i="13"/>
  <c r="G53" i="13"/>
  <c r="H53" i="13"/>
  <c r="I53" i="13"/>
  <c r="G55" i="13"/>
  <c r="H55" i="13"/>
  <c r="I55" i="13"/>
  <c r="G56" i="13"/>
  <c r="H56" i="13"/>
  <c r="I56" i="13"/>
  <c r="G58" i="13"/>
  <c r="H58" i="13"/>
  <c r="I58" i="13"/>
  <c r="G59" i="13"/>
  <c r="H59" i="13"/>
  <c r="I59" i="13"/>
  <c r="G60" i="13"/>
  <c r="H60" i="13"/>
  <c r="I60" i="13"/>
  <c r="G61" i="13"/>
  <c r="H61" i="13"/>
  <c r="I61" i="13"/>
  <c r="G62" i="13"/>
  <c r="H62" i="13"/>
  <c r="I62" i="13"/>
  <c r="G63" i="13"/>
  <c r="H63" i="13"/>
  <c r="I63" i="13"/>
  <c r="G64" i="13"/>
  <c r="H64" i="13"/>
  <c r="I64" i="13"/>
  <c r="G65" i="13"/>
  <c r="H65" i="13"/>
  <c r="I65" i="13"/>
  <c r="G66" i="13"/>
  <c r="H66" i="13"/>
  <c r="I66" i="13"/>
  <c r="G67" i="13"/>
  <c r="G68" i="13"/>
  <c r="H68" i="13"/>
  <c r="I68" i="13"/>
  <c r="G69" i="13"/>
  <c r="G70" i="13"/>
  <c r="H71" i="13"/>
  <c r="I71" i="13"/>
  <c r="G74" i="13"/>
  <c r="B77" i="13"/>
  <c r="C77" i="13"/>
  <c r="D77" i="13"/>
  <c r="E77" i="13"/>
  <c r="F77" i="13"/>
  <c r="G77" i="13"/>
  <c r="H77" i="13"/>
  <c r="I77" i="13"/>
  <c r="G5" i="18"/>
  <c r="G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B27" i="18"/>
  <c r="C27" i="18"/>
  <c r="D27" i="18"/>
  <c r="E27" i="18"/>
  <c r="F27" i="18"/>
  <c r="G27" i="18"/>
  <c r="G51" i="18"/>
  <c r="H51" i="18"/>
  <c r="I51" i="18"/>
  <c r="G52" i="18"/>
  <c r="H52" i="18"/>
  <c r="I52" i="18"/>
  <c r="G54" i="18"/>
  <c r="H54" i="18"/>
  <c r="I54" i="18"/>
  <c r="G55" i="18"/>
  <c r="H55" i="18"/>
  <c r="I55" i="18"/>
  <c r="G56" i="18"/>
  <c r="H56" i="18"/>
  <c r="I56" i="18"/>
  <c r="G57" i="18"/>
  <c r="H57" i="18"/>
  <c r="I57" i="18"/>
  <c r="G58" i="18"/>
  <c r="H58" i="18"/>
  <c r="I58" i="18"/>
  <c r="G59" i="18"/>
  <c r="H59" i="18"/>
  <c r="I59" i="18"/>
  <c r="G60" i="18"/>
  <c r="H60" i="18"/>
  <c r="I60" i="18"/>
  <c r="G61" i="18"/>
  <c r="H61" i="18"/>
  <c r="I61" i="18"/>
  <c r="G62" i="18"/>
  <c r="H62" i="18"/>
  <c r="I62" i="18"/>
  <c r="G63" i="18"/>
  <c r="H63" i="18"/>
  <c r="I63" i="18"/>
  <c r="G64" i="18"/>
  <c r="H64" i="18"/>
  <c r="I64" i="18"/>
  <c r="G65" i="18"/>
  <c r="H65" i="18"/>
  <c r="I65" i="18"/>
  <c r="G66" i="18"/>
  <c r="H66" i="18"/>
  <c r="I66" i="18"/>
  <c r="G67" i="18"/>
  <c r="H67" i="18"/>
  <c r="I67" i="18"/>
  <c r="G68" i="18"/>
  <c r="H68" i="18"/>
  <c r="I68" i="18"/>
  <c r="G69" i="18"/>
  <c r="H69" i="18"/>
  <c r="I69" i="18"/>
  <c r="G70" i="18"/>
  <c r="H70" i="18"/>
  <c r="I70" i="18"/>
  <c r="B73" i="18"/>
  <c r="C73" i="18"/>
  <c r="D73" i="18"/>
  <c r="E73" i="18"/>
  <c r="G73" i="18"/>
  <c r="H73" i="18"/>
  <c r="I73" i="18"/>
</calcChain>
</file>

<file path=xl/sharedStrings.xml><?xml version="1.0" encoding="utf-8"?>
<sst xmlns="http://schemas.openxmlformats.org/spreadsheetml/2006/main" count="1118" uniqueCount="276">
  <si>
    <t>Stevens P</t>
    <phoneticPr fontId="1" type="noConversion"/>
  </si>
  <si>
    <t>Gilbert J</t>
    <phoneticPr fontId="1" type="noConversion"/>
  </si>
  <si>
    <t>3--23</t>
  </si>
  <si>
    <t>5--16</t>
  </si>
  <si>
    <t>1--37</t>
  </si>
  <si>
    <t>5--6</t>
  </si>
  <si>
    <t>8--44</t>
  </si>
  <si>
    <t>4--32</t>
  </si>
  <si>
    <t>2--30</t>
  </si>
  <si>
    <t>0--40</t>
  </si>
  <si>
    <t>6--14</t>
  </si>
  <si>
    <t>6--50</t>
  </si>
  <si>
    <t>2--35</t>
  </si>
  <si>
    <t>3--30</t>
  </si>
  <si>
    <t>%</t>
  </si>
  <si>
    <t>4--10</t>
  </si>
  <si>
    <t>3--8</t>
  </si>
  <si>
    <t>6--13</t>
  </si>
  <si>
    <t>4--35</t>
  </si>
  <si>
    <t>5--13</t>
  </si>
  <si>
    <t>2--41</t>
  </si>
  <si>
    <t>5--36</t>
  </si>
  <si>
    <t>100s</t>
  </si>
  <si>
    <t>2--25</t>
  </si>
  <si>
    <t>7--20</t>
  </si>
  <si>
    <t>6--18</t>
  </si>
  <si>
    <t>no</t>
  </si>
  <si>
    <t>total</t>
  </si>
  <si>
    <t>Barnard</t>
  </si>
  <si>
    <t>Scott</t>
  </si>
  <si>
    <t>Hutchings</t>
  </si>
  <si>
    <t>Stevens J</t>
  </si>
  <si>
    <t>Mch</t>
  </si>
  <si>
    <t>Inn</t>
  </si>
  <si>
    <t>N O</t>
  </si>
  <si>
    <t>Runs</t>
  </si>
  <si>
    <t>50s</t>
  </si>
  <si>
    <t>Av</t>
  </si>
  <si>
    <t>Dawson</t>
  </si>
  <si>
    <t>Carsberg</t>
  </si>
  <si>
    <t>Mimmack</t>
  </si>
  <si>
    <t>Taylor</t>
  </si>
  <si>
    <t>Wood</t>
  </si>
  <si>
    <t>Barr</t>
  </si>
  <si>
    <t>Gilbert</t>
  </si>
  <si>
    <t>Bowler</t>
  </si>
  <si>
    <t>Scholes</t>
  </si>
  <si>
    <t>5wkts</t>
    <phoneticPr fontId="1" type="noConversion"/>
  </si>
  <si>
    <t>Gould</t>
  </si>
  <si>
    <t>Harris</t>
  </si>
  <si>
    <t>Stevens</t>
  </si>
  <si>
    <t>Hindley</t>
  </si>
  <si>
    <t>Gallant B</t>
    <phoneticPr fontId="1" type="noConversion"/>
  </si>
  <si>
    <t>Gallant G</t>
    <phoneticPr fontId="1" type="noConversion"/>
  </si>
  <si>
    <t>Aherne</t>
    <phoneticPr fontId="1" type="noConversion"/>
  </si>
  <si>
    <t>Russell</t>
    <phoneticPr fontId="1" type="noConversion"/>
  </si>
  <si>
    <t>Stevens P</t>
    <phoneticPr fontId="1" type="noConversion"/>
  </si>
  <si>
    <t>Gilbert J</t>
    <phoneticPr fontId="1" type="noConversion"/>
  </si>
  <si>
    <t>Gallant G</t>
    <phoneticPr fontId="1" type="noConversion"/>
  </si>
  <si>
    <t>Aherne</t>
    <phoneticPr fontId="1" type="noConversion"/>
  </si>
  <si>
    <t>Sutcliffe</t>
    <phoneticPr fontId="1" type="noConversion"/>
  </si>
  <si>
    <t>Gomez</t>
  </si>
  <si>
    <t>TOTAL</t>
  </si>
  <si>
    <t>Totals</t>
  </si>
  <si>
    <t>Batting</t>
  </si>
  <si>
    <t>Bowling</t>
  </si>
  <si>
    <t>Ov</t>
  </si>
  <si>
    <t>Mdn</t>
  </si>
  <si>
    <t>Wkts</t>
  </si>
  <si>
    <t>Best</t>
  </si>
  <si>
    <t>5-Wkt</t>
  </si>
  <si>
    <t>Econ</t>
  </si>
  <si>
    <t>S R</t>
  </si>
  <si>
    <t>7--26</t>
  </si>
  <si>
    <t>2--23</t>
  </si>
  <si>
    <t>4--4</t>
  </si>
  <si>
    <t>4--16</t>
  </si>
  <si>
    <t>3--27</t>
  </si>
  <si>
    <t>5--17</t>
  </si>
  <si>
    <t>5--42</t>
  </si>
  <si>
    <t>2--28</t>
  </si>
  <si>
    <t>0--9</t>
  </si>
  <si>
    <t>0--21</t>
  </si>
  <si>
    <t>8--19</t>
  </si>
  <si>
    <t>2--20</t>
  </si>
  <si>
    <t>3--28</t>
  </si>
  <si>
    <t>2--27</t>
  </si>
  <si>
    <t>3--15</t>
  </si>
  <si>
    <t>3--44</t>
  </si>
  <si>
    <t>0--20</t>
  </si>
  <si>
    <t>5--25</t>
  </si>
  <si>
    <t>4--2</t>
  </si>
  <si>
    <t>2--29</t>
  </si>
  <si>
    <t>6--59</t>
  </si>
  <si>
    <t>6--40</t>
  </si>
  <si>
    <t>5--5</t>
  </si>
  <si>
    <t>3--47</t>
  </si>
  <si>
    <t>5--20</t>
  </si>
  <si>
    <t>1--17</t>
  </si>
  <si>
    <t>1--10</t>
  </si>
  <si>
    <t>2--31</t>
  </si>
  <si>
    <t>3--19</t>
  </si>
  <si>
    <t>5--75</t>
  </si>
  <si>
    <t>4--54</t>
  </si>
  <si>
    <t>1--29</t>
  </si>
  <si>
    <t>0--5</t>
  </si>
  <si>
    <t>Seasons Summary:</t>
  </si>
  <si>
    <t>Year</t>
  </si>
  <si>
    <t>Played</t>
  </si>
  <si>
    <t xml:space="preserve">Won </t>
  </si>
  <si>
    <t>Lost</t>
  </si>
  <si>
    <t>Drawn</t>
  </si>
  <si>
    <t xml:space="preserve">Cancelled </t>
  </si>
  <si>
    <t>Abandoned</t>
  </si>
  <si>
    <t>Tied</t>
  </si>
  <si>
    <t>Chris</t>
  </si>
  <si>
    <t>Batting:</t>
  </si>
  <si>
    <t>5--2</t>
  </si>
  <si>
    <t>9--10</t>
  </si>
  <si>
    <t>Wickets</t>
  </si>
  <si>
    <t>Overs</t>
  </si>
  <si>
    <t>Strike Rate</t>
  </si>
  <si>
    <t>Average</t>
  </si>
  <si>
    <t>Economy</t>
  </si>
  <si>
    <t>Nick</t>
  </si>
  <si>
    <t>Mdns</t>
  </si>
  <si>
    <t>Bowling:</t>
  </si>
  <si>
    <t>Tony</t>
  </si>
  <si>
    <t>Peter</t>
  </si>
  <si>
    <t>2--0</t>
  </si>
  <si>
    <t>2--4</t>
  </si>
  <si>
    <t>3--24</t>
  </si>
  <si>
    <t>5--37</t>
  </si>
  <si>
    <t>4--38</t>
  </si>
  <si>
    <t>1--24</t>
  </si>
  <si>
    <t>Colin</t>
  </si>
  <si>
    <t>3--41</t>
  </si>
  <si>
    <t>3--12</t>
  </si>
  <si>
    <t>Paul</t>
  </si>
  <si>
    <t>Stuart</t>
  </si>
  <si>
    <t>Ct</t>
  </si>
  <si>
    <t>St</t>
  </si>
  <si>
    <t>Wk</t>
  </si>
  <si>
    <t>Byes</t>
  </si>
  <si>
    <t>Av Wk</t>
  </si>
  <si>
    <t>Av Bye</t>
  </si>
  <si>
    <t>Wicket Keeping:</t>
  </si>
  <si>
    <t>Sandy</t>
  </si>
  <si>
    <t>Matches</t>
  </si>
  <si>
    <t>Innings</t>
  </si>
  <si>
    <t>Total</t>
  </si>
  <si>
    <t>Toby</t>
  </si>
  <si>
    <t xml:space="preserve">Gallant </t>
  </si>
  <si>
    <t>Ben</t>
  </si>
  <si>
    <t>George</t>
  </si>
  <si>
    <t>Andy</t>
  </si>
  <si>
    <t>Dave</t>
  </si>
  <si>
    <t xml:space="preserve">Hutchings </t>
  </si>
  <si>
    <t>Gary</t>
  </si>
  <si>
    <t>Russell</t>
  </si>
  <si>
    <t>Tim</t>
  </si>
  <si>
    <t>Sutcliffe</t>
  </si>
  <si>
    <t xml:space="preserve">Stevens </t>
  </si>
  <si>
    <t>Patrick</t>
  </si>
  <si>
    <t>Ahearne</t>
  </si>
  <si>
    <t>Jan</t>
  </si>
  <si>
    <t>Gilbert S</t>
  </si>
  <si>
    <t>Scholes P</t>
  </si>
  <si>
    <t>Overall Averages</t>
  </si>
  <si>
    <t>(click name to go to averages)</t>
  </si>
  <si>
    <t>John</t>
  </si>
  <si>
    <t>Malcolm</t>
  </si>
  <si>
    <t>(back to front sheet)</t>
  </si>
  <si>
    <t>Anders</t>
  </si>
  <si>
    <t>Mark</t>
  </si>
  <si>
    <t>Sean</t>
  </si>
  <si>
    <t>Scholes S</t>
  </si>
  <si>
    <t>N/A</t>
  </si>
  <si>
    <t>1--19</t>
  </si>
  <si>
    <t>5--10</t>
  </si>
  <si>
    <t>2--7</t>
  </si>
  <si>
    <t>4--47</t>
  </si>
  <si>
    <t>4--20</t>
  </si>
  <si>
    <t>5--53</t>
  </si>
  <si>
    <t>5--29</t>
  </si>
  <si>
    <t>3--11</t>
  </si>
  <si>
    <t>5--52</t>
  </si>
  <si>
    <t>1--15</t>
  </si>
  <si>
    <t>5--46</t>
  </si>
  <si>
    <t>4--44</t>
  </si>
  <si>
    <t>3--16</t>
  </si>
  <si>
    <t>2--37</t>
  </si>
  <si>
    <t>4--31</t>
  </si>
  <si>
    <t>5--11</t>
  </si>
  <si>
    <t>5--26</t>
  </si>
  <si>
    <t>6--37</t>
  </si>
  <si>
    <t>2--17</t>
  </si>
  <si>
    <t>2--32</t>
  </si>
  <si>
    <t>1--13</t>
  </si>
  <si>
    <t>1--31</t>
  </si>
  <si>
    <t>1--12</t>
  </si>
  <si>
    <t>2--8</t>
  </si>
  <si>
    <t>3--18</t>
  </si>
  <si>
    <t>3--34</t>
  </si>
  <si>
    <t>1--8</t>
  </si>
  <si>
    <t>Highest</t>
  </si>
  <si>
    <t>2--14</t>
  </si>
  <si>
    <t>2--19</t>
  </si>
  <si>
    <t>3--21</t>
  </si>
  <si>
    <t>4--18</t>
  </si>
  <si>
    <t>1--30</t>
  </si>
  <si>
    <t>0--13</t>
  </si>
  <si>
    <t>5--28</t>
  </si>
  <si>
    <t>1--21</t>
  </si>
  <si>
    <t>3--38</t>
  </si>
  <si>
    <t>7--38</t>
  </si>
  <si>
    <t>2--59</t>
  </si>
  <si>
    <t>0--17</t>
  </si>
  <si>
    <t>High</t>
  </si>
  <si>
    <t>12*</t>
  </si>
  <si>
    <t>19*</t>
  </si>
  <si>
    <t>*</t>
  </si>
  <si>
    <t>6--16</t>
  </si>
  <si>
    <t>5--4</t>
  </si>
  <si>
    <t>6--65</t>
  </si>
  <si>
    <t>5--38</t>
  </si>
  <si>
    <t>6--32</t>
  </si>
  <si>
    <t>4--27</t>
  </si>
  <si>
    <t>4--28</t>
  </si>
  <si>
    <t>2--22</t>
  </si>
  <si>
    <t>2--21</t>
  </si>
  <si>
    <t>3--39</t>
  </si>
  <si>
    <t>2--12</t>
  </si>
  <si>
    <t>5--18</t>
  </si>
  <si>
    <t>Booth R</t>
  </si>
  <si>
    <t>Rob</t>
  </si>
  <si>
    <t>1--3</t>
  </si>
  <si>
    <t>Drever A</t>
  </si>
  <si>
    <t>Angus</t>
  </si>
  <si>
    <t>1--6</t>
  </si>
  <si>
    <t>Against</t>
  </si>
  <si>
    <t>Gt Canfield</t>
  </si>
  <si>
    <t>88*</t>
  </si>
  <si>
    <t>Stansted</t>
  </si>
  <si>
    <t>6--46</t>
  </si>
  <si>
    <t>3--43</t>
  </si>
  <si>
    <t>6--22</t>
  </si>
  <si>
    <t>--</t>
  </si>
  <si>
    <t>1--64</t>
  </si>
  <si>
    <t>3--26</t>
  </si>
  <si>
    <t>5--33</t>
  </si>
  <si>
    <t>Smith</t>
  </si>
  <si>
    <t>Barry</t>
  </si>
  <si>
    <t>1--20</t>
  </si>
  <si>
    <t>2--62</t>
  </si>
  <si>
    <t>Joe</t>
  </si>
  <si>
    <t>Gallant J</t>
  </si>
  <si>
    <t>2--18</t>
  </si>
  <si>
    <t>3--50</t>
  </si>
  <si>
    <t>4--43</t>
  </si>
  <si>
    <t>Hawkins</t>
  </si>
  <si>
    <t>Chester</t>
  </si>
  <si>
    <t>1--2</t>
  </si>
  <si>
    <t>2--6</t>
  </si>
  <si>
    <t>Hawkins C</t>
  </si>
  <si>
    <t>Matthews</t>
  </si>
  <si>
    <t>Kevin</t>
  </si>
  <si>
    <t>1--11</t>
  </si>
  <si>
    <t>Elburn</t>
  </si>
  <si>
    <t>Andrew</t>
  </si>
  <si>
    <t>1--23</t>
  </si>
  <si>
    <t>Smith B</t>
  </si>
  <si>
    <t>Matthews K</t>
  </si>
  <si>
    <t>Elburn A</t>
  </si>
  <si>
    <t>4--19</t>
  </si>
  <si>
    <t>Not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</si>
</sst>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0"/>
      <name val="Arial"/>
      <family val="2"/>
    </font>
    <font>
      <sz val="8"/>
      <name val="Verdana"/>
    </font>
    <font>
      <b/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93"/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93" applyAlignment="1">
      <alignment horizontal="left"/>
    </xf>
    <xf numFmtId="17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" fontId="0" fillId="0" borderId="0" xfId="0" applyNumberFormat="1" applyFont="1" applyAlignment="1"/>
    <xf numFmtId="2" fontId="0" fillId="0" borderId="0" xfId="0" quotePrefix="1" applyNumberFormat="1" applyAlignment="1">
      <alignment horizontal="center"/>
    </xf>
    <xf numFmtId="0" fontId="0" fillId="0" borderId="3" xfId="0" applyBorder="1"/>
    <xf numFmtId="0" fontId="0" fillId="0" borderId="0" xfId="0" quotePrefix="1"/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styles" Target="styles.xml"/><Relationship Id="rId38" Type="http://schemas.openxmlformats.org/officeDocument/2006/relationships/sharedStrings" Target="sharedStrings.xml"/><Relationship Id="rId3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C'!$A$5:$A$11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C'!$E$5:$E$11</c:f>
              <c:numCache>
                <c:formatCode>General</c:formatCode>
                <c:ptCount val="7"/>
                <c:pt idx="0">
                  <c:v>41.0</c:v>
                </c:pt>
                <c:pt idx="1">
                  <c:v>121.0</c:v>
                </c:pt>
                <c:pt idx="2">
                  <c:v>306.0</c:v>
                </c:pt>
                <c:pt idx="3">
                  <c:v>159.0</c:v>
                </c:pt>
                <c:pt idx="4">
                  <c:v>266.0</c:v>
                </c:pt>
                <c:pt idx="5">
                  <c:v>109.0</c:v>
                </c:pt>
                <c:pt idx="6">
                  <c:v>470.0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059624"/>
        <c:axId val="-2070921960"/>
      </c:barChart>
      <c:catAx>
        <c:axId val="2071059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0921960"/>
        <c:crosses val="autoZero"/>
        <c:auto val="1"/>
        <c:lblAlgn val="ctr"/>
        <c:lblOffset val="100"/>
        <c:noMultiLvlLbl val="1"/>
      </c:catAx>
      <c:valAx>
        <c:axId val="-207092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1059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A'!$A$40:$A$48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A'!$I$40:$I$48</c:f>
              <c:numCache>
                <c:formatCode>0.00</c:formatCode>
                <c:ptCount val="9"/>
                <c:pt idx="0">
                  <c:v>62.5</c:v>
                </c:pt>
                <c:pt idx="1">
                  <c:v>15.66666666666667</c:v>
                </c:pt>
                <c:pt idx="2">
                  <c:v>16.54545454545455</c:v>
                </c:pt>
                <c:pt idx="3">
                  <c:v>18.13333333333333</c:v>
                </c:pt>
                <c:pt idx="4">
                  <c:v>18.4</c:v>
                </c:pt>
                <c:pt idx="5">
                  <c:v>15.26315789473684</c:v>
                </c:pt>
                <c:pt idx="6">
                  <c:v>26.47368421052632</c:v>
                </c:pt>
                <c:pt idx="7">
                  <c:v>25.33333333333333</c:v>
                </c:pt>
                <c:pt idx="8">
                  <c:v>29.8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033384"/>
        <c:axId val="-2064027640"/>
      </c:barChart>
      <c:catAx>
        <c:axId val="-2064033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027640"/>
        <c:crosses val="autoZero"/>
        <c:auto val="1"/>
        <c:lblAlgn val="ctr"/>
        <c:lblOffset val="100"/>
        <c:noMultiLvlLbl val="1"/>
      </c:catAx>
      <c:valAx>
        <c:axId val="-2064027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033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'Smith B'!$H$4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'Smith B'!$A$5:$A$7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'Smith B'!$H$5:$H$7</c:f>
              <c:numCache>
                <c:formatCode>0.00</c:formatCode>
                <c:ptCount val="3"/>
                <c:pt idx="0">
                  <c:v>16.667</c:v>
                </c:pt>
                <c:pt idx="1">
                  <c:v>10.615</c:v>
                </c:pt>
                <c:pt idx="2">
                  <c:v>30.231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594696"/>
        <c:axId val="-2034588952"/>
      </c:barChart>
      <c:catAx>
        <c:axId val="-2034594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588952"/>
        <c:crosses val="autoZero"/>
        <c:auto val="1"/>
        <c:lblAlgn val="ctr"/>
        <c:lblOffset val="100"/>
        <c:noMultiLvlLbl val="1"/>
      </c:catAx>
      <c:valAx>
        <c:axId val="-2034588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594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P'!$E$5:$E$12</c:f>
              <c:numCache>
                <c:formatCode>General</c:formatCode>
                <c:ptCount val="8"/>
                <c:pt idx="0">
                  <c:v>13.0</c:v>
                </c:pt>
                <c:pt idx="1">
                  <c:v>28.0</c:v>
                </c:pt>
                <c:pt idx="3">
                  <c:v>33.0</c:v>
                </c:pt>
                <c:pt idx="4">
                  <c:v>0.0</c:v>
                </c:pt>
                <c:pt idx="6">
                  <c:v>12.0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530616"/>
        <c:axId val="-2034524872"/>
      </c:barChart>
      <c:catAx>
        <c:axId val="-2034530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524872"/>
        <c:crosses val="autoZero"/>
        <c:auto val="1"/>
        <c:lblAlgn val="ctr"/>
        <c:lblOffset val="100"/>
        <c:noMultiLvlLbl val="1"/>
      </c:catAx>
      <c:valAx>
        <c:axId val="-2034524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53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P'!$H$5:$H$12</c:f>
              <c:numCache>
                <c:formatCode>0.00</c:formatCode>
                <c:ptCount val="8"/>
                <c:pt idx="0">
                  <c:v>4.333</c:v>
                </c:pt>
                <c:pt idx="1">
                  <c:v>5.6</c:v>
                </c:pt>
                <c:pt idx="3">
                  <c:v>16.5</c:v>
                </c:pt>
                <c:pt idx="4">
                  <c:v>0.0</c:v>
                </c:pt>
                <c:pt idx="6">
                  <c:v>12.0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477896"/>
        <c:axId val="-2034472184"/>
      </c:barChart>
      <c:catAx>
        <c:axId val="-2034477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472184"/>
        <c:crosses val="autoZero"/>
        <c:auto val="1"/>
        <c:lblAlgn val="ctr"/>
        <c:lblOffset val="100"/>
        <c:noMultiLvlLbl val="1"/>
      </c:catAx>
      <c:valAx>
        <c:axId val="-203447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477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P'!$D$39:$D$46</c:f>
              <c:numCache>
                <c:formatCode>General</c:formatCode>
                <c:ptCount val="8"/>
                <c:pt idx="0">
                  <c:v>0.0</c:v>
                </c:pt>
                <c:pt idx="1">
                  <c:v>2.0</c:v>
                </c:pt>
                <c:pt idx="3">
                  <c:v>7.0</c:v>
                </c:pt>
                <c:pt idx="6">
                  <c:v>1.0</c:v>
                </c:pt>
                <c:pt idx="7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426472"/>
        <c:axId val="-2034420728"/>
      </c:barChart>
      <c:catAx>
        <c:axId val="-2034426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420728"/>
        <c:crosses val="autoZero"/>
        <c:auto val="1"/>
        <c:lblAlgn val="ctr"/>
        <c:lblOffset val="100"/>
        <c:noMultiLvlLbl val="1"/>
      </c:catAx>
      <c:valAx>
        <c:axId val="-2034420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426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P'!$I$39:$I$46</c:f>
              <c:numCache>
                <c:formatCode>0.00</c:formatCode>
                <c:ptCount val="8"/>
                <c:pt idx="0">
                  <c:v>0.0</c:v>
                </c:pt>
                <c:pt idx="1">
                  <c:v>34.5</c:v>
                </c:pt>
                <c:pt idx="3">
                  <c:v>16.42857142857143</c:v>
                </c:pt>
                <c:pt idx="6">
                  <c:v>100.0</c:v>
                </c:pt>
                <c:pt idx="7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374616"/>
        <c:axId val="-2034368872"/>
      </c:barChart>
      <c:catAx>
        <c:axId val="-203437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68872"/>
        <c:crosses val="autoZero"/>
        <c:auto val="1"/>
        <c:lblAlgn val="ctr"/>
        <c:lblOffset val="100"/>
        <c:noMultiLvlLbl val="1"/>
      </c:catAx>
      <c:valAx>
        <c:axId val="-2034368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74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P'!$G$39:$G$46</c:f>
              <c:numCache>
                <c:formatCode>0.00</c:formatCode>
                <c:ptCount val="8"/>
                <c:pt idx="0">
                  <c:v>6.5</c:v>
                </c:pt>
                <c:pt idx="1">
                  <c:v>4.058823529411764</c:v>
                </c:pt>
                <c:pt idx="3">
                  <c:v>5.111111111111111</c:v>
                </c:pt>
                <c:pt idx="6">
                  <c:v>4.761904761904762</c:v>
                </c:pt>
                <c:pt idx="7">
                  <c:v>5.043478260869565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323112"/>
        <c:axId val="-2034317368"/>
      </c:barChart>
      <c:catAx>
        <c:axId val="-203432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17368"/>
        <c:crosses val="autoZero"/>
        <c:auto val="1"/>
        <c:lblAlgn val="ctr"/>
        <c:lblOffset val="100"/>
        <c:noMultiLvlLbl val="1"/>
      </c:catAx>
      <c:valAx>
        <c:axId val="-2034317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23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P'!$H$39:$H$46</c:f>
              <c:numCache>
                <c:formatCode>0.00</c:formatCode>
                <c:ptCount val="8"/>
                <c:pt idx="0">
                  <c:v>0.0</c:v>
                </c:pt>
                <c:pt idx="1">
                  <c:v>51.0</c:v>
                </c:pt>
                <c:pt idx="3">
                  <c:v>19.28571428571428</c:v>
                </c:pt>
                <c:pt idx="6">
                  <c:v>126.0</c:v>
                </c:pt>
                <c:pt idx="7">
                  <c:v>13.8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271576"/>
        <c:axId val="-2034265848"/>
      </c:barChart>
      <c:catAx>
        <c:axId val="-203427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65848"/>
        <c:crosses val="autoZero"/>
        <c:auto val="1"/>
        <c:lblAlgn val="ctr"/>
        <c:lblOffset val="100"/>
        <c:noMultiLvlLbl val="1"/>
      </c:catAx>
      <c:valAx>
        <c:axId val="-203426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71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'Sutcliffe P'!$E$5:$E$12</c:f>
              <c:numCache>
                <c:formatCode>General</c:formatCode>
                <c:ptCount val="8"/>
                <c:pt idx="0">
                  <c:v>8.0</c:v>
                </c:pt>
                <c:pt idx="1">
                  <c:v>34.0</c:v>
                </c:pt>
                <c:pt idx="2">
                  <c:v>194.0</c:v>
                </c:pt>
                <c:pt idx="3">
                  <c:v>29.0</c:v>
                </c:pt>
                <c:pt idx="4">
                  <c:v>73.0</c:v>
                </c:pt>
                <c:pt idx="5">
                  <c:v>100.0</c:v>
                </c:pt>
                <c:pt idx="6">
                  <c:v>23.0</c:v>
                </c:pt>
                <c:pt idx="7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220248"/>
        <c:axId val="-2035226008"/>
      </c:barChart>
      <c:catAx>
        <c:axId val="-203522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226008"/>
        <c:crosses val="autoZero"/>
        <c:auto val="1"/>
        <c:lblAlgn val="ctr"/>
        <c:lblOffset val="100"/>
        <c:noMultiLvlLbl val="1"/>
      </c:catAx>
      <c:valAx>
        <c:axId val="-2035226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220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'Sutcliffe P'!$H$5:$H$12</c:f>
              <c:numCache>
                <c:formatCode>0.00</c:formatCode>
                <c:ptCount val="8"/>
                <c:pt idx="0">
                  <c:v>4.0</c:v>
                </c:pt>
                <c:pt idx="1">
                  <c:v>11.333</c:v>
                </c:pt>
                <c:pt idx="2">
                  <c:v>27.714</c:v>
                </c:pt>
                <c:pt idx="3">
                  <c:v>7.25</c:v>
                </c:pt>
                <c:pt idx="4">
                  <c:v>24.333</c:v>
                </c:pt>
                <c:pt idx="5">
                  <c:v>16.667</c:v>
                </c:pt>
                <c:pt idx="6">
                  <c:v>4.6</c:v>
                </c:pt>
                <c:pt idx="7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272904"/>
        <c:axId val="-2035278664"/>
      </c:barChart>
      <c:catAx>
        <c:axId val="-203527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278664"/>
        <c:crosses val="autoZero"/>
        <c:auto val="1"/>
        <c:lblAlgn val="ctr"/>
        <c:lblOffset val="100"/>
        <c:noMultiLvlLbl val="1"/>
      </c:catAx>
      <c:valAx>
        <c:axId val="-2035278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272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P'!$A$5:$A$26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P'!$H$5:$H$26</c:f>
              <c:numCache>
                <c:formatCode>0.00</c:formatCode>
                <c:ptCount val="22"/>
                <c:pt idx="0">
                  <c:v>6.4</c:v>
                </c:pt>
                <c:pt idx="1">
                  <c:v>10.4</c:v>
                </c:pt>
                <c:pt idx="2">
                  <c:v>7.714</c:v>
                </c:pt>
                <c:pt idx="3">
                  <c:v>2.6</c:v>
                </c:pt>
                <c:pt idx="4">
                  <c:v>5.75</c:v>
                </c:pt>
                <c:pt idx="5">
                  <c:v>8.857</c:v>
                </c:pt>
                <c:pt idx="6">
                  <c:v>10.111</c:v>
                </c:pt>
                <c:pt idx="7">
                  <c:v>22.833</c:v>
                </c:pt>
                <c:pt idx="8">
                  <c:v>13.385</c:v>
                </c:pt>
                <c:pt idx="9">
                  <c:v>7.417</c:v>
                </c:pt>
                <c:pt idx="10">
                  <c:v>10.167</c:v>
                </c:pt>
                <c:pt idx="11">
                  <c:v>22.455</c:v>
                </c:pt>
                <c:pt idx="12">
                  <c:v>13.154</c:v>
                </c:pt>
                <c:pt idx="13">
                  <c:v>24.0</c:v>
                </c:pt>
                <c:pt idx="14">
                  <c:v>13.143</c:v>
                </c:pt>
                <c:pt idx="15">
                  <c:v>12.769</c:v>
                </c:pt>
                <c:pt idx="16">
                  <c:v>9.4</c:v>
                </c:pt>
                <c:pt idx="17">
                  <c:v>19.778</c:v>
                </c:pt>
                <c:pt idx="18">
                  <c:v>5.889</c:v>
                </c:pt>
                <c:pt idx="19">
                  <c:v>8.417</c:v>
                </c:pt>
                <c:pt idx="20">
                  <c:v>8.0</c:v>
                </c:pt>
                <c:pt idx="21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074728"/>
        <c:axId val="-2034069000"/>
      </c:barChart>
      <c:catAx>
        <c:axId val="-2034074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069000"/>
        <c:crosses val="autoZero"/>
        <c:auto val="1"/>
        <c:lblAlgn val="ctr"/>
        <c:lblOffset val="100"/>
        <c:noMultiLvlLbl val="1"/>
      </c:catAx>
      <c:valAx>
        <c:axId val="-2034069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074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A'!$A$40:$A$48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A'!$G$40:$G$48</c:f>
              <c:numCache>
                <c:formatCode>0.00</c:formatCode>
                <c:ptCount val="9"/>
                <c:pt idx="0">
                  <c:v>3.90625</c:v>
                </c:pt>
                <c:pt idx="1">
                  <c:v>4.7</c:v>
                </c:pt>
                <c:pt idx="2">
                  <c:v>3.339449541284404</c:v>
                </c:pt>
                <c:pt idx="3">
                  <c:v>3.997060984570169</c:v>
                </c:pt>
                <c:pt idx="4">
                  <c:v>3.607843137254902</c:v>
                </c:pt>
                <c:pt idx="5">
                  <c:v>3.37013364323068</c:v>
                </c:pt>
                <c:pt idx="6">
                  <c:v>4.545865341165838</c:v>
                </c:pt>
                <c:pt idx="7">
                  <c:v>4.027252081756245</c:v>
                </c:pt>
                <c:pt idx="8">
                  <c:v>4.377203290246768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981352"/>
        <c:axId val="-2063975608"/>
      </c:barChart>
      <c:catAx>
        <c:axId val="-206398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975608"/>
        <c:crosses val="autoZero"/>
        <c:auto val="1"/>
        <c:lblAlgn val="ctr"/>
        <c:lblOffset val="100"/>
        <c:noMultiLvlLbl val="1"/>
      </c:catAx>
      <c:valAx>
        <c:axId val="-2063975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981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P'!$A$5:$A$26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P'!$E$5:$E$26</c:f>
              <c:numCache>
                <c:formatCode>General</c:formatCode>
                <c:ptCount val="22"/>
                <c:pt idx="0">
                  <c:v>32.0</c:v>
                </c:pt>
                <c:pt idx="1">
                  <c:v>52.0</c:v>
                </c:pt>
                <c:pt idx="2">
                  <c:v>54.0</c:v>
                </c:pt>
                <c:pt idx="3">
                  <c:v>13.0</c:v>
                </c:pt>
                <c:pt idx="4">
                  <c:v>23.0</c:v>
                </c:pt>
                <c:pt idx="5">
                  <c:v>62.0</c:v>
                </c:pt>
                <c:pt idx="6">
                  <c:v>91.0</c:v>
                </c:pt>
                <c:pt idx="7">
                  <c:v>274.0</c:v>
                </c:pt>
                <c:pt idx="8">
                  <c:v>174.0</c:v>
                </c:pt>
                <c:pt idx="9">
                  <c:v>89.0</c:v>
                </c:pt>
                <c:pt idx="10">
                  <c:v>122.0</c:v>
                </c:pt>
                <c:pt idx="11">
                  <c:v>247.0</c:v>
                </c:pt>
                <c:pt idx="12">
                  <c:v>171.0</c:v>
                </c:pt>
                <c:pt idx="13">
                  <c:v>192.0</c:v>
                </c:pt>
                <c:pt idx="14">
                  <c:v>184.0</c:v>
                </c:pt>
                <c:pt idx="15">
                  <c:v>166.0</c:v>
                </c:pt>
                <c:pt idx="16">
                  <c:v>94.0</c:v>
                </c:pt>
                <c:pt idx="17">
                  <c:v>178.0</c:v>
                </c:pt>
                <c:pt idx="18">
                  <c:v>53.0</c:v>
                </c:pt>
                <c:pt idx="19">
                  <c:v>101.0</c:v>
                </c:pt>
                <c:pt idx="20">
                  <c:v>72.0</c:v>
                </c:pt>
                <c:pt idx="21">
                  <c:v>27.0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022440"/>
        <c:axId val="-2034016696"/>
      </c:barChart>
      <c:catAx>
        <c:axId val="-203402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016696"/>
        <c:crosses val="autoZero"/>
        <c:auto val="1"/>
        <c:lblAlgn val="ctr"/>
        <c:lblOffset val="100"/>
        <c:noMultiLvlLbl val="1"/>
      </c:catAx>
      <c:valAx>
        <c:axId val="-2034016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022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1783020833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P'!$D$54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P'!$A$55:$A$76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P'!$D$55:$D$76</c:f>
              <c:numCache>
                <c:formatCode>General</c:formatCode>
                <c:ptCount val="22"/>
                <c:pt idx="0">
                  <c:v>0.0</c:v>
                </c:pt>
                <c:pt idx="1">
                  <c:v>2.0</c:v>
                </c:pt>
                <c:pt idx="2">
                  <c:v>22.0</c:v>
                </c:pt>
                <c:pt idx="3">
                  <c:v>5.0</c:v>
                </c:pt>
                <c:pt idx="4">
                  <c:v>21.0</c:v>
                </c:pt>
                <c:pt idx="5">
                  <c:v>2.0</c:v>
                </c:pt>
                <c:pt idx="6">
                  <c:v>6.0</c:v>
                </c:pt>
                <c:pt idx="7">
                  <c:v>13.0</c:v>
                </c:pt>
                <c:pt idx="8">
                  <c:v>6.0</c:v>
                </c:pt>
                <c:pt idx="9">
                  <c:v>7.0</c:v>
                </c:pt>
                <c:pt idx="10">
                  <c:v>11.0</c:v>
                </c:pt>
                <c:pt idx="11">
                  <c:v>5.0</c:v>
                </c:pt>
                <c:pt idx="12">
                  <c:v>9.0</c:v>
                </c:pt>
                <c:pt idx="13">
                  <c:v>6.0</c:v>
                </c:pt>
                <c:pt idx="14">
                  <c:v>14.0</c:v>
                </c:pt>
                <c:pt idx="15">
                  <c:v>11.0</c:v>
                </c:pt>
                <c:pt idx="16">
                  <c:v>7.0</c:v>
                </c:pt>
                <c:pt idx="17">
                  <c:v>12.0</c:v>
                </c:pt>
                <c:pt idx="18">
                  <c:v>7.0</c:v>
                </c:pt>
                <c:pt idx="19">
                  <c:v>10.0</c:v>
                </c:pt>
                <c:pt idx="20">
                  <c:v>7.0</c:v>
                </c:pt>
                <c:pt idx="21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970200"/>
        <c:axId val="-2033964456"/>
      </c:barChart>
      <c:catAx>
        <c:axId val="-203397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964456"/>
        <c:crosses val="autoZero"/>
        <c:auto val="1"/>
        <c:lblAlgn val="ctr"/>
        <c:lblOffset val="100"/>
        <c:noMultiLvlLbl val="1"/>
      </c:catAx>
      <c:valAx>
        <c:axId val="-2033964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970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13420486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P'!$I$54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P'!$A$55:$A$76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P'!$I$55:$I$76</c:f>
              <c:numCache>
                <c:formatCode>0.00</c:formatCode>
                <c:ptCount val="22"/>
                <c:pt idx="0">
                  <c:v>0.0</c:v>
                </c:pt>
                <c:pt idx="1">
                  <c:v>22.5</c:v>
                </c:pt>
                <c:pt idx="2">
                  <c:v>11.13636363636364</c:v>
                </c:pt>
                <c:pt idx="3">
                  <c:v>32.8</c:v>
                </c:pt>
                <c:pt idx="4">
                  <c:v>15.57142857142857</c:v>
                </c:pt>
                <c:pt idx="5">
                  <c:v>83.5</c:v>
                </c:pt>
                <c:pt idx="6">
                  <c:v>12.5</c:v>
                </c:pt>
                <c:pt idx="7">
                  <c:v>18.15384615384615</c:v>
                </c:pt>
                <c:pt idx="8">
                  <c:v>44.0</c:v>
                </c:pt>
                <c:pt idx="9">
                  <c:v>34.57142857142857</c:v>
                </c:pt>
                <c:pt idx="10">
                  <c:v>13.45454545454545</c:v>
                </c:pt>
                <c:pt idx="11">
                  <c:v>38.0</c:v>
                </c:pt>
                <c:pt idx="12">
                  <c:v>17.44444444444444</c:v>
                </c:pt>
                <c:pt idx="13">
                  <c:v>9.5</c:v>
                </c:pt>
                <c:pt idx="14">
                  <c:v>11.64285714285714</c:v>
                </c:pt>
                <c:pt idx="15">
                  <c:v>13.18181818181818</c:v>
                </c:pt>
                <c:pt idx="16">
                  <c:v>15.0</c:v>
                </c:pt>
                <c:pt idx="17">
                  <c:v>11.08333333333333</c:v>
                </c:pt>
                <c:pt idx="18">
                  <c:v>19.57142857142857</c:v>
                </c:pt>
                <c:pt idx="19">
                  <c:v>25.8</c:v>
                </c:pt>
                <c:pt idx="20">
                  <c:v>32.14285714285714</c:v>
                </c:pt>
                <c:pt idx="21">
                  <c:v>31.5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917480"/>
        <c:axId val="-2033911768"/>
      </c:barChart>
      <c:catAx>
        <c:axId val="-203391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911768"/>
        <c:crosses val="autoZero"/>
        <c:auto val="1"/>
        <c:lblAlgn val="ctr"/>
        <c:lblOffset val="100"/>
        <c:noMultiLvlLbl val="1"/>
      </c:catAx>
      <c:valAx>
        <c:axId val="-2033911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917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5185185185"/>
          <c:y val="0.169318415237621"/>
          <c:w val="0.819695555555555"/>
          <c:h val="0.604601041666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P'!$H$54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P'!$A$55:$A$76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P'!$H$55:$H$76</c:f>
              <c:numCache>
                <c:formatCode>0.00</c:formatCode>
                <c:ptCount val="22"/>
                <c:pt idx="0">
                  <c:v>0.0</c:v>
                </c:pt>
                <c:pt idx="1">
                  <c:v>33.0</c:v>
                </c:pt>
                <c:pt idx="2">
                  <c:v>15.54545454545454</c:v>
                </c:pt>
                <c:pt idx="3">
                  <c:v>29.27999999999999</c:v>
                </c:pt>
                <c:pt idx="4">
                  <c:v>22.57142857142857</c:v>
                </c:pt>
                <c:pt idx="5">
                  <c:v>52.2</c:v>
                </c:pt>
                <c:pt idx="6">
                  <c:v>21.0</c:v>
                </c:pt>
                <c:pt idx="7">
                  <c:v>24.69230769230769</c:v>
                </c:pt>
                <c:pt idx="8">
                  <c:v>56.0</c:v>
                </c:pt>
                <c:pt idx="9">
                  <c:v>34.54285714285714</c:v>
                </c:pt>
                <c:pt idx="10">
                  <c:v>19.09090909090909</c:v>
                </c:pt>
                <c:pt idx="11">
                  <c:v>36.0</c:v>
                </c:pt>
                <c:pt idx="12">
                  <c:v>18.0</c:v>
                </c:pt>
                <c:pt idx="13">
                  <c:v>13.1</c:v>
                </c:pt>
                <c:pt idx="14">
                  <c:v>16.84285714285714</c:v>
                </c:pt>
                <c:pt idx="15">
                  <c:v>21.38181818181818</c:v>
                </c:pt>
                <c:pt idx="16">
                  <c:v>16.62857142857143</c:v>
                </c:pt>
                <c:pt idx="17">
                  <c:v>17.0</c:v>
                </c:pt>
                <c:pt idx="18">
                  <c:v>28.28571428571428</c:v>
                </c:pt>
                <c:pt idx="19">
                  <c:v>25.32</c:v>
                </c:pt>
                <c:pt idx="20">
                  <c:v>30.68571428571428</c:v>
                </c:pt>
                <c:pt idx="21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865592"/>
        <c:axId val="-2033859848"/>
      </c:barChart>
      <c:catAx>
        <c:axId val="-203386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859848"/>
        <c:crosses val="autoZero"/>
        <c:auto val="1"/>
        <c:lblAlgn val="ctr"/>
        <c:lblOffset val="100"/>
        <c:noMultiLvlLbl val="1"/>
      </c:catAx>
      <c:valAx>
        <c:axId val="-2033859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865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9010763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P'!$G$54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'Taylor P'!$A$55:$A$76</c:f>
              <c:numCache>
                <c:formatCode>General</c:formatCode>
                <c:ptCount val="22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</c:numCache>
            </c:numRef>
          </c:cat>
          <c:val>
            <c:numRef>
              <c:f>'Taylor P'!$G$55:$G$76</c:f>
              <c:numCache>
                <c:formatCode>0.00</c:formatCode>
                <c:ptCount val="22"/>
                <c:pt idx="0">
                  <c:v>4.0</c:v>
                </c:pt>
                <c:pt idx="1">
                  <c:v>4.090909090909091</c:v>
                </c:pt>
                <c:pt idx="2">
                  <c:v>4.298245614035087</c:v>
                </c:pt>
                <c:pt idx="3">
                  <c:v>6.721311475409836</c:v>
                </c:pt>
                <c:pt idx="4">
                  <c:v>4.139240506329114</c:v>
                </c:pt>
                <c:pt idx="5">
                  <c:v>9.597701149425288</c:v>
                </c:pt>
                <c:pt idx="6">
                  <c:v>3.571428571428572</c:v>
                </c:pt>
                <c:pt idx="7">
                  <c:v>4.411214953271027</c:v>
                </c:pt>
                <c:pt idx="8">
                  <c:v>4.714285714285714</c:v>
                </c:pt>
                <c:pt idx="9">
                  <c:v>6.004962779156328</c:v>
                </c:pt>
                <c:pt idx="10">
                  <c:v>4.228571428571429</c:v>
                </c:pt>
                <c:pt idx="11">
                  <c:v>6.333333333333332</c:v>
                </c:pt>
                <c:pt idx="12">
                  <c:v>5.814814814814815</c:v>
                </c:pt>
                <c:pt idx="13">
                  <c:v>4.351145038167939</c:v>
                </c:pt>
                <c:pt idx="14">
                  <c:v>4.147582697201018</c:v>
                </c:pt>
                <c:pt idx="15">
                  <c:v>3.698979591836734</c:v>
                </c:pt>
                <c:pt idx="16">
                  <c:v>5.412371134020618</c:v>
                </c:pt>
                <c:pt idx="17">
                  <c:v>3.911764705882352</c:v>
                </c:pt>
                <c:pt idx="18">
                  <c:v>4.151515151515151</c:v>
                </c:pt>
                <c:pt idx="19">
                  <c:v>6.113744075829383</c:v>
                </c:pt>
                <c:pt idx="20">
                  <c:v>6.284916201117319</c:v>
                </c:pt>
                <c:pt idx="21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813928"/>
        <c:axId val="-2033808184"/>
      </c:barChart>
      <c:catAx>
        <c:axId val="-203381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808184"/>
        <c:crosses val="autoZero"/>
        <c:auto val="1"/>
        <c:lblAlgn val="ctr"/>
        <c:lblOffset val="100"/>
        <c:noMultiLvlLbl val="1"/>
      </c:catAx>
      <c:valAx>
        <c:axId val="-2033808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813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"/>
          <c:y val="0.169318415237621"/>
          <c:w val="0.800880740740741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C'!$A$5:$A$24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C'!$H$5:$H$24</c:f>
              <c:numCache>
                <c:formatCode>0.00</c:formatCode>
                <c:ptCount val="20"/>
                <c:pt idx="0">
                  <c:v>13.9</c:v>
                </c:pt>
                <c:pt idx="1">
                  <c:v>14.0</c:v>
                </c:pt>
                <c:pt idx="2">
                  <c:v>16.692</c:v>
                </c:pt>
                <c:pt idx="3">
                  <c:v>12.071</c:v>
                </c:pt>
                <c:pt idx="4">
                  <c:v>5.9</c:v>
                </c:pt>
                <c:pt idx="5">
                  <c:v>16.125</c:v>
                </c:pt>
                <c:pt idx="6">
                  <c:v>19.333</c:v>
                </c:pt>
                <c:pt idx="7">
                  <c:v>33.4</c:v>
                </c:pt>
                <c:pt idx="8">
                  <c:v>18.667</c:v>
                </c:pt>
                <c:pt idx="9">
                  <c:v>14.5</c:v>
                </c:pt>
                <c:pt idx="10">
                  <c:v>12.2</c:v>
                </c:pt>
                <c:pt idx="11">
                  <c:v>24.25</c:v>
                </c:pt>
                <c:pt idx="12">
                  <c:v>19.857</c:v>
                </c:pt>
                <c:pt idx="13">
                  <c:v>11.111</c:v>
                </c:pt>
                <c:pt idx="14">
                  <c:v>17.308</c:v>
                </c:pt>
                <c:pt idx="15">
                  <c:v>18.333</c:v>
                </c:pt>
                <c:pt idx="16">
                  <c:v>14.0</c:v>
                </c:pt>
                <c:pt idx="17">
                  <c:v>16.667</c:v>
                </c:pt>
                <c:pt idx="18">
                  <c:v>11.0</c:v>
                </c:pt>
                <c:pt idx="19">
                  <c:v>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747736"/>
        <c:axId val="-2033742008"/>
      </c:barChart>
      <c:catAx>
        <c:axId val="-203374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742008"/>
        <c:crosses val="autoZero"/>
        <c:auto val="1"/>
        <c:lblAlgn val="ctr"/>
        <c:lblOffset val="100"/>
        <c:noMultiLvlLbl val="1"/>
      </c:catAx>
      <c:valAx>
        <c:axId val="-203374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747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C'!$A$5:$A$24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C'!$E$5:$E$24</c:f>
              <c:numCache>
                <c:formatCode>General</c:formatCode>
                <c:ptCount val="20"/>
                <c:pt idx="0">
                  <c:v>139.0</c:v>
                </c:pt>
                <c:pt idx="1">
                  <c:v>98.0</c:v>
                </c:pt>
                <c:pt idx="2">
                  <c:v>217.0</c:v>
                </c:pt>
                <c:pt idx="3">
                  <c:v>169.0</c:v>
                </c:pt>
                <c:pt idx="4">
                  <c:v>59.0</c:v>
                </c:pt>
                <c:pt idx="5">
                  <c:v>129.0</c:v>
                </c:pt>
                <c:pt idx="6">
                  <c:v>116.0</c:v>
                </c:pt>
                <c:pt idx="7">
                  <c:v>167.0</c:v>
                </c:pt>
                <c:pt idx="8">
                  <c:v>224.0</c:v>
                </c:pt>
                <c:pt idx="9">
                  <c:v>145.0</c:v>
                </c:pt>
                <c:pt idx="10">
                  <c:v>122.0</c:v>
                </c:pt>
                <c:pt idx="11">
                  <c:v>194.0</c:v>
                </c:pt>
                <c:pt idx="12">
                  <c:v>139.0</c:v>
                </c:pt>
                <c:pt idx="13">
                  <c:v>100.0</c:v>
                </c:pt>
                <c:pt idx="14">
                  <c:v>225.0</c:v>
                </c:pt>
                <c:pt idx="15">
                  <c:v>110.0</c:v>
                </c:pt>
                <c:pt idx="16">
                  <c:v>70.0</c:v>
                </c:pt>
                <c:pt idx="17">
                  <c:v>50.0</c:v>
                </c:pt>
                <c:pt idx="18">
                  <c:v>44.0</c:v>
                </c:pt>
                <c:pt idx="19">
                  <c:v>43.0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695416"/>
        <c:axId val="-2033689688"/>
      </c:barChart>
      <c:catAx>
        <c:axId val="-2033695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689688"/>
        <c:crosses val="autoZero"/>
        <c:auto val="1"/>
        <c:lblAlgn val="ctr"/>
        <c:lblOffset val="100"/>
        <c:noMultiLvlLbl val="1"/>
      </c:catAx>
      <c:valAx>
        <c:axId val="-2033689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695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C'!$D$52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C'!$A$53:$A$72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C'!$D$53:$D$72</c:f>
              <c:numCache>
                <c:formatCode>General</c:formatCode>
                <c:ptCount val="20"/>
                <c:pt idx="0">
                  <c:v>19.0</c:v>
                </c:pt>
                <c:pt idx="1">
                  <c:v>18.0</c:v>
                </c:pt>
                <c:pt idx="2">
                  <c:v>14.0</c:v>
                </c:pt>
                <c:pt idx="3">
                  <c:v>20.0</c:v>
                </c:pt>
                <c:pt idx="4">
                  <c:v>20.0</c:v>
                </c:pt>
                <c:pt idx="5">
                  <c:v>22.0</c:v>
                </c:pt>
                <c:pt idx="6">
                  <c:v>8.0</c:v>
                </c:pt>
                <c:pt idx="7">
                  <c:v>25.0</c:v>
                </c:pt>
                <c:pt idx="8">
                  <c:v>20.0</c:v>
                </c:pt>
                <c:pt idx="9">
                  <c:v>18.0</c:v>
                </c:pt>
                <c:pt idx="10">
                  <c:v>10.0</c:v>
                </c:pt>
                <c:pt idx="11">
                  <c:v>21.0</c:v>
                </c:pt>
                <c:pt idx="12">
                  <c:v>27.0</c:v>
                </c:pt>
                <c:pt idx="13">
                  <c:v>5.0</c:v>
                </c:pt>
                <c:pt idx="14">
                  <c:v>16.0</c:v>
                </c:pt>
                <c:pt idx="15">
                  <c:v>11.0</c:v>
                </c:pt>
                <c:pt idx="16">
                  <c:v>6.0</c:v>
                </c:pt>
                <c:pt idx="17">
                  <c:v>16.0</c:v>
                </c:pt>
                <c:pt idx="18">
                  <c:v>18.0</c:v>
                </c:pt>
                <c:pt idx="19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643480"/>
        <c:axId val="-2033637736"/>
      </c:barChart>
      <c:catAx>
        <c:axId val="-203364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637736"/>
        <c:crosses val="autoZero"/>
        <c:auto val="1"/>
        <c:lblAlgn val="ctr"/>
        <c:lblOffset val="100"/>
        <c:noMultiLvlLbl val="1"/>
      </c:catAx>
      <c:valAx>
        <c:axId val="-2033637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643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"/>
          <c:y val="0.169318415237621"/>
          <c:w val="0.81499185185185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C'!$I$52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C'!$A$53:$A$72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C'!$I$53:$I$72</c:f>
              <c:numCache>
                <c:formatCode>0.00</c:formatCode>
                <c:ptCount val="20"/>
                <c:pt idx="0">
                  <c:v>18.57894736842105</c:v>
                </c:pt>
                <c:pt idx="1">
                  <c:v>20.83333333333333</c:v>
                </c:pt>
                <c:pt idx="2">
                  <c:v>22.5</c:v>
                </c:pt>
                <c:pt idx="3">
                  <c:v>17.0</c:v>
                </c:pt>
                <c:pt idx="4">
                  <c:v>15.45</c:v>
                </c:pt>
                <c:pt idx="5">
                  <c:v>20.27272727272727</c:v>
                </c:pt>
                <c:pt idx="6">
                  <c:v>27.75</c:v>
                </c:pt>
                <c:pt idx="7">
                  <c:v>10.84</c:v>
                </c:pt>
                <c:pt idx="8">
                  <c:v>22.75</c:v>
                </c:pt>
                <c:pt idx="9">
                  <c:v>23.88888888888889</c:v>
                </c:pt>
                <c:pt idx="10">
                  <c:v>16.2</c:v>
                </c:pt>
                <c:pt idx="11">
                  <c:v>18.33333333333333</c:v>
                </c:pt>
                <c:pt idx="12">
                  <c:v>12.07407407407407</c:v>
                </c:pt>
                <c:pt idx="13">
                  <c:v>16.6</c:v>
                </c:pt>
                <c:pt idx="14">
                  <c:v>14.875</c:v>
                </c:pt>
                <c:pt idx="15">
                  <c:v>26.09090909090909</c:v>
                </c:pt>
                <c:pt idx="16">
                  <c:v>22.33333333333333</c:v>
                </c:pt>
                <c:pt idx="17">
                  <c:v>20.4375</c:v>
                </c:pt>
                <c:pt idx="18">
                  <c:v>15.66666666666667</c:v>
                </c:pt>
                <c:pt idx="19">
                  <c:v>19.76470588235294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590920"/>
        <c:axId val="-2033585208"/>
      </c:barChart>
      <c:catAx>
        <c:axId val="-2033590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585208"/>
        <c:crosses val="autoZero"/>
        <c:auto val="1"/>
        <c:lblAlgn val="ctr"/>
        <c:lblOffset val="100"/>
        <c:noMultiLvlLbl val="1"/>
      </c:catAx>
      <c:valAx>
        <c:axId val="-2033585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590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C'!$G$52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C'!$A$53:$A$72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C'!$G$53:$G$72</c:f>
              <c:numCache>
                <c:formatCode>0.00</c:formatCode>
                <c:ptCount val="20"/>
                <c:pt idx="0">
                  <c:v>4.358024691358024</c:v>
                </c:pt>
                <c:pt idx="1">
                  <c:v>3.865979381443299</c:v>
                </c:pt>
                <c:pt idx="2">
                  <c:v>3.641618497109826</c:v>
                </c:pt>
                <c:pt idx="3">
                  <c:v>3.644158628081458</c:v>
                </c:pt>
                <c:pt idx="4">
                  <c:v>4.060446780551905</c:v>
                </c:pt>
                <c:pt idx="5">
                  <c:v>3.484375</c:v>
                </c:pt>
                <c:pt idx="6">
                  <c:v>3.523809523809524</c:v>
                </c:pt>
                <c:pt idx="7">
                  <c:v>4.014814814814815</c:v>
                </c:pt>
                <c:pt idx="8">
                  <c:v>4.972677595628415</c:v>
                </c:pt>
                <c:pt idx="9">
                  <c:v>5.443037974683544</c:v>
                </c:pt>
                <c:pt idx="10">
                  <c:v>3.103448275862069</c:v>
                </c:pt>
                <c:pt idx="11">
                  <c:v>3.737864077669903</c:v>
                </c:pt>
                <c:pt idx="12">
                  <c:v>3.286290322580645</c:v>
                </c:pt>
                <c:pt idx="13">
                  <c:v>4.15</c:v>
                </c:pt>
                <c:pt idx="14">
                  <c:v>4.76</c:v>
                </c:pt>
                <c:pt idx="15">
                  <c:v>4.415384615384615</c:v>
                </c:pt>
                <c:pt idx="16">
                  <c:v>3.941176470588235</c:v>
                </c:pt>
                <c:pt idx="17">
                  <c:v>3.82903981264637</c:v>
                </c:pt>
                <c:pt idx="18">
                  <c:v>4.0</c:v>
                </c:pt>
                <c:pt idx="19">
                  <c:v>4.732394366197183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539176"/>
        <c:axId val="-2033533480"/>
      </c:barChart>
      <c:catAx>
        <c:axId val="-2033539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533480"/>
        <c:crosses val="autoZero"/>
        <c:auto val="1"/>
        <c:lblAlgn val="ctr"/>
        <c:lblOffset val="100"/>
        <c:noMultiLvlLbl val="1"/>
      </c:catAx>
      <c:valAx>
        <c:axId val="-2033533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539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A'!$A$40:$A$48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A'!$H$40:$H$48</c:f>
              <c:numCache>
                <c:formatCode>0.00</c:formatCode>
                <c:ptCount val="9"/>
                <c:pt idx="0">
                  <c:v>96.0</c:v>
                </c:pt>
                <c:pt idx="1">
                  <c:v>20.0</c:v>
                </c:pt>
                <c:pt idx="2">
                  <c:v>29.72727272727273</c:v>
                </c:pt>
                <c:pt idx="3">
                  <c:v>27.22</c:v>
                </c:pt>
                <c:pt idx="4">
                  <c:v>30.6</c:v>
                </c:pt>
                <c:pt idx="5">
                  <c:v>27.17368421052631</c:v>
                </c:pt>
                <c:pt idx="6">
                  <c:v>34.9421052631579</c:v>
                </c:pt>
                <c:pt idx="7">
                  <c:v>37.74285714285714</c:v>
                </c:pt>
                <c:pt idx="8">
                  <c:v>40.848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929784"/>
        <c:axId val="-2063924056"/>
      </c:barChart>
      <c:catAx>
        <c:axId val="-206392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924056"/>
        <c:crosses val="autoZero"/>
        <c:auto val="1"/>
        <c:lblAlgn val="ctr"/>
        <c:lblOffset val="100"/>
        <c:noMultiLvlLbl val="1"/>
      </c:catAx>
      <c:valAx>
        <c:axId val="-2063924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92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C'!$H$52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'Wood C'!$A$53:$A$72</c:f>
              <c:numCache>
                <c:formatCode>General</c:formatCode>
                <c:ptCount val="20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</c:numCache>
            </c:numRef>
          </c:cat>
          <c:val>
            <c:numRef>
              <c:f>'Wood C'!$H$53:$H$72</c:f>
              <c:numCache>
                <c:formatCode>0.00</c:formatCode>
                <c:ptCount val="20"/>
                <c:pt idx="0">
                  <c:v>25.57894736842105</c:v>
                </c:pt>
                <c:pt idx="1">
                  <c:v>32.33333333333334</c:v>
                </c:pt>
                <c:pt idx="2">
                  <c:v>37.07142857142857</c:v>
                </c:pt>
                <c:pt idx="3">
                  <c:v>27.99</c:v>
                </c:pt>
                <c:pt idx="4">
                  <c:v>22.83</c:v>
                </c:pt>
                <c:pt idx="5">
                  <c:v>34.90909090909091</c:v>
                </c:pt>
                <c:pt idx="6">
                  <c:v>47.25</c:v>
                </c:pt>
                <c:pt idx="7">
                  <c:v>16.2</c:v>
                </c:pt>
                <c:pt idx="8">
                  <c:v>27.45</c:v>
                </c:pt>
                <c:pt idx="9">
                  <c:v>26.33333333333333</c:v>
                </c:pt>
                <c:pt idx="10">
                  <c:v>31.32</c:v>
                </c:pt>
                <c:pt idx="11">
                  <c:v>29.42857142857143</c:v>
                </c:pt>
                <c:pt idx="12">
                  <c:v>22.04444444444445</c:v>
                </c:pt>
                <c:pt idx="13">
                  <c:v>24.0</c:v>
                </c:pt>
                <c:pt idx="14">
                  <c:v>18.75</c:v>
                </c:pt>
                <c:pt idx="15">
                  <c:v>35.45454545454545</c:v>
                </c:pt>
                <c:pt idx="16">
                  <c:v>34.0</c:v>
                </c:pt>
                <c:pt idx="17">
                  <c:v>32.025</c:v>
                </c:pt>
                <c:pt idx="18">
                  <c:v>23.5</c:v>
                </c:pt>
                <c:pt idx="19">
                  <c:v>25.05882352941176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486920"/>
        <c:axId val="-2033481208"/>
      </c:barChart>
      <c:catAx>
        <c:axId val="-2033486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481208"/>
        <c:crosses val="autoZero"/>
        <c:auto val="1"/>
        <c:lblAlgn val="ctr"/>
        <c:lblOffset val="100"/>
        <c:noMultiLvlLbl val="1"/>
      </c:catAx>
      <c:valAx>
        <c:axId val="-2033481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486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21568627450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"/>
          <c:w val="0.827587202205206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2014.0</c:v>
                </c:pt>
              </c:numCache>
            </c:numRef>
          </c:cat>
          <c:val>
            <c:numRef>
              <c:f>'Stevens J'!$G$5:$G$23</c:f>
              <c:numCache>
                <c:formatCode>0.00</c:formatCode>
                <c:ptCount val="19"/>
                <c:pt idx="0">
                  <c:v>14.85714285714286</c:v>
                </c:pt>
                <c:pt idx="1">
                  <c:v>11.0</c:v>
                </c:pt>
                <c:pt idx="2">
                  <c:v>21.72727272727273</c:v>
                </c:pt>
                <c:pt idx="3">
                  <c:v>19.9</c:v>
                </c:pt>
                <c:pt idx="4">
                  <c:v>12.54545454545454</c:v>
                </c:pt>
                <c:pt idx="5">
                  <c:v>8.285714285714286</c:v>
                </c:pt>
                <c:pt idx="6">
                  <c:v>23.0</c:v>
                </c:pt>
                <c:pt idx="7">
                  <c:v>31.0</c:v>
                </c:pt>
                <c:pt idx="8">
                  <c:v>15.0</c:v>
                </c:pt>
                <c:pt idx="9">
                  <c:v>12.83333333333333</c:v>
                </c:pt>
                <c:pt idx="10">
                  <c:v>18.0</c:v>
                </c:pt>
                <c:pt idx="11">
                  <c:v>12.2</c:v>
                </c:pt>
                <c:pt idx="12">
                  <c:v>2.0</c:v>
                </c:pt>
                <c:pt idx="13">
                  <c:v>11.5</c:v>
                </c:pt>
                <c:pt idx="14">
                  <c:v>16.28571428571428</c:v>
                </c:pt>
                <c:pt idx="15">
                  <c:v>20.66666666666667</c:v>
                </c:pt>
                <c:pt idx="16">
                  <c:v>0.0</c:v>
                </c:pt>
                <c:pt idx="17">
                  <c:v>0.0</c:v>
                </c:pt>
                <c:pt idx="18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438360"/>
        <c:axId val="-2033435048"/>
      </c:barChart>
      <c:catAx>
        <c:axId val="-20334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435048"/>
        <c:crosses val="autoZero"/>
        <c:auto val="1"/>
        <c:lblAlgn val="ctr"/>
        <c:lblOffset val="100"/>
        <c:noMultiLvlLbl val="1"/>
      </c:catAx>
      <c:valAx>
        <c:axId val="-2033435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438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65690376569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6"/>
          <c:y val="0.209205341478177"/>
          <c:w val="0.837837083967803"/>
          <c:h val="0.648536558582348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2014.0</c:v>
                </c:pt>
              </c:numCache>
            </c:numRef>
          </c:cat>
          <c:val>
            <c:numRef>
              <c:f>'Stevens J'!$E$5:$E$23</c:f>
              <c:numCache>
                <c:formatCode>General</c:formatCode>
                <c:ptCount val="19"/>
                <c:pt idx="0">
                  <c:v>104.0</c:v>
                </c:pt>
                <c:pt idx="1">
                  <c:v>110.0</c:v>
                </c:pt>
                <c:pt idx="2">
                  <c:v>239.0</c:v>
                </c:pt>
                <c:pt idx="3">
                  <c:v>199.0</c:v>
                </c:pt>
                <c:pt idx="4">
                  <c:v>138.0</c:v>
                </c:pt>
                <c:pt idx="5">
                  <c:v>58.0</c:v>
                </c:pt>
                <c:pt idx="6">
                  <c:v>92.0</c:v>
                </c:pt>
                <c:pt idx="7">
                  <c:v>93.0</c:v>
                </c:pt>
                <c:pt idx="8">
                  <c:v>90.0</c:v>
                </c:pt>
                <c:pt idx="9">
                  <c:v>77.0</c:v>
                </c:pt>
                <c:pt idx="10">
                  <c:v>126.0</c:v>
                </c:pt>
                <c:pt idx="11">
                  <c:v>61.0</c:v>
                </c:pt>
                <c:pt idx="12">
                  <c:v>6.0</c:v>
                </c:pt>
                <c:pt idx="13">
                  <c:v>46.0</c:v>
                </c:pt>
                <c:pt idx="14">
                  <c:v>114.0</c:v>
                </c:pt>
                <c:pt idx="15">
                  <c:v>62.0</c:v>
                </c:pt>
                <c:pt idx="16">
                  <c:v>6.0</c:v>
                </c:pt>
                <c:pt idx="17">
                  <c:v>21.0</c:v>
                </c:pt>
                <c:pt idx="18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402712"/>
        <c:axId val="-2033399400"/>
      </c:barChart>
      <c:catAx>
        <c:axId val="-203340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399400"/>
        <c:crosses val="autoZero"/>
        <c:auto val="1"/>
        <c:lblAlgn val="ctr"/>
        <c:lblOffset val="100"/>
        <c:noMultiLvlLbl val="1"/>
      </c:catAx>
      <c:valAx>
        <c:axId val="-203339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40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8"/>
          <c:y val="0.215685758258276"/>
          <c:w val="0.814181172096211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J'!$I$48:$I$63</c:f>
              <c:numCache>
                <c:formatCode>0.00</c:formatCode>
                <c:ptCount val="16"/>
                <c:pt idx="1">
                  <c:v>19.7</c:v>
                </c:pt>
                <c:pt idx="2">
                  <c:v>29.125</c:v>
                </c:pt>
                <c:pt idx="3">
                  <c:v>35.8</c:v>
                </c:pt>
                <c:pt idx="4">
                  <c:v>24.0</c:v>
                </c:pt>
                <c:pt idx="6">
                  <c:v>10.4</c:v>
                </c:pt>
                <c:pt idx="7">
                  <c:v>14.88888888888889</c:v>
                </c:pt>
                <c:pt idx="8">
                  <c:v>26.4</c:v>
                </c:pt>
                <c:pt idx="9">
                  <c:v>16.0</c:v>
                </c:pt>
                <c:pt idx="10">
                  <c:v>128.0</c:v>
                </c:pt>
                <c:pt idx="11">
                  <c:v>29.0</c:v>
                </c:pt>
                <c:pt idx="13">
                  <c:v>27.4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368152"/>
        <c:axId val="-2033364696"/>
      </c:barChart>
      <c:catAx>
        <c:axId val="-203336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364696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033364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368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6"/>
          <c:w val="0.81326708150540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J'!$H$48:$H$63</c:f>
              <c:numCache>
                <c:formatCode>0.00</c:formatCode>
                <c:ptCount val="16"/>
                <c:pt idx="1">
                  <c:v>32.4</c:v>
                </c:pt>
                <c:pt idx="2">
                  <c:v>35.25</c:v>
                </c:pt>
                <c:pt idx="3">
                  <c:v>48.0</c:v>
                </c:pt>
                <c:pt idx="4">
                  <c:v>24.0</c:v>
                </c:pt>
                <c:pt idx="6">
                  <c:v>18.6</c:v>
                </c:pt>
                <c:pt idx="7">
                  <c:v>22.66666666666667</c:v>
                </c:pt>
                <c:pt idx="8">
                  <c:v>26.76</c:v>
                </c:pt>
                <c:pt idx="9">
                  <c:v>23.0</c:v>
                </c:pt>
                <c:pt idx="10">
                  <c:v>150.0</c:v>
                </c:pt>
                <c:pt idx="11">
                  <c:v>27.0</c:v>
                </c:pt>
                <c:pt idx="13">
                  <c:v>43.2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332856"/>
        <c:axId val="-2033329400"/>
      </c:barChart>
      <c:catAx>
        <c:axId val="-203333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32940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03332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332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6"/>
          <c:w val="0.82800908298284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J'!$G$48:$G$63</c:f>
              <c:numCache>
                <c:formatCode>0.00</c:formatCode>
                <c:ptCount val="16"/>
                <c:pt idx="0">
                  <c:v>5.090909090909091</c:v>
                </c:pt>
                <c:pt idx="1">
                  <c:v>3.648148148148148</c:v>
                </c:pt>
                <c:pt idx="2">
                  <c:v>4.957446808510638</c:v>
                </c:pt>
                <c:pt idx="3">
                  <c:v>4.475</c:v>
                </c:pt>
                <c:pt idx="4">
                  <c:v>6.0</c:v>
                </c:pt>
                <c:pt idx="6">
                  <c:v>3.354838709677419</c:v>
                </c:pt>
                <c:pt idx="7">
                  <c:v>3.941176470588235</c:v>
                </c:pt>
                <c:pt idx="8">
                  <c:v>5.919282511210762</c:v>
                </c:pt>
                <c:pt idx="9">
                  <c:v>4.173913043478261</c:v>
                </c:pt>
                <c:pt idx="10">
                  <c:v>5.12</c:v>
                </c:pt>
                <c:pt idx="11">
                  <c:v>6.444444444444444</c:v>
                </c:pt>
                <c:pt idx="13">
                  <c:v>3.805555555555555</c:v>
                </c:pt>
                <c:pt idx="14">
                  <c:v>6.666666666666667</c:v>
                </c:pt>
                <c:pt idx="15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298216"/>
        <c:axId val="-2033294760"/>
      </c:barChart>
      <c:catAx>
        <c:axId val="-203329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9476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033294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9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215685758258276"/>
          <c:w val="0.860635953687286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J'!$D$48:$D$63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8.0</c:v>
                </c:pt>
                <c:pt idx="3">
                  <c:v>5.0</c:v>
                </c:pt>
                <c:pt idx="4">
                  <c:v>2.0</c:v>
                </c:pt>
                <c:pt idx="6">
                  <c:v>5.0</c:v>
                </c:pt>
                <c:pt idx="7">
                  <c:v>9.0</c:v>
                </c:pt>
                <c:pt idx="8">
                  <c:v>5.0</c:v>
                </c:pt>
                <c:pt idx="9">
                  <c:v>6.0</c:v>
                </c:pt>
                <c:pt idx="10">
                  <c:v>1.0</c:v>
                </c:pt>
                <c:pt idx="11">
                  <c:v>2.0</c:v>
                </c:pt>
                <c:pt idx="13">
                  <c:v>5.0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263688"/>
        <c:axId val="-2033260232"/>
      </c:barChart>
      <c:catAx>
        <c:axId val="-203326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60232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033260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63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21568627450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"/>
          <c:w val="0.827587202205206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M'!$G$5:$G$21</c:f>
              <c:numCache>
                <c:formatCode>0.00</c:formatCode>
                <c:ptCount val="17"/>
                <c:pt idx="0">
                  <c:v>12.4</c:v>
                </c:pt>
                <c:pt idx="2">
                  <c:v>17.2</c:v>
                </c:pt>
                <c:pt idx="3">
                  <c:v>11.0</c:v>
                </c:pt>
                <c:pt idx="5">
                  <c:v>13.5</c:v>
                </c:pt>
                <c:pt idx="6">
                  <c:v>16.16666666666667</c:v>
                </c:pt>
                <c:pt idx="7">
                  <c:v>15.0</c:v>
                </c:pt>
                <c:pt idx="8">
                  <c:v>14.6</c:v>
                </c:pt>
                <c:pt idx="9">
                  <c:v>13.78571428571429</c:v>
                </c:pt>
                <c:pt idx="10">
                  <c:v>9.857142857142857</c:v>
                </c:pt>
                <c:pt idx="11">
                  <c:v>18.0</c:v>
                </c:pt>
                <c:pt idx="12">
                  <c:v>9.0</c:v>
                </c:pt>
                <c:pt idx="13">
                  <c:v>5.6</c:v>
                </c:pt>
                <c:pt idx="14">
                  <c:v>9.75</c:v>
                </c:pt>
                <c:pt idx="15">
                  <c:v>16.0</c:v>
                </c:pt>
                <c:pt idx="16">
                  <c:v>2.666666666666666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214280"/>
        <c:axId val="-2033210968"/>
      </c:barChart>
      <c:catAx>
        <c:axId val="-203321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10968"/>
        <c:crosses val="autoZero"/>
        <c:auto val="1"/>
        <c:lblAlgn val="ctr"/>
        <c:lblOffset val="100"/>
        <c:noMultiLvlLbl val="1"/>
      </c:catAx>
      <c:valAx>
        <c:axId val="-203321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214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65690376569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6"/>
          <c:y val="0.209205341478177"/>
          <c:w val="0.837837083967803"/>
          <c:h val="0.648536558582348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M'!$E$5:$E$21</c:f>
              <c:numCache>
                <c:formatCode>General</c:formatCode>
                <c:ptCount val="17"/>
                <c:pt idx="0">
                  <c:v>186.0</c:v>
                </c:pt>
                <c:pt idx="2">
                  <c:v>172.0</c:v>
                </c:pt>
                <c:pt idx="3">
                  <c:v>88.0</c:v>
                </c:pt>
                <c:pt idx="5">
                  <c:v>135.0</c:v>
                </c:pt>
                <c:pt idx="6">
                  <c:v>97.0</c:v>
                </c:pt>
                <c:pt idx="7">
                  <c:v>90.0</c:v>
                </c:pt>
                <c:pt idx="8">
                  <c:v>73.0</c:v>
                </c:pt>
                <c:pt idx="9">
                  <c:v>193.0</c:v>
                </c:pt>
                <c:pt idx="10">
                  <c:v>69.0</c:v>
                </c:pt>
                <c:pt idx="11">
                  <c:v>90.0</c:v>
                </c:pt>
                <c:pt idx="12">
                  <c:v>27.0</c:v>
                </c:pt>
                <c:pt idx="13">
                  <c:v>28.0</c:v>
                </c:pt>
                <c:pt idx="14">
                  <c:v>39.0</c:v>
                </c:pt>
                <c:pt idx="15">
                  <c:v>64.0</c:v>
                </c:pt>
                <c:pt idx="16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150648"/>
        <c:axId val="-2034153976"/>
      </c:barChart>
      <c:catAx>
        <c:axId val="-203415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153976"/>
        <c:crosses val="autoZero"/>
        <c:auto val="1"/>
        <c:lblAlgn val="ctr"/>
        <c:lblOffset val="100"/>
        <c:noMultiLvlLbl val="1"/>
      </c:catAx>
      <c:valAx>
        <c:axId val="-2034153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15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8"/>
          <c:y val="0.215685758258276"/>
          <c:w val="0.814181172096211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M'!$I$46:$I$62</c:f>
              <c:numCache>
                <c:formatCode>0.00</c:formatCode>
                <c:ptCount val="17"/>
                <c:pt idx="0">
                  <c:v>22.0</c:v>
                </c:pt>
                <c:pt idx="2">
                  <c:v>11.45714285714286</c:v>
                </c:pt>
                <c:pt idx="3">
                  <c:v>16.31428571428571</c:v>
                </c:pt>
                <c:pt idx="5">
                  <c:v>12.40476190476191</c:v>
                </c:pt>
                <c:pt idx="6">
                  <c:v>18.70833333333333</c:v>
                </c:pt>
                <c:pt idx="7">
                  <c:v>22.7</c:v>
                </c:pt>
                <c:pt idx="8">
                  <c:v>21.40909090909091</c:v>
                </c:pt>
                <c:pt idx="9">
                  <c:v>21.45</c:v>
                </c:pt>
                <c:pt idx="10">
                  <c:v>13.92592592592593</c:v>
                </c:pt>
                <c:pt idx="11">
                  <c:v>11.23684210526316</c:v>
                </c:pt>
                <c:pt idx="12">
                  <c:v>13.40740740740741</c:v>
                </c:pt>
                <c:pt idx="13">
                  <c:v>16.15</c:v>
                </c:pt>
                <c:pt idx="14">
                  <c:v>13.76</c:v>
                </c:pt>
                <c:pt idx="15">
                  <c:v>14.53333333333333</c:v>
                </c:pt>
                <c:pt idx="16">
                  <c:v>10.48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185320"/>
        <c:axId val="-2034188776"/>
      </c:barChart>
      <c:catAx>
        <c:axId val="-203418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188776"/>
        <c:crosses val="autoZero"/>
        <c:auto val="1"/>
        <c:lblAlgn val="ctr"/>
        <c:lblOffset val="100"/>
        <c:noMultiLvlLbl val="1"/>
      </c:catAx>
      <c:valAx>
        <c:axId val="-203418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185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S'!$A$5:$A$15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'Barr S'!$E$5:$E$15</c:f>
              <c:numCache>
                <c:formatCode>General</c:formatCode>
                <c:ptCount val="11"/>
                <c:pt idx="0">
                  <c:v>9.0</c:v>
                </c:pt>
                <c:pt idx="1">
                  <c:v>66.0</c:v>
                </c:pt>
                <c:pt idx="2">
                  <c:v>11.0</c:v>
                </c:pt>
                <c:pt idx="3">
                  <c:v>53.0</c:v>
                </c:pt>
                <c:pt idx="4">
                  <c:v>481.0</c:v>
                </c:pt>
                <c:pt idx="5">
                  <c:v>151.0</c:v>
                </c:pt>
                <c:pt idx="6">
                  <c:v>371.0</c:v>
                </c:pt>
                <c:pt idx="7">
                  <c:v>201.0</c:v>
                </c:pt>
                <c:pt idx="8">
                  <c:v>6.0</c:v>
                </c:pt>
                <c:pt idx="9">
                  <c:v>36.0</c:v>
                </c:pt>
                <c:pt idx="10">
                  <c:v>176.0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863240"/>
        <c:axId val="-2063857496"/>
      </c:barChart>
      <c:catAx>
        <c:axId val="-206386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857496"/>
        <c:crosses val="autoZero"/>
        <c:auto val="1"/>
        <c:lblAlgn val="ctr"/>
        <c:lblOffset val="100"/>
        <c:noMultiLvlLbl val="1"/>
      </c:catAx>
      <c:valAx>
        <c:axId val="-2063857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863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6"/>
          <c:w val="0.81326708150540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M'!$H$46:$H$62</c:f>
              <c:numCache>
                <c:formatCode>0.00</c:formatCode>
                <c:ptCount val="17"/>
                <c:pt idx="0">
                  <c:v>46.66666666666666</c:v>
                </c:pt>
                <c:pt idx="2">
                  <c:v>25.8</c:v>
                </c:pt>
                <c:pt idx="3">
                  <c:v>30.85714285714286</c:v>
                </c:pt>
                <c:pt idx="5">
                  <c:v>23.91428571428572</c:v>
                </c:pt>
                <c:pt idx="6">
                  <c:v>36.05</c:v>
                </c:pt>
                <c:pt idx="7">
                  <c:v>43.8</c:v>
                </c:pt>
                <c:pt idx="8">
                  <c:v>42.81818181818182</c:v>
                </c:pt>
                <c:pt idx="9">
                  <c:v>42.0</c:v>
                </c:pt>
                <c:pt idx="10">
                  <c:v>26.0</c:v>
                </c:pt>
                <c:pt idx="11">
                  <c:v>19.57894736842105</c:v>
                </c:pt>
                <c:pt idx="12">
                  <c:v>26.88888888888889</c:v>
                </c:pt>
                <c:pt idx="13">
                  <c:v>34.2</c:v>
                </c:pt>
                <c:pt idx="14">
                  <c:v>25.8</c:v>
                </c:pt>
                <c:pt idx="15">
                  <c:v>30.52</c:v>
                </c:pt>
                <c:pt idx="16">
                  <c:v>17.04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220696"/>
        <c:axId val="-2034224152"/>
      </c:barChart>
      <c:catAx>
        <c:axId val="-203422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24152"/>
        <c:crosses val="autoZero"/>
        <c:auto val="1"/>
        <c:lblAlgn val="ctr"/>
        <c:lblOffset val="100"/>
        <c:noMultiLvlLbl val="1"/>
      </c:catAx>
      <c:valAx>
        <c:axId val="-2034224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20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6"/>
          <c:w val="0.82800908298284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M'!$G$46:$G$62</c:f>
              <c:numCache>
                <c:formatCode>0.00</c:formatCode>
                <c:ptCount val="17"/>
                <c:pt idx="0">
                  <c:v>2.828571428571429</c:v>
                </c:pt>
                <c:pt idx="2">
                  <c:v>2.664451827242525</c:v>
                </c:pt>
                <c:pt idx="3">
                  <c:v>3.172222222222222</c:v>
                </c:pt>
                <c:pt idx="5">
                  <c:v>3.112305854241338</c:v>
                </c:pt>
                <c:pt idx="6">
                  <c:v>3.11373092926491</c:v>
                </c:pt>
                <c:pt idx="7">
                  <c:v>3.10958904109589</c:v>
                </c:pt>
                <c:pt idx="8">
                  <c:v>3.0</c:v>
                </c:pt>
                <c:pt idx="9">
                  <c:v>3.064285714285714</c:v>
                </c:pt>
                <c:pt idx="10">
                  <c:v>3.213675213675214</c:v>
                </c:pt>
                <c:pt idx="11">
                  <c:v>3.443548387096774</c:v>
                </c:pt>
                <c:pt idx="12">
                  <c:v>2.991735537190082</c:v>
                </c:pt>
                <c:pt idx="13">
                  <c:v>2.833333333333333</c:v>
                </c:pt>
                <c:pt idx="14">
                  <c:v>3.2</c:v>
                </c:pt>
                <c:pt idx="15">
                  <c:v>2.857142857142857</c:v>
                </c:pt>
                <c:pt idx="16">
                  <c:v>3.690140845070422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057400"/>
        <c:axId val="-2033053960"/>
      </c:barChart>
      <c:catAx>
        <c:axId val="-203305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053960"/>
        <c:crosses val="autoZero"/>
        <c:auto val="1"/>
        <c:lblAlgn val="ctr"/>
        <c:lblOffset val="100"/>
        <c:noMultiLvlLbl val="1"/>
      </c:catAx>
      <c:valAx>
        <c:axId val="-2033053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057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215685758258276"/>
          <c:w val="0.860635953687286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M'!$D$46:$D$62</c:f>
              <c:numCache>
                <c:formatCode>General</c:formatCode>
                <c:ptCount val="17"/>
                <c:pt idx="0">
                  <c:v>18.0</c:v>
                </c:pt>
                <c:pt idx="2">
                  <c:v>35.0</c:v>
                </c:pt>
                <c:pt idx="3">
                  <c:v>35.0</c:v>
                </c:pt>
                <c:pt idx="5">
                  <c:v>42.0</c:v>
                </c:pt>
                <c:pt idx="6">
                  <c:v>24.0</c:v>
                </c:pt>
                <c:pt idx="7">
                  <c:v>20.0</c:v>
                </c:pt>
                <c:pt idx="8">
                  <c:v>22.0</c:v>
                </c:pt>
                <c:pt idx="9">
                  <c:v>20.0</c:v>
                </c:pt>
                <c:pt idx="10">
                  <c:v>27.0</c:v>
                </c:pt>
                <c:pt idx="11">
                  <c:v>38.0</c:v>
                </c:pt>
                <c:pt idx="12">
                  <c:v>27.0</c:v>
                </c:pt>
                <c:pt idx="13">
                  <c:v>20.0</c:v>
                </c:pt>
                <c:pt idx="14">
                  <c:v>25.0</c:v>
                </c:pt>
                <c:pt idx="15">
                  <c:v>15.0</c:v>
                </c:pt>
                <c:pt idx="16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022760"/>
        <c:axId val="-2033019320"/>
      </c:barChart>
      <c:catAx>
        <c:axId val="-203302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019320"/>
        <c:crosses val="autoZero"/>
        <c:auto val="1"/>
        <c:lblAlgn val="ctr"/>
        <c:lblOffset val="100"/>
        <c:tickLblSkip val="2"/>
        <c:noMultiLvlLbl val="1"/>
      </c:catAx>
      <c:valAx>
        <c:axId val="-2033019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3022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3596117295682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26743172172"/>
          <c:y val="0.226852108258405"/>
          <c:w val="0.822661087906365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C'!$A$5:$A$21</c:f>
              <c:numCache>
                <c:formatCode>General</c:formatCode>
                <c:ptCount val="17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</c:numCache>
            </c:numRef>
          </c:cat>
          <c:val>
            <c:numRef>
              <c:f>'Hindley C'!$G$5:$G$21</c:f>
              <c:numCache>
                <c:formatCode>0.00</c:formatCode>
                <c:ptCount val="17"/>
                <c:pt idx="0">
                  <c:v>24.63636363636364</c:v>
                </c:pt>
                <c:pt idx="1">
                  <c:v>14.25</c:v>
                </c:pt>
                <c:pt idx="2">
                  <c:v>40.8</c:v>
                </c:pt>
                <c:pt idx="3">
                  <c:v>20.18181818181818</c:v>
                </c:pt>
                <c:pt idx="4">
                  <c:v>31.11111111111111</c:v>
                </c:pt>
                <c:pt idx="5">
                  <c:v>20.09090909090909</c:v>
                </c:pt>
                <c:pt idx="6">
                  <c:v>19.63636363636364</c:v>
                </c:pt>
                <c:pt idx="7">
                  <c:v>23.92857142857143</c:v>
                </c:pt>
                <c:pt idx="8">
                  <c:v>27.0</c:v>
                </c:pt>
                <c:pt idx="9">
                  <c:v>22.38461538461538</c:v>
                </c:pt>
                <c:pt idx="10">
                  <c:v>21.83333333333333</c:v>
                </c:pt>
                <c:pt idx="11">
                  <c:v>20.375</c:v>
                </c:pt>
                <c:pt idx="12">
                  <c:v>36.0</c:v>
                </c:pt>
                <c:pt idx="13">
                  <c:v>16.58333333333333</c:v>
                </c:pt>
                <c:pt idx="14">
                  <c:v>19.0</c:v>
                </c:pt>
                <c:pt idx="1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974712"/>
        <c:axId val="-2032971400"/>
      </c:barChart>
      <c:catAx>
        <c:axId val="-203297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971400"/>
        <c:crosses val="autoZero"/>
        <c:auto val="1"/>
        <c:lblAlgn val="ctr"/>
        <c:lblOffset val="100"/>
        <c:tickMarkSkip val="1"/>
        <c:noMultiLvlLbl val="1"/>
      </c:catAx>
      <c:valAx>
        <c:axId val="-2032971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97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Total</a:t>
            </a:r>
            <a:r>
              <a:rPr lang="en-US" sz="1200" baseline="0"/>
              <a:t> R</a:t>
            </a:r>
            <a:r>
              <a:rPr lang="en-US" sz="1200"/>
              <a:t>uns</a:t>
            </a:r>
          </a:p>
        </c:rich>
      </c:tx>
      <c:layout>
        <c:manualLayout>
          <c:xMode val="edge"/>
          <c:yMode val="edge"/>
          <c:x val="0.466992857555397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80195861725633"/>
          <c:y val="0.216749159487256"/>
          <c:w val="0.855745976677699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C'!$A$5:$A$20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'Hindley C'!$E$5:$E$21</c:f>
              <c:numCache>
                <c:formatCode>General</c:formatCode>
                <c:ptCount val="17"/>
                <c:pt idx="0">
                  <c:v>271.0</c:v>
                </c:pt>
                <c:pt idx="1">
                  <c:v>114.0</c:v>
                </c:pt>
                <c:pt idx="2">
                  <c:v>204.0</c:v>
                </c:pt>
                <c:pt idx="3">
                  <c:v>222.0</c:v>
                </c:pt>
                <c:pt idx="4">
                  <c:v>280.0</c:v>
                </c:pt>
                <c:pt idx="5">
                  <c:v>221.0</c:v>
                </c:pt>
                <c:pt idx="6">
                  <c:v>216.0</c:v>
                </c:pt>
                <c:pt idx="7">
                  <c:v>335.0</c:v>
                </c:pt>
                <c:pt idx="8">
                  <c:v>351.0</c:v>
                </c:pt>
                <c:pt idx="9">
                  <c:v>291.0</c:v>
                </c:pt>
                <c:pt idx="10">
                  <c:v>131.0</c:v>
                </c:pt>
                <c:pt idx="11">
                  <c:v>163.0</c:v>
                </c:pt>
                <c:pt idx="12">
                  <c:v>180.0</c:v>
                </c:pt>
                <c:pt idx="13">
                  <c:v>199.0</c:v>
                </c:pt>
                <c:pt idx="14">
                  <c:v>38.0</c:v>
                </c:pt>
                <c:pt idx="1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938872"/>
        <c:axId val="-2032935560"/>
      </c:barChart>
      <c:catAx>
        <c:axId val="-203293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93556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032935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93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P'!$G$6:$G$28</c:f>
              <c:numCache>
                <c:formatCode>0.00</c:formatCode>
                <c:ptCount val="23"/>
                <c:pt idx="0">
                  <c:v>8.0</c:v>
                </c:pt>
                <c:pt idx="2">
                  <c:v>25.0</c:v>
                </c:pt>
                <c:pt idx="3">
                  <c:v>28.125</c:v>
                </c:pt>
                <c:pt idx="5">
                  <c:v>24.5</c:v>
                </c:pt>
                <c:pt idx="6">
                  <c:v>31.4</c:v>
                </c:pt>
                <c:pt idx="7">
                  <c:v>20.375</c:v>
                </c:pt>
                <c:pt idx="8">
                  <c:v>26.0</c:v>
                </c:pt>
                <c:pt idx="9">
                  <c:v>24.58333333333333</c:v>
                </c:pt>
                <c:pt idx="10">
                  <c:v>22.90909090909091</c:v>
                </c:pt>
                <c:pt idx="11">
                  <c:v>22.92307692307692</c:v>
                </c:pt>
                <c:pt idx="12">
                  <c:v>35.27272727272727</c:v>
                </c:pt>
                <c:pt idx="13">
                  <c:v>37.58333333333334</c:v>
                </c:pt>
                <c:pt idx="14">
                  <c:v>24.08333333333333</c:v>
                </c:pt>
                <c:pt idx="15">
                  <c:v>28.0</c:v>
                </c:pt>
                <c:pt idx="16">
                  <c:v>18.66666666666667</c:v>
                </c:pt>
                <c:pt idx="17">
                  <c:v>24.57142857142857</c:v>
                </c:pt>
                <c:pt idx="18">
                  <c:v>17.14285714285714</c:v>
                </c:pt>
                <c:pt idx="19">
                  <c:v>11.71428571428571</c:v>
                </c:pt>
                <c:pt idx="20">
                  <c:v>5.0</c:v>
                </c:pt>
                <c:pt idx="21">
                  <c:v>65.0</c:v>
                </c:pt>
                <c:pt idx="22" formatCode="General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892568"/>
        <c:axId val="-2032889256"/>
      </c:barChart>
      <c:catAx>
        <c:axId val="-203289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89256"/>
        <c:crosses val="autoZero"/>
        <c:auto val="1"/>
        <c:lblAlgn val="ctr"/>
        <c:lblOffset val="100"/>
        <c:noMultiLvlLbl val="1"/>
      </c:catAx>
      <c:valAx>
        <c:axId val="-2032889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92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P'!$E$6:$E$28</c:f>
              <c:numCache>
                <c:formatCode>General</c:formatCode>
                <c:ptCount val="23"/>
                <c:pt idx="0">
                  <c:v>64.0</c:v>
                </c:pt>
                <c:pt idx="2">
                  <c:v>275.0</c:v>
                </c:pt>
                <c:pt idx="3">
                  <c:v>450.0</c:v>
                </c:pt>
                <c:pt idx="5">
                  <c:v>392.0</c:v>
                </c:pt>
                <c:pt idx="6">
                  <c:v>471.0</c:v>
                </c:pt>
                <c:pt idx="7">
                  <c:v>326.0</c:v>
                </c:pt>
                <c:pt idx="8">
                  <c:v>338.0</c:v>
                </c:pt>
                <c:pt idx="9">
                  <c:v>295.0</c:v>
                </c:pt>
                <c:pt idx="10">
                  <c:v>252.0</c:v>
                </c:pt>
                <c:pt idx="11">
                  <c:v>298.0</c:v>
                </c:pt>
                <c:pt idx="12">
                  <c:v>388.0</c:v>
                </c:pt>
                <c:pt idx="13">
                  <c:v>451.0</c:v>
                </c:pt>
                <c:pt idx="14">
                  <c:v>289.0</c:v>
                </c:pt>
                <c:pt idx="15">
                  <c:v>308.0</c:v>
                </c:pt>
                <c:pt idx="16">
                  <c:v>224.0</c:v>
                </c:pt>
                <c:pt idx="17">
                  <c:v>172.0</c:v>
                </c:pt>
                <c:pt idx="18">
                  <c:v>120.0</c:v>
                </c:pt>
                <c:pt idx="19">
                  <c:v>82.0</c:v>
                </c:pt>
                <c:pt idx="20">
                  <c:v>5.0</c:v>
                </c:pt>
                <c:pt idx="21">
                  <c:v>65.0</c:v>
                </c:pt>
                <c:pt idx="22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856968"/>
        <c:axId val="-2032853656"/>
      </c:barChart>
      <c:catAx>
        <c:axId val="-203285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53656"/>
        <c:crosses val="autoZero"/>
        <c:auto val="1"/>
        <c:lblAlgn val="ctr"/>
        <c:lblOffset val="100"/>
        <c:noMultiLvlLbl val="1"/>
      </c:catAx>
      <c:valAx>
        <c:axId val="-203285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56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P'!$I$53:$I$75</c:f>
              <c:numCache>
                <c:formatCode>0.00</c:formatCode>
                <c:ptCount val="23"/>
                <c:pt idx="0">
                  <c:v>6.5</c:v>
                </c:pt>
                <c:pt idx="2">
                  <c:v>15.4</c:v>
                </c:pt>
                <c:pt idx="3">
                  <c:v>12.26315789473684</c:v>
                </c:pt>
                <c:pt idx="5">
                  <c:v>27.83333333333333</c:v>
                </c:pt>
                <c:pt idx="6">
                  <c:v>15.95238095238095</c:v>
                </c:pt>
                <c:pt idx="7">
                  <c:v>12.80769230769231</c:v>
                </c:pt>
                <c:pt idx="8">
                  <c:v>33.625</c:v>
                </c:pt>
                <c:pt idx="9">
                  <c:v>16.45454545454545</c:v>
                </c:pt>
                <c:pt idx="10">
                  <c:v>14.125</c:v>
                </c:pt>
                <c:pt idx="11">
                  <c:v>20.5</c:v>
                </c:pt>
                <c:pt idx="12">
                  <c:v>11.33333333333333</c:v>
                </c:pt>
                <c:pt idx="13">
                  <c:v>22.25</c:v>
                </c:pt>
                <c:pt idx="15">
                  <c:v>37.0</c:v>
                </c:pt>
                <c:pt idx="18">
                  <c:v>14.5</c:v>
                </c:pt>
                <c:pt idx="22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822376"/>
        <c:axId val="-2032819064"/>
      </c:barChart>
      <c:catAx>
        <c:axId val="-203282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19064"/>
        <c:crosses val="autoZero"/>
        <c:auto val="1"/>
        <c:lblAlgn val="ctr"/>
        <c:lblOffset val="100"/>
        <c:noMultiLvlLbl val="1"/>
      </c:catAx>
      <c:valAx>
        <c:axId val="-2032819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822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P'!$D$53:$D$75</c:f>
              <c:numCache>
                <c:formatCode>General</c:formatCode>
                <c:ptCount val="23"/>
                <c:pt idx="0">
                  <c:v>12.0</c:v>
                </c:pt>
                <c:pt idx="2">
                  <c:v>5.0</c:v>
                </c:pt>
                <c:pt idx="3">
                  <c:v>19.0</c:v>
                </c:pt>
                <c:pt idx="5">
                  <c:v>6.0</c:v>
                </c:pt>
                <c:pt idx="6">
                  <c:v>21.0</c:v>
                </c:pt>
                <c:pt idx="7">
                  <c:v>26.0</c:v>
                </c:pt>
                <c:pt idx="8">
                  <c:v>8.0</c:v>
                </c:pt>
                <c:pt idx="9">
                  <c:v>11.0</c:v>
                </c:pt>
                <c:pt idx="10">
                  <c:v>8.0</c:v>
                </c:pt>
                <c:pt idx="11">
                  <c:v>4.0</c:v>
                </c:pt>
                <c:pt idx="12">
                  <c:v>6.0</c:v>
                </c:pt>
                <c:pt idx="13">
                  <c:v>4.0</c:v>
                </c:pt>
                <c:pt idx="14">
                  <c:v>0.0</c:v>
                </c:pt>
                <c:pt idx="15">
                  <c:v>1.0</c:v>
                </c:pt>
                <c:pt idx="16">
                  <c:v>0.0</c:v>
                </c:pt>
                <c:pt idx="17">
                  <c:v>0.0</c:v>
                </c:pt>
                <c:pt idx="18">
                  <c:v>2.0</c:v>
                </c:pt>
                <c:pt idx="21">
                  <c:v>0.0</c:v>
                </c:pt>
                <c:pt idx="2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787304"/>
        <c:axId val="-2032783992"/>
      </c:barChart>
      <c:catAx>
        <c:axId val="-203278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83992"/>
        <c:crosses val="autoZero"/>
        <c:auto val="1"/>
        <c:lblAlgn val="ctr"/>
        <c:lblOffset val="100"/>
        <c:noMultiLvlLbl val="1"/>
      </c:catAx>
      <c:valAx>
        <c:axId val="-2032783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87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P'!$G$53:$G$75</c:f>
              <c:numCache>
                <c:formatCode>0.00</c:formatCode>
                <c:ptCount val="23"/>
                <c:pt idx="0">
                  <c:v>3.236514522821576</c:v>
                </c:pt>
                <c:pt idx="2">
                  <c:v>2.851851851851852</c:v>
                </c:pt>
                <c:pt idx="3">
                  <c:v>3.328571428571429</c:v>
                </c:pt>
                <c:pt idx="5">
                  <c:v>4.638888888888889</c:v>
                </c:pt>
                <c:pt idx="6">
                  <c:v>4.041013268998793</c:v>
                </c:pt>
                <c:pt idx="7">
                  <c:v>3.7</c:v>
                </c:pt>
                <c:pt idx="8">
                  <c:v>4.890909090909091</c:v>
                </c:pt>
                <c:pt idx="9">
                  <c:v>5.171428571428572</c:v>
                </c:pt>
                <c:pt idx="10">
                  <c:v>4.52</c:v>
                </c:pt>
                <c:pt idx="11">
                  <c:v>5.857142857142857</c:v>
                </c:pt>
                <c:pt idx="12">
                  <c:v>4.25</c:v>
                </c:pt>
                <c:pt idx="13">
                  <c:v>4.944444444444444</c:v>
                </c:pt>
                <c:pt idx="14">
                  <c:v>13.33333333333333</c:v>
                </c:pt>
                <c:pt idx="15">
                  <c:v>12.33333333333333</c:v>
                </c:pt>
                <c:pt idx="16">
                  <c:v>3.222222222222222</c:v>
                </c:pt>
                <c:pt idx="17">
                  <c:v>0.6</c:v>
                </c:pt>
                <c:pt idx="18">
                  <c:v>5.8</c:v>
                </c:pt>
                <c:pt idx="21">
                  <c:v>9.0</c:v>
                </c:pt>
                <c:pt idx="2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752712"/>
        <c:axId val="-2032749400"/>
      </c:barChart>
      <c:catAx>
        <c:axId val="-203275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49400"/>
        <c:crosses val="autoZero"/>
        <c:auto val="1"/>
        <c:lblAlgn val="ctr"/>
        <c:lblOffset val="100"/>
        <c:noMultiLvlLbl val="1"/>
      </c:catAx>
      <c:valAx>
        <c:axId val="-203274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5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"/>
          <c:y val="0.169318415237621"/>
          <c:w val="0.80323259259259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S'!$A$5:$A$13</c:f>
              <c:numCache>
                <c:formatCode>General</c:formatCode>
                <c:ptCount val="9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</c:numCache>
            </c:numRef>
          </c:cat>
          <c:val>
            <c:numRef>
              <c:f>'Barr S'!$H$5:$H$13</c:f>
              <c:numCache>
                <c:formatCode>0.00</c:formatCode>
                <c:ptCount val="9"/>
                <c:pt idx="0">
                  <c:v>2.25</c:v>
                </c:pt>
                <c:pt idx="1">
                  <c:v>11.0</c:v>
                </c:pt>
                <c:pt idx="2">
                  <c:v>11.0</c:v>
                </c:pt>
                <c:pt idx="3">
                  <c:v>17.667</c:v>
                </c:pt>
                <c:pt idx="4">
                  <c:v>48.1</c:v>
                </c:pt>
                <c:pt idx="5">
                  <c:v>25.167</c:v>
                </c:pt>
                <c:pt idx="6">
                  <c:v>74.2</c:v>
                </c:pt>
                <c:pt idx="7">
                  <c:v>100.5</c:v>
                </c:pt>
                <c:pt idx="8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810568"/>
        <c:axId val="-2063804840"/>
      </c:barChart>
      <c:catAx>
        <c:axId val="-2063810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804840"/>
        <c:crosses val="autoZero"/>
        <c:auto val="1"/>
        <c:lblAlgn val="ctr"/>
        <c:lblOffset val="100"/>
        <c:noMultiLvlLbl val="1"/>
      </c:catAx>
      <c:valAx>
        <c:axId val="-2063804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810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P'!$H$53:$H$75</c:f>
              <c:numCache>
                <c:formatCode>0.00</c:formatCode>
                <c:ptCount val="23"/>
                <c:pt idx="0">
                  <c:v>12.05</c:v>
                </c:pt>
                <c:pt idx="2">
                  <c:v>32.4</c:v>
                </c:pt>
                <c:pt idx="3">
                  <c:v>22.10526315789474</c:v>
                </c:pt>
                <c:pt idx="5">
                  <c:v>36.0</c:v>
                </c:pt>
                <c:pt idx="6">
                  <c:v>23.68571428571429</c:v>
                </c:pt>
                <c:pt idx="7">
                  <c:v>20.76923076923077</c:v>
                </c:pt>
                <c:pt idx="8">
                  <c:v>41.25</c:v>
                </c:pt>
                <c:pt idx="9">
                  <c:v>19.09090909090909</c:v>
                </c:pt>
                <c:pt idx="10">
                  <c:v>18.75</c:v>
                </c:pt>
                <c:pt idx="11">
                  <c:v>21.0</c:v>
                </c:pt>
                <c:pt idx="12">
                  <c:v>16.0</c:v>
                </c:pt>
                <c:pt idx="13">
                  <c:v>27.0</c:v>
                </c:pt>
                <c:pt idx="15">
                  <c:v>18.0</c:v>
                </c:pt>
                <c:pt idx="18">
                  <c:v>15.0</c:v>
                </c:pt>
                <c:pt idx="22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717704"/>
        <c:axId val="-2032714392"/>
      </c:barChart>
      <c:catAx>
        <c:axId val="-203271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14392"/>
        <c:crosses val="autoZero"/>
        <c:auto val="1"/>
        <c:lblAlgn val="ctr"/>
        <c:lblOffset val="100"/>
        <c:noMultiLvlLbl val="1"/>
      </c:catAx>
      <c:valAx>
        <c:axId val="-2032714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717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1987.0</c:v>
                </c:pt>
                <c:pt idx="1">
                  <c:v>1988.0</c:v>
                </c:pt>
                <c:pt idx="2">
                  <c:v>1989.0</c:v>
                </c:pt>
                <c:pt idx="3">
                  <c:v>1990.0</c:v>
                </c:pt>
                <c:pt idx="4">
                  <c:v>1991.0</c:v>
                </c:pt>
                <c:pt idx="5">
                  <c:v>1992.0</c:v>
                </c:pt>
                <c:pt idx="6">
                  <c:v>1993.0</c:v>
                </c:pt>
                <c:pt idx="7">
                  <c:v>1994.0</c:v>
                </c:pt>
                <c:pt idx="8">
                  <c:v>1995.0</c:v>
                </c:pt>
                <c:pt idx="9">
                  <c:v>1996.0</c:v>
                </c:pt>
                <c:pt idx="10">
                  <c:v>1997.0</c:v>
                </c:pt>
                <c:pt idx="11">
                  <c:v>1998.0</c:v>
                </c:pt>
                <c:pt idx="12">
                  <c:v>1999.0</c:v>
                </c:pt>
                <c:pt idx="13">
                  <c:v>2000.0</c:v>
                </c:pt>
                <c:pt idx="14">
                  <c:v>2001.0</c:v>
                </c:pt>
                <c:pt idx="15">
                  <c:v>2002.0</c:v>
                </c:pt>
                <c:pt idx="16">
                  <c:v>2003.0</c:v>
                </c:pt>
                <c:pt idx="17">
                  <c:v>2004.0</c:v>
                </c:pt>
                <c:pt idx="18">
                  <c:v>2005.0</c:v>
                </c:pt>
                <c:pt idx="19">
                  <c:v>2006.0</c:v>
                </c:pt>
                <c:pt idx="20">
                  <c:v>2007.0</c:v>
                </c:pt>
              </c:numCache>
            </c:numRef>
          </c:cat>
          <c:val>
            <c:numRef>
              <c:f>'Harris N'!$E$5:$E$25</c:f>
              <c:numCache>
                <c:formatCode>General</c:formatCode>
                <c:ptCount val="21"/>
                <c:pt idx="0">
                  <c:v>67.0</c:v>
                </c:pt>
                <c:pt idx="1">
                  <c:v>47.0</c:v>
                </c:pt>
                <c:pt idx="3">
                  <c:v>88.0</c:v>
                </c:pt>
                <c:pt idx="4">
                  <c:v>13.0</c:v>
                </c:pt>
                <c:pt idx="5">
                  <c:v>82.0</c:v>
                </c:pt>
                <c:pt idx="6">
                  <c:v>155.0</c:v>
                </c:pt>
                <c:pt idx="7">
                  <c:v>63.0</c:v>
                </c:pt>
                <c:pt idx="8">
                  <c:v>105.0</c:v>
                </c:pt>
                <c:pt idx="9">
                  <c:v>73.0</c:v>
                </c:pt>
                <c:pt idx="10">
                  <c:v>19.0</c:v>
                </c:pt>
                <c:pt idx="11">
                  <c:v>132.0</c:v>
                </c:pt>
                <c:pt idx="12">
                  <c:v>86.0</c:v>
                </c:pt>
                <c:pt idx="13">
                  <c:v>116.0</c:v>
                </c:pt>
                <c:pt idx="14">
                  <c:v>32.0</c:v>
                </c:pt>
                <c:pt idx="15">
                  <c:v>97.0</c:v>
                </c:pt>
                <c:pt idx="16">
                  <c:v>68.0</c:v>
                </c:pt>
                <c:pt idx="17">
                  <c:v>113.0</c:v>
                </c:pt>
                <c:pt idx="18">
                  <c:v>159.0</c:v>
                </c:pt>
                <c:pt idx="19">
                  <c:v>20.0</c:v>
                </c:pt>
                <c:pt idx="20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667320"/>
        <c:axId val="-2032664008"/>
      </c:barChart>
      <c:catAx>
        <c:axId val="-203266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664008"/>
        <c:crosses val="autoZero"/>
        <c:auto val="1"/>
        <c:lblAlgn val="ctr"/>
        <c:lblOffset val="100"/>
        <c:noMultiLvlLbl val="1"/>
      </c:catAx>
      <c:valAx>
        <c:axId val="-2032664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66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1987.0</c:v>
                </c:pt>
                <c:pt idx="1">
                  <c:v>1988.0</c:v>
                </c:pt>
                <c:pt idx="2">
                  <c:v>1989.0</c:v>
                </c:pt>
                <c:pt idx="3">
                  <c:v>1990.0</c:v>
                </c:pt>
                <c:pt idx="4">
                  <c:v>1991.0</c:v>
                </c:pt>
                <c:pt idx="5">
                  <c:v>1992.0</c:v>
                </c:pt>
                <c:pt idx="6">
                  <c:v>1993.0</c:v>
                </c:pt>
                <c:pt idx="7">
                  <c:v>1994.0</c:v>
                </c:pt>
                <c:pt idx="8">
                  <c:v>1995.0</c:v>
                </c:pt>
                <c:pt idx="9">
                  <c:v>1996.0</c:v>
                </c:pt>
                <c:pt idx="10">
                  <c:v>1997.0</c:v>
                </c:pt>
                <c:pt idx="11">
                  <c:v>1998.0</c:v>
                </c:pt>
                <c:pt idx="12">
                  <c:v>1999.0</c:v>
                </c:pt>
                <c:pt idx="13">
                  <c:v>2000.0</c:v>
                </c:pt>
                <c:pt idx="14">
                  <c:v>2001.0</c:v>
                </c:pt>
                <c:pt idx="15">
                  <c:v>2002.0</c:v>
                </c:pt>
                <c:pt idx="16">
                  <c:v>2003.0</c:v>
                </c:pt>
                <c:pt idx="17">
                  <c:v>2004.0</c:v>
                </c:pt>
                <c:pt idx="18">
                  <c:v>2005.0</c:v>
                </c:pt>
                <c:pt idx="19">
                  <c:v>2006.0</c:v>
                </c:pt>
                <c:pt idx="20">
                  <c:v>2007.0</c:v>
                </c:pt>
              </c:numCache>
            </c:numRef>
          </c:cat>
          <c:val>
            <c:numRef>
              <c:f>'Harris N'!$G$5:$G$25</c:f>
              <c:numCache>
                <c:formatCode>0.00</c:formatCode>
                <c:ptCount val="21"/>
                <c:pt idx="0">
                  <c:v>11.16666666666667</c:v>
                </c:pt>
                <c:pt idx="1">
                  <c:v>7.833333333333332</c:v>
                </c:pt>
                <c:pt idx="3">
                  <c:v>6.285714285714285</c:v>
                </c:pt>
                <c:pt idx="4">
                  <c:v>2.6</c:v>
                </c:pt>
                <c:pt idx="5">
                  <c:v>16.4</c:v>
                </c:pt>
                <c:pt idx="6">
                  <c:v>15.5</c:v>
                </c:pt>
                <c:pt idx="7">
                  <c:v>31.5</c:v>
                </c:pt>
                <c:pt idx="8">
                  <c:v>11.66666666666667</c:v>
                </c:pt>
                <c:pt idx="9">
                  <c:v>24.33333333333333</c:v>
                </c:pt>
                <c:pt idx="10">
                  <c:v>4.75</c:v>
                </c:pt>
                <c:pt idx="11">
                  <c:v>14.66666666666667</c:v>
                </c:pt>
                <c:pt idx="12">
                  <c:v>14.33333333333333</c:v>
                </c:pt>
                <c:pt idx="13">
                  <c:v>16.57142857142857</c:v>
                </c:pt>
                <c:pt idx="14">
                  <c:v>6.4</c:v>
                </c:pt>
                <c:pt idx="15">
                  <c:v>10.77777777777778</c:v>
                </c:pt>
                <c:pt idx="16">
                  <c:v>13.6</c:v>
                </c:pt>
                <c:pt idx="17">
                  <c:v>10.27272727272727</c:v>
                </c:pt>
                <c:pt idx="18">
                  <c:v>11.35714285714286</c:v>
                </c:pt>
                <c:pt idx="19">
                  <c:v>20.0</c:v>
                </c:pt>
                <c:pt idx="20" formatCode="General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631640"/>
        <c:axId val="-2032628328"/>
      </c:barChart>
      <c:catAx>
        <c:axId val="-203263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628328"/>
        <c:crosses val="autoZero"/>
        <c:auto val="1"/>
        <c:lblAlgn val="ctr"/>
        <c:lblOffset val="100"/>
        <c:noMultiLvlLbl val="1"/>
      </c:catAx>
      <c:valAx>
        <c:axId val="-203262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631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N'!$I$50:$I$71</c:f>
              <c:numCache>
                <c:formatCode>0.00</c:formatCode>
                <c:ptCount val="22"/>
                <c:pt idx="1">
                  <c:v>9.933333333333333</c:v>
                </c:pt>
                <c:pt idx="2">
                  <c:v>11.70588235294118</c:v>
                </c:pt>
                <c:pt idx="4">
                  <c:v>21.53846153846154</c:v>
                </c:pt>
                <c:pt idx="5">
                  <c:v>17.375</c:v>
                </c:pt>
                <c:pt idx="6">
                  <c:v>16.10526315789474</c:v>
                </c:pt>
                <c:pt idx="7">
                  <c:v>21.61290322580645</c:v>
                </c:pt>
                <c:pt idx="8">
                  <c:v>22.46153846153846</c:v>
                </c:pt>
                <c:pt idx="9">
                  <c:v>16.74074074074074</c:v>
                </c:pt>
                <c:pt idx="10">
                  <c:v>53.0</c:v>
                </c:pt>
                <c:pt idx="11">
                  <c:v>16.35714285714286</c:v>
                </c:pt>
                <c:pt idx="12">
                  <c:v>16.57142857142857</c:v>
                </c:pt>
                <c:pt idx="13">
                  <c:v>14.47058823529412</c:v>
                </c:pt>
                <c:pt idx="14">
                  <c:v>21.61904761904762</c:v>
                </c:pt>
                <c:pt idx="15">
                  <c:v>13.68181818181818</c:v>
                </c:pt>
                <c:pt idx="16">
                  <c:v>31.125</c:v>
                </c:pt>
                <c:pt idx="17">
                  <c:v>21.0</c:v>
                </c:pt>
                <c:pt idx="18">
                  <c:v>27.05263157894737</c:v>
                </c:pt>
                <c:pt idx="19">
                  <c:v>20.70731707317073</c:v>
                </c:pt>
                <c:pt idx="20">
                  <c:v>11.5</c:v>
                </c:pt>
                <c:pt idx="21" formatCode="General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596952"/>
        <c:axId val="-2032593640"/>
      </c:barChart>
      <c:catAx>
        <c:axId val="-203259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93640"/>
        <c:crosses val="autoZero"/>
        <c:auto val="1"/>
        <c:lblAlgn val="ctr"/>
        <c:lblOffset val="100"/>
        <c:noMultiLvlLbl val="1"/>
      </c:catAx>
      <c:valAx>
        <c:axId val="-203259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96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N'!$D$50:$D$71</c:f>
              <c:numCache>
                <c:formatCode>General</c:formatCode>
                <c:ptCount val="22"/>
                <c:pt idx="1">
                  <c:v>15.0</c:v>
                </c:pt>
                <c:pt idx="2">
                  <c:v>34.0</c:v>
                </c:pt>
                <c:pt idx="4">
                  <c:v>26.0</c:v>
                </c:pt>
                <c:pt idx="5">
                  <c:v>32.0</c:v>
                </c:pt>
                <c:pt idx="6">
                  <c:v>19.0</c:v>
                </c:pt>
                <c:pt idx="7">
                  <c:v>31.0</c:v>
                </c:pt>
                <c:pt idx="8">
                  <c:v>13.0</c:v>
                </c:pt>
                <c:pt idx="9">
                  <c:v>27.0</c:v>
                </c:pt>
                <c:pt idx="10">
                  <c:v>4.0</c:v>
                </c:pt>
                <c:pt idx="11">
                  <c:v>14.0</c:v>
                </c:pt>
                <c:pt idx="12">
                  <c:v>21.0</c:v>
                </c:pt>
                <c:pt idx="13">
                  <c:v>17.0</c:v>
                </c:pt>
                <c:pt idx="14">
                  <c:v>21.0</c:v>
                </c:pt>
                <c:pt idx="15">
                  <c:v>22.0</c:v>
                </c:pt>
                <c:pt idx="16">
                  <c:v>16.0</c:v>
                </c:pt>
                <c:pt idx="17">
                  <c:v>18.0</c:v>
                </c:pt>
                <c:pt idx="18">
                  <c:v>19.0</c:v>
                </c:pt>
                <c:pt idx="19">
                  <c:v>41.0</c:v>
                </c:pt>
                <c:pt idx="20">
                  <c:v>2.0</c:v>
                </c:pt>
                <c:pt idx="21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561928"/>
        <c:axId val="-2032558616"/>
      </c:barChart>
      <c:catAx>
        <c:axId val="-203256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58616"/>
        <c:crosses val="autoZero"/>
        <c:auto val="1"/>
        <c:lblAlgn val="ctr"/>
        <c:lblOffset val="100"/>
        <c:noMultiLvlLbl val="1"/>
      </c:catAx>
      <c:valAx>
        <c:axId val="-2032558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6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</c:v>
                </c:pt>
                <c:pt idx="2">
                  <c:v>2.653333333333333</c:v>
                </c:pt>
                <c:pt idx="4">
                  <c:v>2.849872773536896</c:v>
                </c:pt>
                <c:pt idx="5">
                  <c:v>3.548181238034461</c:v>
                </c:pt>
                <c:pt idx="6">
                  <c:v>2.707964601769911</c:v>
                </c:pt>
                <c:pt idx="7">
                  <c:v>3.418367346938775</c:v>
                </c:pt>
                <c:pt idx="8">
                  <c:v>3.173913043478261</c:v>
                </c:pt>
                <c:pt idx="9">
                  <c:v>3.183098591549296</c:v>
                </c:pt>
                <c:pt idx="10">
                  <c:v>3.261538461538461</c:v>
                </c:pt>
                <c:pt idx="11">
                  <c:v>2.935897435897436</c:v>
                </c:pt>
                <c:pt idx="12">
                  <c:v>3.079646017699115</c:v>
                </c:pt>
                <c:pt idx="13">
                  <c:v>2.730299667036626</c:v>
                </c:pt>
                <c:pt idx="14">
                  <c:v>3.64951768488746</c:v>
                </c:pt>
                <c:pt idx="15">
                  <c:v>3.198724760892667</c:v>
                </c:pt>
                <c:pt idx="16">
                  <c:v>3.477653631284916</c:v>
                </c:pt>
                <c:pt idx="17">
                  <c:v>3.78</c:v>
                </c:pt>
                <c:pt idx="18">
                  <c:v>4.319327731092436</c:v>
                </c:pt>
                <c:pt idx="19">
                  <c:v>4.70881863560732</c:v>
                </c:pt>
                <c:pt idx="20">
                  <c:v>2.875</c:v>
                </c:pt>
                <c:pt idx="21" formatCode="General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527336"/>
        <c:axId val="-2032524024"/>
      </c:barChart>
      <c:catAx>
        <c:axId val="-203252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24024"/>
        <c:crosses val="autoZero"/>
        <c:auto val="1"/>
        <c:lblAlgn val="ctr"/>
        <c:lblOffset val="100"/>
        <c:noMultiLvlLbl val="1"/>
      </c:catAx>
      <c:valAx>
        <c:axId val="-2032524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52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</c:v>
                </c:pt>
                <c:pt idx="2">
                  <c:v>2.653333333333333</c:v>
                </c:pt>
                <c:pt idx="4">
                  <c:v>2.849872773536896</c:v>
                </c:pt>
                <c:pt idx="5">
                  <c:v>3.548181238034461</c:v>
                </c:pt>
                <c:pt idx="6">
                  <c:v>2.707964601769911</c:v>
                </c:pt>
                <c:pt idx="7">
                  <c:v>3.418367346938775</c:v>
                </c:pt>
                <c:pt idx="8">
                  <c:v>3.173913043478261</c:v>
                </c:pt>
                <c:pt idx="9">
                  <c:v>3.183098591549296</c:v>
                </c:pt>
                <c:pt idx="10">
                  <c:v>3.261538461538461</c:v>
                </c:pt>
                <c:pt idx="11">
                  <c:v>2.935897435897436</c:v>
                </c:pt>
                <c:pt idx="12">
                  <c:v>3.079646017699115</c:v>
                </c:pt>
                <c:pt idx="13">
                  <c:v>2.730299667036626</c:v>
                </c:pt>
                <c:pt idx="14">
                  <c:v>3.64951768488746</c:v>
                </c:pt>
                <c:pt idx="15">
                  <c:v>3.198724760892667</c:v>
                </c:pt>
                <c:pt idx="16">
                  <c:v>3.477653631284916</c:v>
                </c:pt>
                <c:pt idx="17">
                  <c:v>3.78</c:v>
                </c:pt>
                <c:pt idx="18">
                  <c:v>4.319327731092436</c:v>
                </c:pt>
                <c:pt idx="19">
                  <c:v>4.70881863560732</c:v>
                </c:pt>
                <c:pt idx="20">
                  <c:v>2.875</c:v>
                </c:pt>
                <c:pt idx="21" formatCode="General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492888"/>
        <c:axId val="-2032489576"/>
      </c:barChart>
      <c:catAx>
        <c:axId val="-203249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489576"/>
        <c:crosses val="autoZero"/>
        <c:auto val="1"/>
        <c:lblAlgn val="ctr"/>
        <c:lblOffset val="100"/>
        <c:noMultiLvlLbl val="1"/>
      </c:catAx>
      <c:valAx>
        <c:axId val="-203248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2492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'Barr S'!$D$42:$D$52</c:f>
              <c:numCache>
                <c:formatCode>General</c:formatCode>
                <c:ptCount val="11"/>
                <c:pt idx="0">
                  <c:v>3.0</c:v>
                </c:pt>
                <c:pt idx="1">
                  <c:v>7.0</c:v>
                </c:pt>
                <c:pt idx="2">
                  <c:v>1.0</c:v>
                </c:pt>
                <c:pt idx="3">
                  <c:v>2.0</c:v>
                </c:pt>
                <c:pt idx="4">
                  <c:v>12.0</c:v>
                </c:pt>
                <c:pt idx="5">
                  <c:v>4.0</c:v>
                </c:pt>
                <c:pt idx="6">
                  <c:v>3.0</c:v>
                </c:pt>
                <c:pt idx="7">
                  <c:v>5.0</c:v>
                </c:pt>
                <c:pt idx="8">
                  <c:v>6.0</c:v>
                </c:pt>
                <c:pt idx="9">
                  <c:v>0.0</c:v>
                </c:pt>
                <c:pt idx="10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758968"/>
        <c:axId val="-2063753224"/>
      </c:barChart>
      <c:catAx>
        <c:axId val="-2063758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753224"/>
        <c:crosses val="autoZero"/>
        <c:auto val="1"/>
        <c:lblAlgn val="ctr"/>
        <c:lblOffset val="100"/>
        <c:noMultiLvlLbl val="1"/>
      </c:catAx>
      <c:valAx>
        <c:axId val="-2063753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758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"/>
          <c:w val="0.81073250218722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'Barr S'!$I$42:$I$52</c:f>
              <c:numCache>
                <c:formatCode>0.00</c:formatCode>
                <c:ptCount val="11"/>
                <c:pt idx="0">
                  <c:v>37.66666666666666</c:v>
                </c:pt>
                <c:pt idx="1">
                  <c:v>11.0</c:v>
                </c:pt>
                <c:pt idx="2">
                  <c:v>37.0</c:v>
                </c:pt>
                <c:pt idx="3">
                  <c:v>30.5</c:v>
                </c:pt>
                <c:pt idx="4">
                  <c:v>18.0</c:v>
                </c:pt>
                <c:pt idx="5">
                  <c:v>17.5</c:v>
                </c:pt>
                <c:pt idx="6">
                  <c:v>57.66666666666666</c:v>
                </c:pt>
                <c:pt idx="7">
                  <c:v>14.0</c:v>
                </c:pt>
                <c:pt idx="8">
                  <c:v>12.16666666666667</c:v>
                </c:pt>
                <c:pt idx="9">
                  <c:v>0.0</c:v>
                </c:pt>
                <c:pt idx="10">
                  <c:v>30.5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706952"/>
        <c:axId val="-2063701208"/>
      </c:barChart>
      <c:catAx>
        <c:axId val="-2063706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701208"/>
        <c:crosses val="autoZero"/>
        <c:auto val="1"/>
        <c:lblAlgn val="ctr"/>
        <c:lblOffset val="100"/>
        <c:noMultiLvlLbl val="1"/>
      </c:catAx>
      <c:valAx>
        <c:axId val="-2063701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706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'Barr S'!$G$42:$G$52</c:f>
              <c:numCache>
                <c:formatCode>0.00</c:formatCode>
                <c:ptCount val="11"/>
                <c:pt idx="0">
                  <c:v>5.136363636363636</c:v>
                </c:pt>
                <c:pt idx="1">
                  <c:v>4.476744186046511</c:v>
                </c:pt>
                <c:pt idx="2">
                  <c:v>4.111111111111111</c:v>
                </c:pt>
                <c:pt idx="3">
                  <c:v>5.545454545454546</c:v>
                </c:pt>
                <c:pt idx="4">
                  <c:v>3.836589698046181</c:v>
                </c:pt>
                <c:pt idx="5">
                  <c:v>3.684210526315789</c:v>
                </c:pt>
                <c:pt idx="6">
                  <c:v>5.40625</c:v>
                </c:pt>
                <c:pt idx="7">
                  <c:v>4.117647058823529</c:v>
                </c:pt>
                <c:pt idx="8">
                  <c:v>4.866666666666666</c:v>
                </c:pt>
                <c:pt idx="9">
                  <c:v>3.75</c:v>
                </c:pt>
                <c:pt idx="10">
                  <c:v>5.446428571428572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3655448"/>
        <c:axId val="-2063649704"/>
      </c:barChart>
      <c:catAx>
        <c:axId val="-206365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649704"/>
        <c:crosses val="autoZero"/>
        <c:auto val="1"/>
        <c:lblAlgn val="ctr"/>
        <c:lblOffset val="100"/>
        <c:noMultiLvlLbl val="1"/>
      </c:catAx>
      <c:valAx>
        <c:axId val="-2063649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365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 S'!$A$42:$A$52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'Barr S'!$H$42:$H$52</c:f>
              <c:numCache>
                <c:formatCode>0.00</c:formatCode>
                <c:ptCount val="11"/>
                <c:pt idx="0">
                  <c:v>44.0</c:v>
                </c:pt>
                <c:pt idx="1">
                  <c:v>14.74285714285714</c:v>
                </c:pt>
                <c:pt idx="2">
                  <c:v>54.0</c:v>
                </c:pt>
                <c:pt idx="3">
                  <c:v>33.0</c:v>
                </c:pt>
                <c:pt idx="4">
                  <c:v>28.15</c:v>
                </c:pt>
                <c:pt idx="5">
                  <c:v>28.5</c:v>
                </c:pt>
                <c:pt idx="6">
                  <c:v>64.0</c:v>
                </c:pt>
                <c:pt idx="7">
                  <c:v>20.4</c:v>
                </c:pt>
                <c:pt idx="8">
                  <c:v>15.0</c:v>
                </c:pt>
                <c:pt idx="9">
                  <c:v>0.0</c:v>
                </c:pt>
                <c:pt idx="10">
                  <c:v>33.6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543048"/>
        <c:axId val="-2064548808"/>
      </c:barChart>
      <c:catAx>
        <c:axId val="-206454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548808"/>
        <c:crosses val="autoZero"/>
        <c:auto val="1"/>
        <c:lblAlgn val="ctr"/>
        <c:lblOffset val="100"/>
        <c:noMultiLvlLbl val="1"/>
      </c:catAx>
      <c:valAx>
        <c:axId val="-206454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54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R'!$A$5:$A$15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R'!$E$5:$E$15</c:f>
              <c:numCache>
                <c:formatCode>General</c:formatCode>
                <c:ptCount val="11"/>
                <c:pt idx="0">
                  <c:v>71.0</c:v>
                </c:pt>
                <c:pt idx="1">
                  <c:v>56.0</c:v>
                </c:pt>
                <c:pt idx="2">
                  <c:v>0.0</c:v>
                </c:pt>
                <c:pt idx="3">
                  <c:v>8.0</c:v>
                </c:pt>
                <c:pt idx="5">
                  <c:v>12.0</c:v>
                </c:pt>
                <c:pt idx="8">
                  <c:v>49.0</c:v>
                </c:pt>
                <c:pt idx="9">
                  <c:v>99.0</c:v>
                </c:pt>
                <c:pt idx="1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609416"/>
        <c:axId val="-2064615160"/>
      </c:barChart>
      <c:catAx>
        <c:axId val="-206460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615160"/>
        <c:crosses val="autoZero"/>
        <c:auto val="1"/>
        <c:lblAlgn val="ctr"/>
        <c:lblOffset val="100"/>
        <c:noMultiLvlLbl val="1"/>
      </c:catAx>
      <c:valAx>
        <c:axId val="-2064615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609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C'!$A$5:$A$11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C'!$H$5:$H$11</c:f>
              <c:numCache>
                <c:formatCode>0.00</c:formatCode>
                <c:ptCount val="7"/>
                <c:pt idx="0">
                  <c:v>10.25</c:v>
                </c:pt>
                <c:pt idx="1">
                  <c:v>12.1</c:v>
                </c:pt>
                <c:pt idx="2">
                  <c:v>23.538</c:v>
                </c:pt>
                <c:pt idx="3">
                  <c:v>19.875</c:v>
                </c:pt>
                <c:pt idx="4">
                  <c:v>33.25</c:v>
                </c:pt>
                <c:pt idx="5">
                  <c:v>33.25</c:v>
                </c:pt>
                <c:pt idx="6">
                  <c:v>52.22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473064"/>
        <c:axId val="-2064467320"/>
      </c:barChart>
      <c:catAx>
        <c:axId val="-2064473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467320"/>
        <c:crosses val="autoZero"/>
        <c:auto val="1"/>
        <c:lblAlgn val="ctr"/>
        <c:lblOffset val="100"/>
        <c:noMultiLvlLbl val="1"/>
      </c:catAx>
      <c:valAx>
        <c:axId val="-2064467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473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R'!$A$5:$A$15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R'!$H$5:$H$15</c:f>
              <c:numCache>
                <c:formatCode>0.00</c:formatCode>
                <c:ptCount val="11"/>
                <c:pt idx="0">
                  <c:v>8.875</c:v>
                </c:pt>
                <c:pt idx="1">
                  <c:v>14.0</c:v>
                </c:pt>
                <c:pt idx="2">
                  <c:v>0.0</c:v>
                </c:pt>
                <c:pt idx="3">
                  <c:v>8.0</c:v>
                </c:pt>
                <c:pt idx="4">
                  <c:v>0.0</c:v>
                </c:pt>
                <c:pt idx="5">
                  <c:v>6.0</c:v>
                </c:pt>
                <c:pt idx="6">
                  <c:v>0.0</c:v>
                </c:pt>
                <c:pt idx="7">
                  <c:v>0.0</c:v>
                </c:pt>
                <c:pt idx="8">
                  <c:v>24.5</c:v>
                </c:pt>
                <c:pt idx="9">
                  <c:v>19.8</c:v>
                </c:pt>
                <c:pt idx="1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302536"/>
        <c:axId val="-2038296792"/>
      </c:barChart>
      <c:catAx>
        <c:axId val="-203830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296792"/>
        <c:crosses val="autoZero"/>
        <c:auto val="1"/>
        <c:lblAlgn val="ctr"/>
        <c:lblOffset val="100"/>
        <c:noMultiLvlLbl val="1"/>
      </c:catAx>
      <c:valAx>
        <c:axId val="-2038296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302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R'!$D$42:$D$52</c:f>
              <c:numCache>
                <c:formatCode>General</c:formatCode>
                <c:ptCount val="11"/>
                <c:pt idx="0">
                  <c:v>4.0</c:v>
                </c:pt>
                <c:pt idx="8">
                  <c:v>1.0</c:v>
                </c:pt>
                <c:pt idx="9">
                  <c:v>4.0</c:v>
                </c:pt>
                <c:pt idx="1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250840"/>
        <c:axId val="-2038245096"/>
      </c:barChart>
      <c:catAx>
        <c:axId val="-203825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245096"/>
        <c:crosses val="autoZero"/>
        <c:auto val="1"/>
        <c:lblAlgn val="ctr"/>
        <c:lblOffset val="100"/>
        <c:noMultiLvlLbl val="1"/>
      </c:catAx>
      <c:valAx>
        <c:axId val="-2038245096"/>
        <c:scaling>
          <c:orientation val="minMax"/>
          <c:max val="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250840"/>
        <c:crosses val="autoZero"/>
        <c:crossBetween val="between"/>
        <c:majorUnit val="1.0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R'!$I$42:$I$52</c:f>
              <c:numCache>
                <c:formatCode>0.00</c:formatCode>
                <c:ptCount val="11"/>
                <c:pt idx="0">
                  <c:v>40.75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3.0</c:v>
                </c:pt>
                <c:pt idx="9">
                  <c:v>34.75</c:v>
                </c:pt>
                <c:pt idx="10">
                  <c:v>31.0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198760"/>
        <c:axId val="-2038193016"/>
      </c:barChart>
      <c:catAx>
        <c:axId val="-203819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193016"/>
        <c:crosses val="autoZero"/>
        <c:auto val="1"/>
        <c:lblAlgn val="ctr"/>
        <c:lblOffset val="100"/>
        <c:noMultiLvlLbl val="1"/>
      </c:catAx>
      <c:valAx>
        <c:axId val="-2038193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198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R'!$G$42:$G$52</c:f>
              <c:numCache>
                <c:formatCode>0.00</c:formatCode>
                <c:ptCount val="11"/>
                <c:pt idx="0">
                  <c:v>8.858695652173913</c:v>
                </c:pt>
                <c:pt idx="1">
                  <c:v>3.333333333333333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3.0</c:v>
                </c:pt>
                <c:pt idx="9">
                  <c:v>5.743801652892561</c:v>
                </c:pt>
                <c:pt idx="10">
                  <c:v>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147224"/>
        <c:axId val="-2038141480"/>
      </c:barChart>
      <c:catAx>
        <c:axId val="-2038147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141480"/>
        <c:crosses val="autoZero"/>
        <c:auto val="1"/>
        <c:lblAlgn val="ctr"/>
        <c:lblOffset val="100"/>
        <c:noMultiLvlLbl val="1"/>
      </c:catAx>
      <c:valAx>
        <c:axId val="-2038141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147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'Booth R'!$A$42:$A$52</c:f>
              <c:numCache>
                <c:formatCode>General</c:formatCode>
                <c:ptCount val="11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</c:numCache>
            </c:numRef>
          </c:cat>
          <c:val>
            <c:numRef>
              <c:f>'Booth R'!$H$42:$H$52</c:f>
              <c:numCache>
                <c:formatCode>0.00</c:formatCode>
                <c:ptCount val="11"/>
                <c:pt idx="0">
                  <c:v>27.6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6.0</c:v>
                </c:pt>
                <c:pt idx="9">
                  <c:v>36.3</c:v>
                </c:pt>
                <c:pt idx="10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095608"/>
        <c:axId val="-2038089864"/>
      </c:barChart>
      <c:catAx>
        <c:axId val="-2038095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089864"/>
        <c:crosses val="autoZero"/>
        <c:auto val="1"/>
        <c:lblAlgn val="ctr"/>
        <c:lblOffset val="100"/>
        <c:noMultiLvlLbl val="1"/>
      </c:catAx>
      <c:valAx>
        <c:axId val="-203808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095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T'!$E$5:$E$14</c:f>
              <c:numCache>
                <c:formatCode>General</c:formatCode>
                <c:ptCount val="10"/>
                <c:pt idx="0">
                  <c:v>2.0</c:v>
                </c:pt>
                <c:pt idx="1">
                  <c:v>47.0</c:v>
                </c:pt>
                <c:pt idx="2">
                  <c:v>26.0</c:v>
                </c:pt>
                <c:pt idx="3">
                  <c:v>44.0</c:v>
                </c:pt>
                <c:pt idx="4">
                  <c:v>133.0</c:v>
                </c:pt>
                <c:pt idx="5">
                  <c:v>217.0</c:v>
                </c:pt>
                <c:pt idx="6">
                  <c:v>208.0</c:v>
                </c:pt>
                <c:pt idx="7">
                  <c:v>9.0</c:v>
                </c:pt>
                <c:pt idx="8">
                  <c:v>115.0</c:v>
                </c:pt>
                <c:pt idx="9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028280"/>
        <c:axId val="-2038022536"/>
      </c:barChart>
      <c:catAx>
        <c:axId val="-2038028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022536"/>
        <c:crosses val="autoZero"/>
        <c:auto val="1"/>
        <c:lblAlgn val="ctr"/>
        <c:lblOffset val="100"/>
        <c:noMultiLvlLbl val="1"/>
      </c:catAx>
      <c:valAx>
        <c:axId val="-203802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028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T'!$H$5:$H$14</c:f>
              <c:numCache>
                <c:formatCode>0.00</c:formatCode>
                <c:ptCount val="10"/>
                <c:pt idx="0">
                  <c:v>2.0</c:v>
                </c:pt>
                <c:pt idx="1">
                  <c:v>7.833</c:v>
                </c:pt>
                <c:pt idx="2">
                  <c:v>4.333</c:v>
                </c:pt>
                <c:pt idx="3">
                  <c:v>7.333</c:v>
                </c:pt>
                <c:pt idx="4">
                  <c:v>16.625</c:v>
                </c:pt>
                <c:pt idx="5">
                  <c:v>14.467</c:v>
                </c:pt>
                <c:pt idx="6">
                  <c:v>20.8</c:v>
                </c:pt>
                <c:pt idx="7">
                  <c:v>1.8</c:v>
                </c:pt>
                <c:pt idx="8">
                  <c:v>19.167</c:v>
                </c:pt>
                <c:pt idx="9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975560"/>
        <c:axId val="-2037969816"/>
      </c:barChart>
      <c:catAx>
        <c:axId val="-2037975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969816"/>
        <c:crosses val="autoZero"/>
        <c:auto val="1"/>
        <c:lblAlgn val="ctr"/>
        <c:lblOffset val="100"/>
        <c:noMultiLvlLbl val="1"/>
      </c:catAx>
      <c:valAx>
        <c:axId val="-2037969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975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T'!$D$41:$D$50</c:f>
              <c:numCache>
                <c:formatCode>General</c:formatCode>
                <c:ptCount val="10"/>
                <c:pt idx="0">
                  <c:v>0.0</c:v>
                </c:pt>
                <c:pt idx="1">
                  <c:v>14.0</c:v>
                </c:pt>
                <c:pt idx="2">
                  <c:v>11.0</c:v>
                </c:pt>
                <c:pt idx="3">
                  <c:v>11.0</c:v>
                </c:pt>
                <c:pt idx="4">
                  <c:v>16.0</c:v>
                </c:pt>
                <c:pt idx="5">
                  <c:v>15.0</c:v>
                </c:pt>
                <c:pt idx="6">
                  <c:v>1.0</c:v>
                </c:pt>
                <c:pt idx="7">
                  <c:v>0.0</c:v>
                </c:pt>
                <c:pt idx="8">
                  <c:v>10.0</c:v>
                </c:pt>
                <c:pt idx="9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923880"/>
        <c:axId val="-2037918152"/>
      </c:barChart>
      <c:catAx>
        <c:axId val="-2037923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918152"/>
        <c:crosses val="autoZero"/>
        <c:auto val="1"/>
        <c:lblAlgn val="ctr"/>
        <c:lblOffset val="100"/>
        <c:noMultiLvlLbl val="1"/>
      </c:catAx>
      <c:valAx>
        <c:axId val="-2037918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92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T'!$I$41:$I$50</c:f>
              <c:numCache>
                <c:formatCode>0.00</c:formatCode>
                <c:ptCount val="10"/>
                <c:pt idx="0">
                  <c:v>0.0</c:v>
                </c:pt>
                <c:pt idx="1">
                  <c:v>18.07142857142857</c:v>
                </c:pt>
                <c:pt idx="2">
                  <c:v>27.09090909090909</c:v>
                </c:pt>
                <c:pt idx="3">
                  <c:v>21.90909090909091</c:v>
                </c:pt>
                <c:pt idx="4">
                  <c:v>21.8125</c:v>
                </c:pt>
                <c:pt idx="5">
                  <c:v>11.86666666666667</c:v>
                </c:pt>
                <c:pt idx="6">
                  <c:v>103.0</c:v>
                </c:pt>
                <c:pt idx="7">
                  <c:v>0.0</c:v>
                </c:pt>
                <c:pt idx="8">
                  <c:v>23.2</c:v>
                </c:pt>
                <c:pt idx="9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871448"/>
        <c:axId val="-2037865704"/>
      </c:barChart>
      <c:catAx>
        <c:axId val="-203787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865704"/>
        <c:crosses val="autoZero"/>
        <c:auto val="1"/>
        <c:lblAlgn val="ctr"/>
        <c:lblOffset val="100"/>
        <c:noMultiLvlLbl val="1"/>
      </c:catAx>
      <c:valAx>
        <c:axId val="-2037865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871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T'!$G$41:$G$50</c:f>
              <c:numCache>
                <c:formatCode>0.00</c:formatCode>
                <c:ptCount val="10"/>
                <c:pt idx="0">
                  <c:v>4.666666666666667</c:v>
                </c:pt>
                <c:pt idx="1">
                  <c:v>4.362068965517241</c:v>
                </c:pt>
                <c:pt idx="2">
                  <c:v>4.257142857142857</c:v>
                </c:pt>
                <c:pt idx="3">
                  <c:v>3.983471074380165</c:v>
                </c:pt>
                <c:pt idx="4">
                  <c:v>4.308641975308641</c:v>
                </c:pt>
                <c:pt idx="5">
                  <c:v>3.836206896551724</c:v>
                </c:pt>
                <c:pt idx="6">
                  <c:v>4.904761904761905</c:v>
                </c:pt>
                <c:pt idx="7">
                  <c:v>4.75</c:v>
                </c:pt>
                <c:pt idx="8">
                  <c:v>4.218181818181818</c:v>
                </c:pt>
                <c:pt idx="9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819432"/>
        <c:axId val="-2037813688"/>
      </c:barChart>
      <c:catAx>
        <c:axId val="-2037819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813688"/>
        <c:crosses val="autoZero"/>
        <c:auto val="1"/>
        <c:lblAlgn val="ctr"/>
        <c:lblOffset val="100"/>
        <c:noMultiLvlLbl val="1"/>
      </c:catAx>
      <c:valAx>
        <c:axId val="-203781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819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C'!$D$37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C'!$D$38:$D$44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15.0</c:v>
                </c:pt>
                <c:pt idx="3">
                  <c:v>9.0</c:v>
                </c:pt>
                <c:pt idx="4">
                  <c:v>10.0</c:v>
                </c:pt>
                <c:pt idx="5">
                  <c:v>15.0</c:v>
                </c:pt>
                <c:pt idx="6">
                  <c:v>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421592"/>
        <c:axId val="-2064415848"/>
      </c:barChart>
      <c:catAx>
        <c:axId val="-2064421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415848"/>
        <c:crosses val="autoZero"/>
        <c:auto val="1"/>
        <c:lblAlgn val="ctr"/>
        <c:lblOffset val="100"/>
        <c:noMultiLvlLbl val="1"/>
      </c:catAx>
      <c:valAx>
        <c:axId val="-206441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42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T'!$H$41:$H$50</c:f>
              <c:numCache>
                <c:formatCode>0.00</c:formatCode>
                <c:ptCount val="10"/>
                <c:pt idx="0">
                  <c:v>0.0</c:v>
                </c:pt>
                <c:pt idx="1">
                  <c:v>24.85714285714286</c:v>
                </c:pt>
                <c:pt idx="2">
                  <c:v>38.18181818181818</c:v>
                </c:pt>
                <c:pt idx="3">
                  <c:v>33.0</c:v>
                </c:pt>
                <c:pt idx="4">
                  <c:v>30.375</c:v>
                </c:pt>
                <c:pt idx="5">
                  <c:v>18.56</c:v>
                </c:pt>
                <c:pt idx="6">
                  <c:v>126.0</c:v>
                </c:pt>
                <c:pt idx="7">
                  <c:v>0.0</c:v>
                </c:pt>
                <c:pt idx="8">
                  <c:v>33.0</c:v>
                </c:pt>
                <c:pt idx="9">
                  <c:v>21.6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767736"/>
        <c:axId val="-2037761992"/>
      </c:barChart>
      <c:catAx>
        <c:axId val="-203776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761992"/>
        <c:crosses val="autoZero"/>
        <c:auto val="1"/>
        <c:lblAlgn val="ctr"/>
        <c:lblOffset val="100"/>
        <c:noMultiLvlLbl val="1"/>
      </c:catAx>
      <c:valAx>
        <c:axId val="-2037761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767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'Carsberg T'!$A$5:$A$25</c:f>
              <c:numCache>
                <c:formatCode>General</c:formatCode>
                <c:ptCount val="21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  <c:pt idx="16">
                  <c:v>2011.0</c:v>
                </c:pt>
                <c:pt idx="17">
                  <c:v>2012.0</c:v>
                </c:pt>
                <c:pt idx="18">
                  <c:v>2013.0</c:v>
                </c:pt>
                <c:pt idx="19">
                  <c:v>2014.0</c:v>
                </c:pt>
                <c:pt idx="20">
                  <c:v>2015.0</c:v>
                </c:pt>
              </c:numCache>
            </c:numRef>
          </c:cat>
          <c:val>
            <c:numRef>
              <c:f>'Carsberg T'!$H$5:$H$25</c:f>
              <c:numCache>
                <c:formatCode>0.00</c:formatCode>
                <c:ptCount val="21"/>
                <c:pt idx="0">
                  <c:v>10.6</c:v>
                </c:pt>
                <c:pt idx="1">
                  <c:v>35.6</c:v>
                </c:pt>
                <c:pt idx="2">
                  <c:v>10.5</c:v>
                </c:pt>
                <c:pt idx="3">
                  <c:v>19.111</c:v>
                </c:pt>
                <c:pt idx="4">
                  <c:v>10.333</c:v>
                </c:pt>
                <c:pt idx="5">
                  <c:v>0.0</c:v>
                </c:pt>
                <c:pt idx="6">
                  <c:v>26.8</c:v>
                </c:pt>
                <c:pt idx="7">
                  <c:v>17.0</c:v>
                </c:pt>
                <c:pt idx="8">
                  <c:v>20.692</c:v>
                </c:pt>
                <c:pt idx="9">
                  <c:v>30.833</c:v>
                </c:pt>
                <c:pt idx="10">
                  <c:v>18.462</c:v>
                </c:pt>
                <c:pt idx="11">
                  <c:v>23.571</c:v>
                </c:pt>
                <c:pt idx="12">
                  <c:v>20.923</c:v>
                </c:pt>
                <c:pt idx="13">
                  <c:v>27.077</c:v>
                </c:pt>
                <c:pt idx="14">
                  <c:v>33.818</c:v>
                </c:pt>
                <c:pt idx="15">
                  <c:v>21.4</c:v>
                </c:pt>
                <c:pt idx="16">
                  <c:v>10.778</c:v>
                </c:pt>
                <c:pt idx="17">
                  <c:v>18.4</c:v>
                </c:pt>
                <c:pt idx="18">
                  <c:v>31.333</c:v>
                </c:pt>
                <c:pt idx="19">
                  <c:v>21.0</c:v>
                </c:pt>
                <c:pt idx="20">
                  <c:v>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697784"/>
        <c:axId val="-2037692072"/>
      </c:barChart>
      <c:catAx>
        <c:axId val="-203769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692072"/>
        <c:crosses val="autoZero"/>
        <c:auto val="1"/>
        <c:lblAlgn val="ctr"/>
        <c:lblOffset val="100"/>
        <c:noMultiLvlLbl val="1"/>
      </c:catAx>
      <c:valAx>
        <c:axId val="-2037692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Runs/Inn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697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'Carsberg T'!$A$7:$A$25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'Carsberg T'!$E$7:$E$25</c:f>
              <c:numCache>
                <c:formatCode>General</c:formatCode>
                <c:ptCount val="19"/>
                <c:pt idx="0">
                  <c:v>84.0</c:v>
                </c:pt>
                <c:pt idx="1">
                  <c:v>172.0</c:v>
                </c:pt>
                <c:pt idx="2">
                  <c:v>31.0</c:v>
                </c:pt>
                <c:pt idx="4">
                  <c:v>268.0</c:v>
                </c:pt>
                <c:pt idx="5">
                  <c:v>119.0</c:v>
                </c:pt>
                <c:pt idx="6">
                  <c:v>269.0</c:v>
                </c:pt>
                <c:pt idx="7">
                  <c:v>370.0</c:v>
                </c:pt>
                <c:pt idx="8">
                  <c:v>240.0</c:v>
                </c:pt>
                <c:pt idx="9">
                  <c:v>165.0</c:v>
                </c:pt>
                <c:pt idx="10">
                  <c:v>272.0</c:v>
                </c:pt>
                <c:pt idx="11">
                  <c:v>352.0</c:v>
                </c:pt>
                <c:pt idx="12">
                  <c:v>372.0</c:v>
                </c:pt>
                <c:pt idx="13">
                  <c:v>214.0</c:v>
                </c:pt>
                <c:pt idx="14">
                  <c:v>97.0</c:v>
                </c:pt>
                <c:pt idx="15">
                  <c:v>92.0</c:v>
                </c:pt>
                <c:pt idx="16">
                  <c:v>188.0</c:v>
                </c:pt>
                <c:pt idx="17">
                  <c:v>63.0</c:v>
                </c:pt>
                <c:pt idx="18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645640"/>
        <c:axId val="-2037639896"/>
      </c:barChart>
      <c:catAx>
        <c:axId val="-2037645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639896"/>
        <c:crosses val="autoZero"/>
        <c:auto val="1"/>
        <c:lblAlgn val="ctr"/>
        <c:lblOffset val="100"/>
        <c:noMultiLvlLbl val="1"/>
      </c:catAx>
      <c:valAx>
        <c:axId val="-2037639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645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Average Runs</a:t>
            </a:r>
          </a:p>
        </c:rich>
      </c:tx>
      <c:layout>
        <c:manualLayout>
          <c:xMode val="edge"/>
          <c:yMode val="edge"/>
          <c:x val="0.435961172956829"/>
          <c:y val="0.03750021631911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89396526377"/>
          <c:y val="0.176795384604878"/>
          <c:w val="0.790635252440095"/>
          <c:h val="0.622403514315709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N'!$H$5:$H$19</c:f>
              <c:numCache>
                <c:formatCode>0.00</c:formatCode>
                <c:ptCount val="15"/>
                <c:pt idx="0">
                  <c:v>2.0</c:v>
                </c:pt>
                <c:pt idx="1">
                  <c:v>11.889</c:v>
                </c:pt>
                <c:pt idx="2">
                  <c:v>32.5</c:v>
                </c:pt>
                <c:pt idx="3">
                  <c:v>18.4</c:v>
                </c:pt>
                <c:pt idx="4">
                  <c:v>35.688</c:v>
                </c:pt>
                <c:pt idx="5">
                  <c:v>28.273</c:v>
                </c:pt>
                <c:pt idx="6">
                  <c:v>35.1</c:v>
                </c:pt>
                <c:pt idx="7">
                  <c:v>38.5</c:v>
                </c:pt>
                <c:pt idx="8">
                  <c:v>39.588</c:v>
                </c:pt>
                <c:pt idx="9">
                  <c:v>49.933</c:v>
                </c:pt>
                <c:pt idx="10">
                  <c:v>64.9</c:v>
                </c:pt>
                <c:pt idx="11">
                  <c:v>40.0</c:v>
                </c:pt>
                <c:pt idx="12">
                  <c:v>56.25</c:v>
                </c:pt>
                <c:pt idx="13">
                  <c:v>132.5</c:v>
                </c:pt>
                <c:pt idx="14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597816"/>
        <c:axId val="-2037592088"/>
      </c:barChart>
      <c:catAx>
        <c:axId val="-2037597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592088"/>
        <c:crosses val="autoZero"/>
        <c:auto val="1"/>
        <c:lblAlgn val="ctr"/>
        <c:lblOffset val="100"/>
        <c:noMultiLvlLbl val="1"/>
      </c:catAx>
      <c:valAx>
        <c:axId val="-203759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597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N'!$E$5:$E$19</c:f>
              <c:numCache>
                <c:formatCode>General</c:formatCode>
                <c:ptCount val="15"/>
                <c:pt idx="0">
                  <c:v>12.0</c:v>
                </c:pt>
                <c:pt idx="1">
                  <c:v>107.0</c:v>
                </c:pt>
                <c:pt idx="2">
                  <c:v>65.0</c:v>
                </c:pt>
                <c:pt idx="3">
                  <c:v>184.0</c:v>
                </c:pt>
                <c:pt idx="4">
                  <c:v>571.0</c:v>
                </c:pt>
                <c:pt idx="5">
                  <c:v>311.0</c:v>
                </c:pt>
                <c:pt idx="6">
                  <c:v>351.0</c:v>
                </c:pt>
                <c:pt idx="7">
                  <c:v>462.0</c:v>
                </c:pt>
                <c:pt idx="8">
                  <c:v>673.0</c:v>
                </c:pt>
                <c:pt idx="9">
                  <c:v>749.0</c:v>
                </c:pt>
                <c:pt idx="10">
                  <c:v>649.0</c:v>
                </c:pt>
                <c:pt idx="11">
                  <c:v>160.0</c:v>
                </c:pt>
                <c:pt idx="12">
                  <c:v>675.0</c:v>
                </c:pt>
                <c:pt idx="13">
                  <c:v>265.0</c:v>
                </c:pt>
                <c:pt idx="14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554968"/>
        <c:axId val="-2037549240"/>
      </c:barChart>
      <c:catAx>
        <c:axId val="-2037554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549240"/>
        <c:crosses val="autoZero"/>
        <c:auto val="1"/>
        <c:lblAlgn val="ctr"/>
        <c:lblOffset val="100"/>
        <c:noMultiLvlLbl val="1"/>
      </c:catAx>
      <c:valAx>
        <c:axId val="-2037549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554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"/>
          <c:y val="0.169318415237621"/>
          <c:w val="0.814120030727866"/>
          <c:h val="0.600534676615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N'!$I$48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N'!$I$49:$I$63</c:f>
              <c:numCache>
                <c:formatCode>0.00</c:formatCode>
                <c:ptCount val="15"/>
                <c:pt idx="0">
                  <c:v>25.25</c:v>
                </c:pt>
                <c:pt idx="1">
                  <c:v>67.0</c:v>
                </c:pt>
                <c:pt idx="2">
                  <c:v>43.0</c:v>
                </c:pt>
                <c:pt idx="3">
                  <c:v>23.09090909090909</c:v>
                </c:pt>
                <c:pt idx="4">
                  <c:v>39.0</c:v>
                </c:pt>
                <c:pt idx="5">
                  <c:v>23.5</c:v>
                </c:pt>
                <c:pt idx="6">
                  <c:v>15.5</c:v>
                </c:pt>
                <c:pt idx="7">
                  <c:v>36.7</c:v>
                </c:pt>
                <c:pt idx="8">
                  <c:v>17.96666666666666</c:v>
                </c:pt>
                <c:pt idx="9">
                  <c:v>19.94736842105263</c:v>
                </c:pt>
                <c:pt idx="10">
                  <c:v>21.25</c:v>
                </c:pt>
                <c:pt idx="11">
                  <c:v>55.0</c:v>
                </c:pt>
                <c:pt idx="12">
                  <c:v>38.4</c:v>
                </c:pt>
                <c:pt idx="13">
                  <c:v>24.0</c:v>
                </c:pt>
                <c:pt idx="14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498408"/>
        <c:axId val="-2037492664"/>
      </c:barChart>
      <c:catAx>
        <c:axId val="-2037498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492664"/>
        <c:crosses val="autoZero"/>
        <c:auto val="1"/>
        <c:lblAlgn val="ctr"/>
        <c:lblOffset val="100"/>
        <c:noMultiLvlLbl val="1"/>
      </c:catAx>
      <c:valAx>
        <c:axId val="-2037492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498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"/>
          <c:y val="0.169318415237621"/>
          <c:w val="0.811659221268072"/>
          <c:h val="0.604901488842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N'!$H$48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N'!$H$49:$H$63</c:f>
              <c:numCache>
                <c:formatCode>0.00</c:formatCode>
                <c:ptCount val="15"/>
                <c:pt idx="0">
                  <c:v>26.25</c:v>
                </c:pt>
                <c:pt idx="1">
                  <c:v>57.0</c:v>
                </c:pt>
                <c:pt idx="2">
                  <c:v>50.4</c:v>
                </c:pt>
                <c:pt idx="3">
                  <c:v>24.6</c:v>
                </c:pt>
                <c:pt idx="4">
                  <c:v>40.0909090909091</c:v>
                </c:pt>
                <c:pt idx="5">
                  <c:v>28.28571428571428</c:v>
                </c:pt>
                <c:pt idx="6">
                  <c:v>19.7</c:v>
                </c:pt>
                <c:pt idx="7">
                  <c:v>46.8</c:v>
                </c:pt>
                <c:pt idx="8">
                  <c:v>21.8</c:v>
                </c:pt>
                <c:pt idx="9">
                  <c:v>23.21052631578947</c:v>
                </c:pt>
                <c:pt idx="10">
                  <c:v>25.5</c:v>
                </c:pt>
                <c:pt idx="11">
                  <c:v>72.0</c:v>
                </c:pt>
                <c:pt idx="12">
                  <c:v>39.6</c:v>
                </c:pt>
                <c:pt idx="13">
                  <c:v>54.0</c:v>
                </c:pt>
                <c:pt idx="14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446152"/>
        <c:axId val="-2037440408"/>
      </c:barChart>
      <c:catAx>
        <c:axId val="-203744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440408"/>
        <c:crosses val="autoZero"/>
        <c:auto val="1"/>
        <c:lblAlgn val="ctr"/>
        <c:lblOffset val="100"/>
        <c:noMultiLvlLbl val="1"/>
      </c:catAx>
      <c:valAx>
        <c:axId val="-203744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446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N'!$G$48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N'!$G$49:$G$63</c:f>
              <c:numCache>
                <c:formatCode>0.00</c:formatCode>
                <c:ptCount val="15"/>
                <c:pt idx="0">
                  <c:v>5.771428571428571</c:v>
                </c:pt>
                <c:pt idx="1">
                  <c:v>7.052631578947368</c:v>
                </c:pt>
                <c:pt idx="2">
                  <c:v>5.119047619047619</c:v>
                </c:pt>
                <c:pt idx="3">
                  <c:v>5.631929046563193</c:v>
                </c:pt>
                <c:pt idx="4">
                  <c:v>5.836734693877551</c:v>
                </c:pt>
                <c:pt idx="5">
                  <c:v>4.984848484848484</c:v>
                </c:pt>
                <c:pt idx="6">
                  <c:v>4.720812182741116</c:v>
                </c:pt>
                <c:pt idx="7">
                  <c:v>4.705128205128205</c:v>
                </c:pt>
                <c:pt idx="8">
                  <c:v>4.944954128440367</c:v>
                </c:pt>
                <c:pt idx="9">
                  <c:v>5.156462585034013</c:v>
                </c:pt>
                <c:pt idx="10">
                  <c:v>5.0</c:v>
                </c:pt>
                <c:pt idx="11">
                  <c:v>4.583333333333333</c:v>
                </c:pt>
                <c:pt idx="12">
                  <c:v>5.818181818181818</c:v>
                </c:pt>
                <c:pt idx="13">
                  <c:v>2.666666666666666</c:v>
                </c:pt>
                <c:pt idx="14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323304"/>
        <c:axId val="-2038329064"/>
      </c:barChart>
      <c:catAx>
        <c:axId val="-203832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329064"/>
        <c:crosses val="autoZero"/>
        <c:auto val="1"/>
        <c:lblAlgn val="ctr"/>
        <c:lblOffset val="100"/>
        <c:noMultiLvlLbl val="1"/>
      </c:catAx>
      <c:valAx>
        <c:axId val="-2038329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323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22387668186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N'!$D$48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N'!$D$49:$D$63</c:f>
              <c:numCache>
                <c:formatCode>General</c:formatCode>
                <c:ptCount val="15"/>
                <c:pt idx="0">
                  <c:v>8.0</c:v>
                </c:pt>
                <c:pt idx="1">
                  <c:v>4.0</c:v>
                </c:pt>
                <c:pt idx="2">
                  <c:v>5.0</c:v>
                </c:pt>
                <c:pt idx="3">
                  <c:v>11.0</c:v>
                </c:pt>
                <c:pt idx="4">
                  <c:v>11.0</c:v>
                </c:pt>
                <c:pt idx="5">
                  <c:v>14.0</c:v>
                </c:pt>
                <c:pt idx="6">
                  <c:v>18.0</c:v>
                </c:pt>
                <c:pt idx="7">
                  <c:v>10.0</c:v>
                </c:pt>
                <c:pt idx="8">
                  <c:v>30.0</c:v>
                </c:pt>
                <c:pt idx="9">
                  <c:v>19.0</c:v>
                </c:pt>
                <c:pt idx="10">
                  <c:v>8.0</c:v>
                </c:pt>
                <c:pt idx="11">
                  <c:v>1.0</c:v>
                </c:pt>
                <c:pt idx="12">
                  <c:v>5.0</c:v>
                </c:pt>
                <c:pt idx="13">
                  <c:v>1.0</c:v>
                </c:pt>
                <c:pt idx="14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8374872"/>
        <c:axId val="-2038380632"/>
      </c:barChart>
      <c:catAx>
        <c:axId val="-203837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380632"/>
        <c:crosses val="autoZero"/>
        <c:auto val="1"/>
        <c:lblAlgn val="ctr"/>
        <c:lblOffset val="100"/>
        <c:noMultiLvlLbl val="1"/>
      </c:catAx>
      <c:valAx>
        <c:axId val="-2038380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8374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A'!$A$5:$A$9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A'!$E$5:$E$9</c:f>
              <c:numCache>
                <c:formatCode>General</c:formatCode>
                <c:ptCount val="5"/>
                <c:pt idx="1">
                  <c:v>17.0</c:v>
                </c:pt>
                <c:pt idx="2">
                  <c:v>15.0</c:v>
                </c:pt>
                <c:pt idx="3">
                  <c:v>3.0</c:v>
                </c:pt>
                <c:pt idx="4">
                  <c:v>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260552"/>
        <c:axId val="-2037254808"/>
      </c:barChart>
      <c:catAx>
        <c:axId val="-2037260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54808"/>
        <c:crosses val="autoZero"/>
        <c:auto val="1"/>
        <c:lblAlgn val="ctr"/>
        <c:lblOffset val="100"/>
        <c:noMultiLvlLbl val="1"/>
      </c:catAx>
      <c:valAx>
        <c:axId val="-203725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60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C'!$I$37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C'!$I$38:$I$44</c:f>
              <c:numCache>
                <c:formatCode>0.00</c:formatCode>
                <c:ptCount val="7"/>
                <c:pt idx="0">
                  <c:v>0.0</c:v>
                </c:pt>
                <c:pt idx="1">
                  <c:v>53.0</c:v>
                </c:pt>
                <c:pt idx="2">
                  <c:v>16.13333333333333</c:v>
                </c:pt>
                <c:pt idx="3">
                  <c:v>16.0</c:v>
                </c:pt>
                <c:pt idx="4">
                  <c:v>23.6</c:v>
                </c:pt>
                <c:pt idx="5">
                  <c:v>24.06666666666667</c:v>
                </c:pt>
                <c:pt idx="6">
                  <c:v>15.63636363636364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370008"/>
        <c:axId val="-2064364264"/>
      </c:barChart>
      <c:catAx>
        <c:axId val="-206437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364264"/>
        <c:crosses val="autoZero"/>
        <c:auto val="1"/>
        <c:lblAlgn val="ctr"/>
        <c:lblOffset val="100"/>
        <c:noMultiLvlLbl val="1"/>
      </c:catAx>
      <c:valAx>
        <c:axId val="-206436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370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A'!$A$5:$A$9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A'!$H$5:$H$9</c:f>
              <c:numCache>
                <c:formatCode>0.00</c:formatCode>
                <c:ptCount val="5"/>
                <c:pt idx="0">
                  <c:v>0.0</c:v>
                </c:pt>
                <c:pt idx="1">
                  <c:v>17.0</c:v>
                </c:pt>
                <c:pt idx="2">
                  <c:v>3.0</c:v>
                </c:pt>
                <c:pt idx="3">
                  <c:v>1.5</c:v>
                </c:pt>
                <c:pt idx="4">
                  <c:v>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207848"/>
        <c:axId val="-2037202104"/>
      </c:barChart>
      <c:catAx>
        <c:axId val="-203720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02104"/>
        <c:crosses val="autoZero"/>
        <c:auto val="1"/>
        <c:lblAlgn val="ctr"/>
        <c:lblOffset val="100"/>
        <c:noMultiLvlLbl val="1"/>
      </c:catAx>
      <c:valAx>
        <c:axId val="-2037202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07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"/>
          <c:y val="0.169318415237621"/>
          <c:w val="0.814120030727866"/>
          <c:h val="0.600534676615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A'!$I$35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A'!$A$36:$A$40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A'!$I$36:$I$40</c:f>
              <c:numCache>
                <c:formatCode>0.00</c:formatCode>
                <c:ptCount val="5"/>
                <c:pt idx="3">
                  <c:v>9.0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156216"/>
        <c:axId val="-2037150488"/>
      </c:barChart>
      <c:catAx>
        <c:axId val="-203715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150488"/>
        <c:crosses val="autoZero"/>
        <c:auto val="1"/>
        <c:lblAlgn val="ctr"/>
        <c:lblOffset val="100"/>
        <c:noMultiLvlLbl val="1"/>
      </c:catAx>
      <c:valAx>
        <c:axId val="-2037150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156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"/>
          <c:y val="0.169318415237621"/>
          <c:w val="0.811659221268072"/>
          <c:h val="0.604901488842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A'!$H$35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A'!$A$36:$A$40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A'!$H$36:$H$40</c:f>
              <c:numCache>
                <c:formatCode>0.00</c:formatCode>
                <c:ptCount val="5"/>
                <c:pt idx="3">
                  <c:v>12.0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104520"/>
        <c:axId val="-2037098776"/>
      </c:barChart>
      <c:catAx>
        <c:axId val="-2037104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098776"/>
        <c:crosses val="autoZero"/>
        <c:auto val="1"/>
        <c:lblAlgn val="ctr"/>
        <c:lblOffset val="100"/>
        <c:noMultiLvlLbl val="1"/>
      </c:catAx>
      <c:valAx>
        <c:axId val="-203709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10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A'!$G$35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A'!$A$36:$A$40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A'!$G$36:$G$40</c:f>
              <c:numCache>
                <c:formatCode>0.00</c:formatCode>
                <c:ptCount val="5"/>
                <c:pt idx="3">
                  <c:v>4.5</c:v>
                </c:pt>
                <c:pt idx="4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053304"/>
        <c:axId val="-2037047560"/>
      </c:barChart>
      <c:catAx>
        <c:axId val="-203705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047560"/>
        <c:crosses val="autoZero"/>
        <c:auto val="1"/>
        <c:lblAlgn val="ctr"/>
        <c:lblOffset val="100"/>
        <c:noMultiLvlLbl val="1"/>
      </c:catAx>
      <c:valAx>
        <c:axId val="-2037047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053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22387668186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A'!$D$35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'Drever A'!$A$36:$A$40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'Drever A'!$D$36:$D$40</c:f>
              <c:numCache>
                <c:formatCode>General</c:formatCode>
                <c:ptCount val="5"/>
                <c:pt idx="3">
                  <c:v>5.0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001928"/>
        <c:axId val="-2036996184"/>
      </c:barChart>
      <c:catAx>
        <c:axId val="-2037001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996184"/>
        <c:crosses val="autoZero"/>
        <c:auto val="1"/>
        <c:lblAlgn val="ctr"/>
        <c:lblOffset val="100"/>
        <c:noMultiLvlLbl val="1"/>
      </c:catAx>
      <c:valAx>
        <c:axId val="-2036996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00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J'!$E$5:$E$19</c:f>
              <c:numCache>
                <c:formatCode>General</c:formatCode>
                <c:ptCount val="15"/>
                <c:pt idx="0">
                  <c:v>16.0</c:v>
                </c:pt>
                <c:pt idx="1">
                  <c:v>25.0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9.0</c:v>
                </c:pt>
                <c:pt idx="6">
                  <c:v>126.0</c:v>
                </c:pt>
                <c:pt idx="7">
                  <c:v>34.0</c:v>
                </c:pt>
                <c:pt idx="8">
                  <c:v>40.0</c:v>
                </c:pt>
                <c:pt idx="9">
                  <c:v>27.0</c:v>
                </c:pt>
                <c:pt idx="10">
                  <c:v>16.0</c:v>
                </c:pt>
                <c:pt idx="11">
                  <c:v>0.0</c:v>
                </c:pt>
                <c:pt idx="12">
                  <c:v>76.0</c:v>
                </c:pt>
                <c:pt idx="13">
                  <c:v>37.0</c:v>
                </c:pt>
                <c:pt idx="14">
                  <c:v>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933320"/>
        <c:axId val="-2036927608"/>
      </c:barChart>
      <c:catAx>
        <c:axId val="-203693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927608"/>
        <c:crosses val="autoZero"/>
        <c:auto val="1"/>
        <c:lblAlgn val="ctr"/>
        <c:lblOffset val="100"/>
        <c:noMultiLvlLbl val="1"/>
      </c:catAx>
      <c:valAx>
        <c:axId val="-203692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933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J'!$H$5:$H$19</c:f>
              <c:numCache>
                <c:formatCode>0.00</c:formatCode>
                <c:ptCount val="15"/>
                <c:pt idx="0">
                  <c:v>3.2</c:v>
                </c:pt>
                <c:pt idx="1">
                  <c:v>3.571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4.5</c:v>
                </c:pt>
                <c:pt idx="6">
                  <c:v>42.0</c:v>
                </c:pt>
                <c:pt idx="7">
                  <c:v>11.333</c:v>
                </c:pt>
                <c:pt idx="8">
                  <c:v>8.0</c:v>
                </c:pt>
                <c:pt idx="9">
                  <c:v>6.75</c:v>
                </c:pt>
                <c:pt idx="10">
                  <c:v>8.0</c:v>
                </c:pt>
                <c:pt idx="11">
                  <c:v>0.0</c:v>
                </c:pt>
                <c:pt idx="12">
                  <c:v>76.0</c:v>
                </c:pt>
                <c:pt idx="13">
                  <c:v>12.333</c:v>
                </c:pt>
                <c:pt idx="14">
                  <c:v>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880344"/>
        <c:axId val="-2036874648"/>
      </c:barChart>
      <c:catAx>
        <c:axId val="-203688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874648"/>
        <c:crosses val="autoZero"/>
        <c:auto val="1"/>
        <c:lblAlgn val="ctr"/>
        <c:lblOffset val="100"/>
        <c:noMultiLvlLbl val="1"/>
      </c:catAx>
      <c:valAx>
        <c:axId val="-2036874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880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J'!$A$46:$A$60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J'!$D$46:$D$60</c:f>
              <c:numCache>
                <c:formatCode>General</c:formatCode>
                <c:ptCount val="15"/>
                <c:pt idx="0">
                  <c:v>3.0</c:v>
                </c:pt>
                <c:pt idx="1">
                  <c:v>1.0</c:v>
                </c:pt>
                <c:pt idx="2">
                  <c:v>2.0</c:v>
                </c:pt>
                <c:pt idx="4">
                  <c:v>3.0</c:v>
                </c:pt>
                <c:pt idx="5">
                  <c:v>3.0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  <c:pt idx="9">
                  <c:v>6.0</c:v>
                </c:pt>
                <c:pt idx="10">
                  <c:v>8.0</c:v>
                </c:pt>
                <c:pt idx="11">
                  <c:v>2.0</c:v>
                </c:pt>
                <c:pt idx="12">
                  <c:v>0.0</c:v>
                </c:pt>
                <c:pt idx="13">
                  <c:v>6.0</c:v>
                </c:pt>
                <c:pt idx="14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828712"/>
        <c:axId val="-2036822968"/>
      </c:barChart>
      <c:catAx>
        <c:axId val="-2036828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822968"/>
        <c:crosses val="autoZero"/>
        <c:auto val="1"/>
        <c:lblAlgn val="ctr"/>
        <c:lblOffset val="100"/>
        <c:noMultiLvlLbl val="1"/>
      </c:catAx>
      <c:valAx>
        <c:axId val="-2036822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828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J'!$A$46:$A$60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J'!$I$46:$I$60</c:f>
              <c:numCache>
                <c:formatCode>0.00</c:formatCode>
                <c:ptCount val="15"/>
                <c:pt idx="0">
                  <c:v>12.66666666666667</c:v>
                </c:pt>
                <c:pt idx="1">
                  <c:v>35.0</c:v>
                </c:pt>
                <c:pt idx="2">
                  <c:v>14.0</c:v>
                </c:pt>
                <c:pt idx="3">
                  <c:v>0.0</c:v>
                </c:pt>
                <c:pt idx="4">
                  <c:v>34.33333333333334</c:v>
                </c:pt>
                <c:pt idx="5">
                  <c:v>34.33333333333334</c:v>
                </c:pt>
                <c:pt idx="6">
                  <c:v>28.6</c:v>
                </c:pt>
                <c:pt idx="7">
                  <c:v>27.83333333333333</c:v>
                </c:pt>
                <c:pt idx="8">
                  <c:v>19.85714285714286</c:v>
                </c:pt>
                <c:pt idx="9">
                  <c:v>26.5</c:v>
                </c:pt>
                <c:pt idx="10">
                  <c:v>11.125</c:v>
                </c:pt>
                <c:pt idx="11">
                  <c:v>23.0</c:v>
                </c:pt>
                <c:pt idx="12">
                  <c:v>0.0</c:v>
                </c:pt>
                <c:pt idx="13">
                  <c:v>18.33333333333333</c:v>
                </c:pt>
                <c:pt idx="14">
                  <c:v>31.0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776088"/>
        <c:axId val="-2036770344"/>
      </c:barChart>
      <c:catAx>
        <c:axId val="-2036776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770344"/>
        <c:crosses val="autoZero"/>
        <c:auto val="1"/>
        <c:lblAlgn val="ctr"/>
        <c:lblOffset val="100"/>
        <c:noMultiLvlLbl val="1"/>
      </c:catAx>
      <c:valAx>
        <c:axId val="-2036770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776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J'!$A$46:$A$60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J'!$G$46:$G$60</c:f>
              <c:numCache>
                <c:formatCode>0.00</c:formatCode>
                <c:ptCount val="15"/>
                <c:pt idx="0">
                  <c:v>4.691358024691358</c:v>
                </c:pt>
                <c:pt idx="1">
                  <c:v>3.846153846153846</c:v>
                </c:pt>
                <c:pt idx="2">
                  <c:v>7.0</c:v>
                </c:pt>
                <c:pt idx="3">
                  <c:v>0.0</c:v>
                </c:pt>
                <c:pt idx="4">
                  <c:v>6.4375</c:v>
                </c:pt>
                <c:pt idx="5">
                  <c:v>6.4375</c:v>
                </c:pt>
                <c:pt idx="6">
                  <c:v>5.5</c:v>
                </c:pt>
                <c:pt idx="7">
                  <c:v>4.587912087912088</c:v>
                </c:pt>
                <c:pt idx="8">
                  <c:v>3.475</c:v>
                </c:pt>
                <c:pt idx="9">
                  <c:v>4.251336898395722</c:v>
                </c:pt>
                <c:pt idx="10">
                  <c:v>4.45</c:v>
                </c:pt>
                <c:pt idx="11">
                  <c:v>5.476190476190476</c:v>
                </c:pt>
                <c:pt idx="12">
                  <c:v>6.666666666666667</c:v>
                </c:pt>
                <c:pt idx="13">
                  <c:v>3.4375</c:v>
                </c:pt>
                <c:pt idx="14">
                  <c:v>6.888888888888889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723976"/>
        <c:axId val="-2036718232"/>
      </c:barChart>
      <c:catAx>
        <c:axId val="-2036723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718232"/>
        <c:crosses val="autoZero"/>
        <c:auto val="1"/>
        <c:lblAlgn val="ctr"/>
        <c:lblOffset val="100"/>
        <c:noMultiLvlLbl val="1"/>
      </c:catAx>
      <c:valAx>
        <c:axId val="-2036718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723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C'!$G$37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C'!$G$38:$G$44</c:f>
              <c:numCache>
                <c:formatCode>0.00</c:formatCode>
                <c:ptCount val="7"/>
                <c:pt idx="0">
                  <c:v>4.6</c:v>
                </c:pt>
                <c:pt idx="1">
                  <c:v>5.047619047619047</c:v>
                </c:pt>
                <c:pt idx="2">
                  <c:v>4.21602787456446</c:v>
                </c:pt>
                <c:pt idx="3">
                  <c:v>3.591022443890274</c:v>
                </c:pt>
                <c:pt idx="4">
                  <c:v>4.411214953271027</c:v>
                </c:pt>
                <c:pt idx="5">
                  <c:v>5.46969696969697</c:v>
                </c:pt>
                <c:pt idx="6">
                  <c:v>4.241676942046855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318744"/>
        <c:axId val="-2064313032"/>
      </c:barChart>
      <c:catAx>
        <c:axId val="-2064318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313032"/>
        <c:crosses val="autoZero"/>
        <c:auto val="1"/>
        <c:lblAlgn val="ctr"/>
        <c:lblOffset val="100"/>
        <c:noMultiLvlLbl val="1"/>
      </c:catAx>
      <c:valAx>
        <c:axId val="-2064313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318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J'!$A$46:$A$60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J'!$H$46:$H$60</c:f>
              <c:numCache>
                <c:formatCode>0.00</c:formatCode>
                <c:ptCount val="15"/>
                <c:pt idx="0">
                  <c:v>16.2</c:v>
                </c:pt>
                <c:pt idx="1">
                  <c:v>54.6</c:v>
                </c:pt>
                <c:pt idx="2">
                  <c:v>12.0</c:v>
                </c:pt>
                <c:pt idx="3">
                  <c:v>0.0</c:v>
                </c:pt>
                <c:pt idx="4">
                  <c:v>32.0</c:v>
                </c:pt>
                <c:pt idx="5">
                  <c:v>32.0</c:v>
                </c:pt>
                <c:pt idx="6">
                  <c:v>31.2</c:v>
                </c:pt>
                <c:pt idx="7">
                  <c:v>36.4</c:v>
                </c:pt>
                <c:pt idx="8">
                  <c:v>34.28571428571428</c:v>
                </c:pt>
                <c:pt idx="9">
                  <c:v>37.4</c:v>
                </c:pt>
                <c:pt idx="10">
                  <c:v>15.0</c:v>
                </c:pt>
                <c:pt idx="11">
                  <c:v>25.2</c:v>
                </c:pt>
                <c:pt idx="12">
                  <c:v>0.0</c:v>
                </c:pt>
                <c:pt idx="13">
                  <c:v>32.0</c:v>
                </c:pt>
                <c:pt idx="14">
                  <c:v>27.0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672184"/>
        <c:axId val="-2036666440"/>
      </c:barChart>
      <c:catAx>
        <c:axId val="-203667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666440"/>
        <c:crosses val="autoZero"/>
        <c:auto val="1"/>
        <c:lblAlgn val="ctr"/>
        <c:lblOffset val="100"/>
        <c:noMultiLvlLbl val="1"/>
      </c:catAx>
      <c:valAx>
        <c:axId val="-2036666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672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"/>
          <c:y val="0.169318415237621"/>
          <c:w val="0.81499185185185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S'!$A$5:$A$19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S'!$H$5:$H$19</c:f>
              <c:numCache>
                <c:formatCode>0.00</c:formatCode>
                <c:ptCount val="15"/>
                <c:pt idx="0">
                  <c:v>14.0</c:v>
                </c:pt>
                <c:pt idx="1">
                  <c:v>5.8</c:v>
                </c:pt>
                <c:pt idx="2">
                  <c:v>6.0</c:v>
                </c:pt>
                <c:pt idx="3">
                  <c:v>9.6</c:v>
                </c:pt>
                <c:pt idx="4">
                  <c:v>4.4</c:v>
                </c:pt>
                <c:pt idx="5">
                  <c:v>8.0</c:v>
                </c:pt>
                <c:pt idx="6">
                  <c:v>16.6</c:v>
                </c:pt>
                <c:pt idx="7">
                  <c:v>13.4</c:v>
                </c:pt>
                <c:pt idx="8">
                  <c:v>13.4</c:v>
                </c:pt>
                <c:pt idx="9">
                  <c:v>11.429</c:v>
                </c:pt>
                <c:pt idx="10">
                  <c:v>15.0</c:v>
                </c:pt>
                <c:pt idx="11">
                  <c:v>9.167</c:v>
                </c:pt>
                <c:pt idx="12">
                  <c:v>5.833</c:v>
                </c:pt>
                <c:pt idx="13">
                  <c:v>12.167</c:v>
                </c:pt>
                <c:pt idx="14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606040"/>
        <c:axId val="-2036600328"/>
      </c:barChart>
      <c:catAx>
        <c:axId val="-203660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600328"/>
        <c:crosses val="autoZero"/>
        <c:auto val="1"/>
        <c:lblAlgn val="ctr"/>
        <c:lblOffset val="100"/>
        <c:noMultiLvlLbl val="1"/>
      </c:catAx>
      <c:valAx>
        <c:axId val="-2036600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606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'Gilbert S'!$A$5:$A$19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'Gilbert S'!$E$5:$E$19</c:f>
              <c:numCache>
                <c:formatCode>General</c:formatCode>
                <c:ptCount val="15"/>
                <c:pt idx="0">
                  <c:v>70.0</c:v>
                </c:pt>
                <c:pt idx="1">
                  <c:v>58.0</c:v>
                </c:pt>
                <c:pt idx="2">
                  <c:v>24.0</c:v>
                </c:pt>
                <c:pt idx="3">
                  <c:v>96.0</c:v>
                </c:pt>
                <c:pt idx="4">
                  <c:v>44.0</c:v>
                </c:pt>
                <c:pt idx="5">
                  <c:v>72.0</c:v>
                </c:pt>
                <c:pt idx="6">
                  <c:v>166.0</c:v>
                </c:pt>
                <c:pt idx="7">
                  <c:v>67.0</c:v>
                </c:pt>
                <c:pt idx="8">
                  <c:v>67.0</c:v>
                </c:pt>
                <c:pt idx="9">
                  <c:v>80.0</c:v>
                </c:pt>
                <c:pt idx="10">
                  <c:v>30.0</c:v>
                </c:pt>
                <c:pt idx="11">
                  <c:v>55.0</c:v>
                </c:pt>
                <c:pt idx="12">
                  <c:v>35.0</c:v>
                </c:pt>
                <c:pt idx="13">
                  <c:v>73.0</c:v>
                </c:pt>
                <c:pt idx="14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553640"/>
        <c:axId val="-2036547944"/>
      </c:barChart>
      <c:catAx>
        <c:axId val="-203655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547944"/>
        <c:crosses val="autoZero"/>
        <c:auto val="1"/>
        <c:lblAlgn val="ctr"/>
        <c:lblOffset val="100"/>
        <c:noMultiLvlLbl val="1"/>
      </c:catAx>
      <c:valAx>
        <c:axId val="-2036547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553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B'!$A$5:$A$14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B'!$E$5:$E$14</c:f>
              <c:numCache>
                <c:formatCode>General</c:formatCode>
                <c:ptCount val="10"/>
                <c:pt idx="0">
                  <c:v>169.0</c:v>
                </c:pt>
                <c:pt idx="1">
                  <c:v>66.0</c:v>
                </c:pt>
                <c:pt idx="2">
                  <c:v>225.0</c:v>
                </c:pt>
                <c:pt idx="3">
                  <c:v>377.0</c:v>
                </c:pt>
                <c:pt idx="4">
                  <c:v>344.0</c:v>
                </c:pt>
                <c:pt idx="5">
                  <c:v>628.0</c:v>
                </c:pt>
                <c:pt idx="6">
                  <c:v>189.0</c:v>
                </c:pt>
                <c:pt idx="7">
                  <c:v>935.0</c:v>
                </c:pt>
                <c:pt idx="8">
                  <c:v>300.0</c:v>
                </c:pt>
                <c:pt idx="9">
                  <c:v>222.0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490056"/>
        <c:axId val="-2036484312"/>
      </c:barChart>
      <c:catAx>
        <c:axId val="-203649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484312"/>
        <c:crosses val="autoZero"/>
        <c:auto val="1"/>
        <c:lblAlgn val="ctr"/>
        <c:lblOffset val="100"/>
        <c:noMultiLvlLbl val="1"/>
      </c:catAx>
      <c:valAx>
        <c:axId val="-203648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49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B'!$A$5:$A$14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B'!$H$5:$H$14</c:f>
              <c:numCache>
                <c:formatCode>0.00</c:formatCode>
                <c:ptCount val="10"/>
                <c:pt idx="0">
                  <c:v>21.125</c:v>
                </c:pt>
                <c:pt idx="1">
                  <c:v>16.5</c:v>
                </c:pt>
                <c:pt idx="2">
                  <c:v>18.75</c:v>
                </c:pt>
                <c:pt idx="3">
                  <c:v>41.889</c:v>
                </c:pt>
                <c:pt idx="4">
                  <c:v>34.4</c:v>
                </c:pt>
                <c:pt idx="5">
                  <c:v>52.333</c:v>
                </c:pt>
                <c:pt idx="6">
                  <c:v>21.0</c:v>
                </c:pt>
                <c:pt idx="7">
                  <c:v>103.889</c:v>
                </c:pt>
                <c:pt idx="8">
                  <c:v>23.077</c:v>
                </c:pt>
                <c:pt idx="9">
                  <c:v>27.75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437368"/>
        <c:axId val="-2036431624"/>
      </c:barChart>
      <c:catAx>
        <c:axId val="-203643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431624"/>
        <c:crosses val="autoZero"/>
        <c:auto val="1"/>
        <c:lblAlgn val="ctr"/>
        <c:lblOffset val="100"/>
        <c:noMultiLvlLbl val="1"/>
      </c:catAx>
      <c:valAx>
        <c:axId val="-2036431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437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B'!$A$41:$A$50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B'!$D$41:$D$50</c:f>
              <c:numCache>
                <c:formatCode>General</c:formatCode>
                <c:ptCount val="10"/>
                <c:pt idx="0">
                  <c:v>14.0</c:v>
                </c:pt>
                <c:pt idx="1">
                  <c:v>15.0</c:v>
                </c:pt>
                <c:pt idx="2">
                  <c:v>19.0</c:v>
                </c:pt>
                <c:pt idx="3">
                  <c:v>7.0</c:v>
                </c:pt>
                <c:pt idx="4">
                  <c:v>24.0</c:v>
                </c:pt>
                <c:pt idx="5">
                  <c:v>11.0</c:v>
                </c:pt>
                <c:pt idx="6">
                  <c:v>4.0</c:v>
                </c:pt>
                <c:pt idx="7">
                  <c:v>9.0</c:v>
                </c:pt>
                <c:pt idx="8">
                  <c:v>15.0</c:v>
                </c:pt>
                <c:pt idx="9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385800"/>
        <c:axId val="-2036380072"/>
      </c:barChart>
      <c:catAx>
        <c:axId val="-203638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380072"/>
        <c:crosses val="autoZero"/>
        <c:auto val="1"/>
        <c:lblAlgn val="ctr"/>
        <c:lblOffset val="100"/>
        <c:noMultiLvlLbl val="1"/>
      </c:catAx>
      <c:valAx>
        <c:axId val="-203638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385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B'!$I$40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B'!$A$41:$A$50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B'!$I$41:$I$50</c:f>
              <c:numCache>
                <c:formatCode>0.00</c:formatCode>
                <c:ptCount val="10"/>
                <c:pt idx="0">
                  <c:v>17.5</c:v>
                </c:pt>
                <c:pt idx="1">
                  <c:v>10.2</c:v>
                </c:pt>
                <c:pt idx="2">
                  <c:v>19.0</c:v>
                </c:pt>
                <c:pt idx="3">
                  <c:v>37.42857142857143</c:v>
                </c:pt>
                <c:pt idx="4">
                  <c:v>14.375</c:v>
                </c:pt>
                <c:pt idx="5">
                  <c:v>21.72727272727273</c:v>
                </c:pt>
                <c:pt idx="6">
                  <c:v>16.25</c:v>
                </c:pt>
                <c:pt idx="7">
                  <c:v>34.88888888888889</c:v>
                </c:pt>
                <c:pt idx="8">
                  <c:v>18.33333333333333</c:v>
                </c:pt>
                <c:pt idx="9">
                  <c:v>24.91666666666667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286984"/>
        <c:axId val="-2037292744"/>
      </c:barChart>
      <c:catAx>
        <c:axId val="-2037286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92744"/>
        <c:crosses val="autoZero"/>
        <c:auto val="1"/>
        <c:lblAlgn val="ctr"/>
        <c:lblOffset val="100"/>
        <c:noMultiLvlLbl val="1"/>
      </c:catAx>
      <c:valAx>
        <c:axId val="-203729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28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B'!$G$40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B'!$A$41:$A$50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B'!$G$41:$G$50</c:f>
              <c:numCache>
                <c:formatCode>0.00</c:formatCode>
                <c:ptCount val="10"/>
                <c:pt idx="0">
                  <c:v>3.602941176470588</c:v>
                </c:pt>
                <c:pt idx="1">
                  <c:v>3.318872017353579</c:v>
                </c:pt>
                <c:pt idx="2">
                  <c:v>3.824152542372881</c:v>
                </c:pt>
                <c:pt idx="3">
                  <c:v>4.09375</c:v>
                </c:pt>
                <c:pt idx="4">
                  <c:v>4.107142857142857</c:v>
                </c:pt>
                <c:pt idx="5">
                  <c:v>4.329710144927536</c:v>
                </c:pt>
                <c:pt idx="6">
                  <c:v>4.276315789473684</c:v>
                </c:pt>
                <c:pt idx="7">
                  <c:v>5.567375886524823</c:v>
                </c:pt>
                <c:pt idx="8">
                  <c:v>3.52112676056338</c:v>
                </c:pt>
                <c:pt idx="9">
                  <c:v>4.82258064516129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7338536"/>
        <c:axId val="-2037344280"/>
      </c:barChart>
      <c:catAx>
        <c:axId val="-203733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344280"/>
        <c:crosses val="autoZero"/>
        <c:auto val="1"/>
        <c:lblAlgn val="ctr"/>
        <c:lblOffset val="100"/>
        <c:noMultiLvlLbl val="1"/>
      </c:catAx>
      <c:valAx>
        <c:axId val="-2037344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7338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B'!$H$40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B'!$A$41:$A$50</c:f>
              <c:numCache>
                <c:formatCode>General</c:formatCode>
                <c:ptCount val="10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</c:numCache>
            </c:numRef>
          </c:cat>
          <c:val>
            <c:numRef>
              <c:f>'Gallant B'!$H$41:$H$50</c:f>
              <c:numCache>
                <c:formatCode>0.00</c:formatCode>
                <c:ptCount val="10"/>
                <c:pt idx="0">
                  <c:v>29.14285714285714</c:v>
                </c:pt>
                <c:pt idx="1">
                  <c:v>18.44</c:v>
                </c:pt>
                <c:pt idx="2">
                  <c:v>29.81052631578948</c:v>
                </c:pt>
                <c:pt idx="3">
                  <c:v>54.85714285714285</c:v>
                </c:pt>
                <c:pt idx="4">
                  <c:v>21.0</c:v>
                </c:pt>
                <c:pt idx="5">
                  <c:v>30.10909090909091</c:v>
                </c:pt>
                <c:pt idx="6">
                  <c:v>22.8</c:v>
                </c:pt>
                <c:pt idx="7">
                  <c:v>37.6</c:v>
                </c:pt>
                <c:pt idx="8">
                  <c:v>31.24</c:v>
                </c:pt>
                <c:pt idx="9">
                  <c:v>31.0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214552"/>
        <c:axId val="-2036208808"/>
      </c:barChart>
      <c:catAx>
        <c:axId val="-2036214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208808"/>
        <c:crosses val="autoZero"/>
        <c:auto val="1"/>
        <c:lblAlgn val="ctr"/>
        <c:lblOffset val="100"/>
        <c:noMultiLvlLbl val="1"/>
      </c:catAx>
      <c:valAx>
        <c:axId val="-203620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214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G'!$A$5:$A$11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G'!$E$5:$E$11</c:f>
              <c:numCache>
                <c:formatCode>General</c:formatCode>
                <c:ptCount val="7"/>
                <c:pt idx="0">
                  <c:v>0.0</c:v>
                </c:pt>
                <c:pt idx="2">
                  <c:v>198.0</c:v>
                </c:pt>
                <c:pt idx="3">
                  <c:v>48.0</c:v>
                </c:pt>
                <c:pt idx="4">
                  <c:v>38.0</c:v>
                </c:pt>
                <c:pt idx="5">
                  <c:v>72.0</c:v>
                </c:pt>
                <c:pt idx="6">
                  <c:v>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146360"/>
        <c:axId val="-2036140648"/>
      </c:barChart>
      <c:catAx>
        <c:axId val="-203614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140648"/>
        <c:crosses val="autoZero"/>
        <c:auto val="1"/>
        <c:lblAlgn val="ctr"/>
        <c:lblOffset val="100"/>
        <c:noMultiLvlLbl val="1"/>
      </c:catAx>
      <c:valAx>
        <c:axId val="-203614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146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C'!$H$37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'Ahearne C'!$A$38:$A$44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'Ahearne C'!$H$38:$H$44</c:f>
              <c:numCache>
                <c:formatCode>0.00</c:formatCode>
                <c:ptCount val="7"/>
                <c:pt idx="0">
                  <c:v>0.0</c:v>
                </c:pt>
                <c:pt idx="1">
                  <c:v>63.0</c:v>
                </c:pt>
                <c:pt idx="2">
                  <c:v>22.96</c:v>
                </c:pt>
                <c:pt idx="3">
                  <c:v>26.73333333333333</c:v>
                </c:pt>
                <c:pt idx="4">
                  <c:v>32.1</c:v>
                </c:pt>
                <c:pt idx="5">
                  <c:v>26.4</c:v>
                </c:pt>
                <c:pt idx="6">
                  <c:v>22.11818181818182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267240"/>
        <c:axId val="-2064261496"/>
      </c:barChart>
      <c:catAx>
        <c:axId val="-2064267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261496"/>
        <c:crosses val="autoZero"/>
        <c:auto val="1"/>
        <c:lblAlgn val="ctr"/>
        <c:lblOffset val="100"/>
        <c:noMultiLvlLbl val="1"/>
      </c:catAx>
      <c:valAx>
        <c:axId val="-206426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267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G'!$A$5:$A$11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G'!$H$5:$H$11</c:f>
              <c:numCache>
                <c:formatCode>General</c:formatCode>
                <c:ptCount val="7"/>
                <c:pt idx="2" formatCode="0.00">
                  <c:v>28.286</c:v>
                </c:pt>
                <c:pt idx="3" formatCode="0.00">
                  <c:v>12.0</c:v>
                </c:pt>
                <c:pt idx="4" formatCode="0.00">
                  <c:v>0.0</c:v>
                </c:pt>
                <c:pt idx="5" formatCode="0.00">
                  <c:v>36.0</c:v>
                </c:pt>
                <c:pt idx="6" formatCode="0.00">
                  <c:v>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093528"/>
        <c:axId val="-2036087784"/>
      </c:barChart>
      <c:catAx>
        <c:axId val="-203609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087784"/>
        <c:crosses val="autoZero"/>
        <c:auto val="1"/>
        <c:lblAlgn val="ctr"/>
        <c:lblOffset val="100"/>
        <c:noMultiLvlLbl val="1"/>
      </c:catAx>
      <c:valAx>
        <c:axId val="-2036087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093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G'!$D$37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G'!$D$38:$D$44</c:f>
              <c:numCache>
                <c:formatCode>General</c:formatCode>
                <c:ptCount val="7"/>
                <c:pt idx="0">
                  <c:v>2.0</c:v>
                </c:pt>
                <c:pt idx="2">
                  <c:v>16.0</c:v>
                </c:pt>
                <c:pt idx="3">
                  <c:v>14.0</c:v>
                </c:pt>
                <c:pt idx="4">
                  <c:v>5.0</c:v>
                </c:pt>
                <c:pt idx="5">
                  <c:v>1.0</c:v>
                </c:pt>
                <c:pt idx="6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042088"/>
        <c:axId val="-2036036376"/>
      </c:barChart>
      <c:catAx>
        <c:axId val="-203604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036376"/>
        <c:crosses val="autoZero"/>
        <c:auto val="1"/>
        <c:lblAlgn val="ctr"/>
        <c:lblOffset val="100"/>
        <c:noMultiLvlLbl val="1"/>
      </c:catAx>
      <c:valAx>
        <c:axId val="-2036036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04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G'!$I$37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G'!$I$38:$I$44</c:f>
              <c:numCache>
                <c:formatCode>0.00</c:formatCode>
                <c:ptCount val="7"/>
                <c:pt idx="0">
                  <c:v>18.5</c:v>
                </c:pt>
                <c:pt idx="2">
                  <c:v>21.0625</c:v>
                </c:pt>
                <c:pt idx="3">
                  <c:v>9.785714285714286</c:v>
                </c:pt>
                <c:pt idx="4">
                  <c:v>12.8</c:v>
                </c:pt>
                <c:pt idx="5">
                  <c:v>38.0</c:v>
                </c:pt>
                <c:pt idx="6">
                  <c:v>53.0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990280"/>
        <c:axId val="-2035984536"/>
      </c:barChart>
      <c:catAx>
        <c:axId val="-203599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984536"/>
        <c:crosses val="autoZero"/>
        <c:auto val="1"/>
        <c:lblAlgn val="ctr"/>
        <c:lblOffset val="100"/>
        <c:noMultiLvlLbl val="1"/>
      </c:catAx>
      <c:valAx>
        <c:axId val="-203598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990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G'!$G$37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G'!$G$38:$G$44</c:f>
              <c:numCache>
                <c:formatCode>0.00</c:formatCode>
                <c:ptCount val="7"/>
                <c:pt idx="0">
                  <c:v>7.4</c:v>
                </c:pt>
                <c:pt idx="2">
                  <c:v>3.438775510204082</c:v>
                </c:pt>
                <c:pt idx="3">
                  <c:v>2.686274509803921</c:v>
                </c:pt>
                <c:pt idx="4">
                  <c:v>3.45945945945946</c:v>
                </c:pt>
                <c:pt idx="5">
                  <c:v>3.166666666666666</c:v>
                </c:pt>
                <c:pt idx="6">
                  <c:v>4.818181818181818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938808"/>
        <c:axId val="-2035933064"/>
      </c:barChart>
      <c:catAx>
        <c:axId val="-2035938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933064"/>
        <c:crosses val="autoZero"/>
        <c:auto val="1"/>
        <c:lblAlgn val="ctr"/>
        <c:lblOffset val="100"/>
        <c:noMultiLvlLbl val="1"/>
      </c:catAx>
      <c:valAx>
        <c:axId val="-2035933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938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G'!$H$37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G'!$A$38:$A$44</c:f>
              <c:numCache>
                <c:formatCode>General</c:formatCode>
                <c:ptCount val="7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</c:numCache>
            </c:numRef>
          </c:cat>
          <c:val>
            <c:numRef>
              <c:f>'Gallant G'!$H$38:$H$44</c:f>
              <c:numCache>
                <c:formatCode>0.00</c:formatCode>
                <c:ptCount val="7"/>
                <c:pt idx="0">
                  <c:v>15.0</c:v>
                </c:pt>
                <c:pt idx="2">
                  <c:v>36.75</c:v>
                </c:pt>
                <c:pt idx="3">
                  <c:v>21.85714285714286</c:v>
                </c:pt>
                <c:pt idx="4">
                  <c:v>22.2</c:v>
                </c:pt>
                <c:pt idx="5">
                  <c:v>72.0</c:v>
                </c:pt>
                <c:pt idx="6">
                  <c:v>66.0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887304"/>
        <c:axId val="-2035881560"/>
      </c:barChart>
      <c:catAx>
        <c:axId val="-2035887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881560"/>
        <c:crosses val="autoZero"/>
        <c:auto val="1"/>
        <c:lblAlgn val="ctr"/>
        <c:lblOffset val="100"/>
        <c:noMultiLvlLbl val="1"/>
      </c:catAx>
      <c:valAx>
        <c:axId val="-2035881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887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J'!$A$5:$A$6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J'!$E$5:$E$6</c:f>
              <c:numCache>
                <c:formatCode>General</c:formatCode>
                <c:ptCount val="2"/>
                <c:pt idx="0">
                  <c:v>2.0</c:v>
                </c:pt>
                <c:pt idx="1">
                  <c:v>474.0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0998232"/>
        <c:axId val="-1961132680"/>
      </c:barChart>
      <c:catAx>
        <c:axId val="-1960998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1132680"/>
        <c:crosses val="autoZero"/>
        <c:auto val="1"/>
        <c:lblAlgn val="ctr"/>
        <c:lblOffset val="100"/>
        <c:noMultiLvlLbl val="1"/>
      </c:catAx>
      <c:valAx>
        <c:axId val="-1961132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0998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J'!$A$5:$A$6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J'!$H$5:$H$6</c:f>
              <c:numCache>
                <c:formatCode>0.00</c:formatCode>
                <c:ptCount val="2"/>
                <c:pt idx="0">
                  <c:v>2.0</c:v>
                </c:pt>
                <c:pt idx="1">
                  <c:v>59.25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1687944"/>
        <c:axId val="-1987115656"/>
      </c:barChart>
      <c:catAx>
        <c:axId val="-1961687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7115656"/>
        <c:crosses val="autoZero"/>
        <c:auto val="1"/>
        <c:lblAlgn val="ctr"/>
        <c:lblOffset val="100"/>
        <c:noMultiLvlLbl val="1"/>
      </c:catAx>
      <c:valAx>
        <c:axId val="-1987115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1687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J'!$D$32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J'!$A$33:$A$34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J'!$D$33:$D$34</c:f>
              <c:numCache>
                <c:formatCode>General</c:formatCode>
                <c:ptCount val="2"/>
                <c:pt idx="1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306024"/>
        <c:axId val="-1961528296"/>
      </c:barChart>
      <c:catAx>
        <c:axId val="-200030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1528296"/>
        <c:crosses val="autoZero"/>
        <c:auto val="1"/>
        <c:lblAlgn val="ctr"/>
        <c:lblOffset val="100"/>
        <c:noMultiLvlLbl val="1"/>
      </c:catAx>
      <c:valAx>
        <c:axId val="-1961528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00306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J'!$I$32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J'!$A$33:$A$34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J'!$I$33:$I$34</c:f>
              <c:numCache>
                <c:formatCode>0.00</c:formatCode>
                <c:ptCount val="2"/>
                <c:pt idx="0">
                  <c:v>0.0</c:v>
                </c:pt>
                <c:pt idx="1">
                  <c:v>11.9375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1495768"/>
        <c:axId val="-1962798920"/>
      </c:barChart>
      <c:catAx>
        <c:axId val="-1991495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2798920"/>
        <c:crosses val="autoZero"/>
        <c:auto val="1"/>
        <c:lblAlgn val="ctr"/>
        <c:lblOffset val="100"/>
        <c:noMultiLvlLbl val="1"/>
      </c:catAx>
      <c:valAx>
        <c:axId val="-1962798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91495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J'!$G$32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J'!$A$33:$A$34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J'!$G$33:$G$34</c:f>
              <c:numCache>
                <c:formatCode>0.00</c:formatCode>
                <c:ptCount val="2"/>
                <c:pt idx="0">
                  <c:v>0.0</c:v>
                </c:pt>
                <c:pt idx="1">
                  <c:v>4.441860465116278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1031864"/>
        <c:axId val="-1987612936"/>
      </c:barChart>
      <c:catAx>
        <c:axId val="-196103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7612936"/>
        <c:crosses val="autoZero"/>
        <c:auto val="1"/>
        <c:lblAlgn val="ctr"/>
        <c:lblOffset val="100"/>
        <c:noMultiLvlLbl val="1"/>
      </c:catAx>
      <c:valAx>
        <c:axId val="-1987612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1031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A'!$E$5:$E$13</c:f>
              <c:numCache>
                <c:formatCode>General</c:formatCode>
                <c:ptCount val="9"/>
                <c:pt idx="0">
                  <c:v>54.0</c:v>
                </c:pt>
                <c:pt idx="1">
                  <c:v>12.0</c:v>
                </c:pt>
                <c:pt idx="2">
                  <c:v>77.0</c:v>
                </c:pt>
                <c:pt idx="3">
                  <c:v>168.0</c:v>
                </c:pt>
                <c:pt idx="4">
                  <c:v>330.0</c:v>
                </c:pt>
                <c:pt idx="5">
                  <c:v>554.0</c:v>
                </c:pt>
                <c:pt idx="6">
                  <c:v>850.0</c:v>
                </c:pt>
                <c:pt idx="7">
                  <c:v>565.0</c:v>
                </c:pt>
                <c:pt idx="8">
                  <c:v>565.0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190520"/>
        <c:axId val="-2064184776"/>
      </c:barChart>
      <c:catAx>
        <c:axId val="-206419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184776"/>
        <c:crosses val="autoZero"/>
        <c:auto val="1"/>
        <c:lblAlgn val="ctr"/>
        <c:lblOffset val="100"/>
        <c:noMultiLvlLbl val="1"/>
      </c:catAx>
      <c:valAx>
        <c:axId val="-2064184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19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J'!$H$32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'Gallant J'!$A$33:$A$34</c:f>
              <c:numCache>
                <c:formatCode>General</c:formatCode>
                <c:ptCount val="2"/>
                <c:pt idx="0">
                  <c:v>2014.0</c:v>
                </c:pt>
                <c:pt idx="1">
                  <c:v>2015.0</c:v>
                </c:pt>
              </c:numCache>
            </c:numRef>
          </c:cat>
          <c:val>
            <c:numRef>
              <c:f>'Gallant J'!$H$33:$H$34</c:f>
              <c:numCache>
                <c:formatCode>0.00</c:formatCode>
                <c:ptCount val="2"/>
                <c:pt idx="0">
                  <c:v>0.0</c:v>
                </c:pt>
                <c:pt idx="1">
                  <c:v>16.125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0639768"/>
        <c:axId val="-1980397592"/>
      </c:barChart>
      <c:catAx>
        <c:axId val="-19806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0397592"/>
        <c:crosses val="autoZero"/>
        <c:auto val="1"/>
        <c:lblAlgn val="ctr"/>
        <c:lblOffset val="100"/>
        <c:noMultiLvlLbl val="1"/>
      </c:catAx>
      <c:valAx>
        <c:axId val="-198039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80639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C'!$A$5:$A$7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C'!$E$5:$E$7</c:f>
              <c:numCache>
                <c:formatCode>General</c:formatCode>
                <c:ptCount val="3"/>
                <c:pt idx="0">
                  <c:v>34.0</c:v>
                </c:pt>
                <c:pt idx="1">
                  <c:v>207.0</c:v>
                </c:pt>
                <c:pt idx="2">
                  <c:v>418.0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683768"/>
        <c:axId val="-1998142728"/>
      </c:barChart>
      <c:catAx>
        <c:axId val="1801683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98142728"/>
        <c:crosses val="autoZero"/>
        <c:auto val="1"/>
        <c:lblAlgn val="ctr"/>
        <c:lblOffset val="100"/>
        <c:noMultiLvlLbl val="1"/>
      </c:catAx>
      <c:valAx>
        <c:axId val="-1998142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1683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C'!$A$5:$A$7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C'!$H$5:$H$7</c:f>
              <c:numCache>
                <c:formatCode>0.00</c:formatCode>
                <c:ptCount val="3"/>
                <c:pt idx="1">
                  <c:v>34.5</c:v>
                </c:pt>
                <c:pt idx="2">
                  <c:v>34.833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16232"/>
        <c:axId val="1849821928"/>
      </c:barChart>
      <c:catAx>
        <c:axId val="1849816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821928"/>
        <c:crosses val="autoZero"/>
        <c:auto val="1"/>
        <c:lblAlgn val="ctr"/>
        <c:lblOffset val="100"/>
        <c:noMultiLvlLbl val="1"/>
      </c:catAx>
      <c:valAx>
        <c:axId val="184982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816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C'!$D$33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C'!$A$34:$A$36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C'!$D$34:$D$36</c:f>
              <c:numCache>
                <c:formatCode>General</c:formatCode>
                <c:ptCount val="3"/>
                <c:pt idx="1">
                  <c:v>2.0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865848"/>
        <c:axId val="1849871544"/>
      </c:barChart>
      <c:catAx>
        <c:axId val="184986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871544"/>
        <c:crosses val="autoZero"/>
        <c:auto val="1"/>
        <c:lblAlgn val="ctr"/>
        <c:lblOffset val="100"/>
        <c:noMultiLvlLbl val="1"/>
      </c:catAx>
      <c:valAx>
        <c:axId val="1849871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865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C'!$I$33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C'!$A$34:$A$36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C'!$I$34:$I$36</c:f>
              <c:numCache>
                <c:formatCode>0.00</c:formatCode>
                <c:ptCount val="3"/>
                <c:pt idx="1">
                  <c:v>18.5</c:v>
                </c:pt>
                <c:pt idx="2">
                  <c:v>63.5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918760"/>
        <c:axId val="1849924456"/>
      </c:barChart>
      <c:catAx>
        <c:axId val="184991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924456"/>
        <c:crosses val="autoZero"/>
        <c:auto val="1"/>
        <c:lblAlgn val="ctr"/>
        <c:lblOffset val="100"/>
        <c:noMultiLvlLbl val="1"/>
      </c:catAx>
      <c:valAx>
        <c:axId val="1849924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918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C'!$G$33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C'!$A$34:$A$36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C'!$G$34:$G$36</c:f>
              <c:numCache>
                <c:formatCode>0.00</c:formatCode>
                <c:ptCount val="3"/>
                <c:pt idx="1">
                  <c:v>4.352941176470588</c:v>
                </c:pt>
                <c:pt idx="2">
                  <c:v>5.695067264573991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16328"/>
        <c:axId val="1838122024"/>
      </c:barChart>
      <c:catAx>
        <c:axId val="183811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122024"/>
        <c:crosses val="autoZero"/>
        <c:auto val="1"/>
        <c:lblAlgn val="ctr"/>
        <c:lblOffset val="100"/>
        <c:noMultiLvlLbl val="1"/>
      </c:catAx>
      <c:valAx>
        <c:axId val="1838122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8116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C'!$H$33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'Hawkins C'!$A$34:$A$36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'Hawkins C'!$H$34:$H$36</c:f>
              <c:numCache>
                <c:formatCode>0.00</c:formatCode>
                <c:ptCount val="3"/>
                <c:pt idx="1">
                  <c:v>25.5</c:v>
                </c:pt>
                <c:pt idx="2">
                  <c:v>66.9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808856"/>
        <c:axId val="1835489128"/>
      </c:barChart>
      <c:catAx>
        <c:axId val="1828808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5489128"/>
        <c:crosses val="autoZero"/>
        <c:auto val="1"/>
        <c:lblAlgn val="ctr"/>
        <c:lblOffset val="100"/>
        <c:noMultiLvlLbl val="1"/>
      </c:catAx>
      <c:valAx>
        <c:axId val="1835489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808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'Hutchings G'!$A$5:$A$13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'Hutchings G'!$E$5:$E$13</c:f>
              <c:numCache>
                <c:formatCode>General</c:formatCode>
                <c:ptCount val="9"/>
                <c:pt idx="0">
                  <c:v>9.0</c:v>
                </c:pt>
                <c:pt idx="1">
                  <c:v>13.0</c:v>
                </c:pt>
                <c:pt idx="2">
                  <c:v>30.0</c:v>
                </c:pt>
                <c:pt idx="3">
                  <c:v>9.0</c:v>
                </c:pt>
                <c:pt idx="4">
                  <c:v>9.0</c:v>
                </c:pt>
                <c:pt idx="5">
                  <c:v>29.0</c:v>
                </c:pt>
                <c:pt idx="6">
                  <c:v>54.0</c:v>
                </c:pt>
                <c:pt idx="7">
                  <c:v>60.0</c:v>
                </c:pt>
                <c:pt idx="8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822088"/>
        <c:axId val="-2035816360"/>
      </c:barChart>
      <c:catAx>
        <c:axId val="-203582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816360"/>
        <c:crosses val="autoZero"/>
        <c:auto val="1"/>
        <c:lblAlgn val="ctr"/>
        <c:lblOffset val="100"/>
        <c:noMultiLvlLbl val="1"/>
      </c:catAx>
      <c:valAx>
        <c:axId val="-2035816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82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'Hutchings G'!$A$5:$A$13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'Hutchings G'!$H$5:$H$13</c:f>
              <c:numCache>
                <c:formatCode>0.00</c:formatCode>
                <c:ptCount val="9"/>
                <c:pt idx="0">
                  <c:v>3.0</c:v>
                </c:pt>
                <c:pt idx="1">
                  <c:v>3.25</c:v>
                </c:pt>
                <c:pt idx="2">
                  <c:v>15.0</c:v>
                </c:pt>
                <c:pt idx="3">
                  <c:v>2.25</c:v>
                </c:pt>
                <c:pt idx="4">
                  <c:v>9.0</c:v>
                </c:pt>
                <c:pt idx="5">
                  <c:v>3.625</c:v>
                </c:pt>
                <c:pt idx="6">
                  <c:v>13.5</c:v>
                </c:pt>
                <c:pt idx="7">
                  <c:v>8.571</c:v>
                </c:pt>
                <c:pt idx="8">
                  <c:v>1.286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769960"/>
        <c:axId val="-2035764216"/>
      </c:barChart>
      <c:catAx>
        <c:axId val="-2035769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764216"/>
        <c:crosses val="autoZero"/>
        <c:auto val="1"/>
        <c:lblAlgn val="ctr"/>
        <c:lblOffset val="100"/>
        <c:noMultiLvlLbl val="1"/>
      </c:catAx>
      <c:valAx>
        <c:axId val="-2035764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76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Runs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786334414386"/>
          <c:y val="0.166561355756456"/>
          <c:w val="0.77365630356176"/>
          <c:h val="0.63343864424354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C'!$A$5:$A$27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C'!$H$5:$H$27</c:f>
              <c:numCache>
                <c:formatCode>General</c:formatCode>
                <c:ptCount val="23"/>
                <c:pt idx="0">
                  <c:v>4.17</c:v>
                </c:pt>
                <c:pt idx="1">
                  <c:v>5.29</c:v>
                </c:pt>
                <c:pt idx="2">
                  <c:v>19.6</c:v>
                </c:pt>
                <c:pt idx="3">
                  <c:v>25.0</c:v>
                </c:pt>
                <c:pt idx="4">
                  <c:v>5.25</c:v>
                </c:pt>
                <c:pt idx="5">
                  <c:v>20.88</c:v>
                </c:pt>
                <c:pt idx="6">
                  <c:v>6.4</c:v>
                </c:pt>
                <c:pt idx="7">
                  <c:v>12.17</c:v>
                </c:pt>
                <c:pt idx="8">
                  <c:v>5.5</c:v>
                </c:pt>
                <c:pt idx="9">
                  <c:v>8.0</c:v>
                </c:pt>
                <c:pt idx="10">
                  <c:v>5.75</c:v>
                </c:pt>
                <c:pt idx="11">
                  <c:v>14.58</c:v>
                </c:pt>
                <c:pt idx="12">
                  <c:v>28.73</c:v>
                </c:pt>
                <c:pt idx="13">
                  <c:v>15.79</c:v>
                </c:pt>
                <c:pt idx="14">
                  <c:v>23.0</c:v>
                </c:pt>
                <c:pt idx="15">
                  <c:v>8.53</c:v>
                </c:pt>
                <c:pt idx="16">
                  <c:v>10.64</c:v>
                </c:pt>
                <c:pt idx="17">
                  <c:v>50.25</c:v>
                </c:pt>
                <c:pt idx="18">
                  <c:v>10.67</c:v>
                </c:pt>
                <c:pt idx="19">
                  <c:v>13.9</c:v>
                </c:pt>
                <c:pt idx="20">
                  <c:v>7.33</c:v>
                </c:pt>
                <c:pt idx="21">
                  <c:v>17.33</c:v>
                </c:pt>
                <c:pt idx="22">
                  <c:v>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720168"/>
        <c:axId val="-2035716888"/>
      </c:barChart>
      <c:catAx>
        <c:axId val="-203572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716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35716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0.0315533980582524"/>
              <c:y val="0.3720928775948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720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A'!$H$5:$H$13</c:f>
              <c:numCache>
                <c:formatCode>0.00</c:formatCode>
                <c:ptCount val="9"/>
                <c:pt idx="0">
                  <c:v>13.5</c:v>
                </c:pt>
                <c:pt idx="1">
                  <c:v>6.0</c:v>
                </c:pt>
                <c:pt idx="2">
                  <c:v>8.556</c:v>
                </c:pt>
                <c:pt idx="3">
                  <c:v>18.667</c:v>
                </c:pt>
                <c:pt idx="4">
                  <c:v>30.0</c:v>
                </c:pt>
                <c:pt idx="5">
                  <c:v>46.167</c:v>
                </c:pt>
                <c:pt idx="6">
                  <c:v>42.5</c:v>
                </c:pt>
                <c:pt idx="7">
                  <c:v>43.462</c:v>
                </c:pt>
                <c:pt idx="8">
                  <c:v>29.737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137368"/>
        <c:axId val="-2064131624"/>
      </c:barChart>
      <c:catAx>
        <c:axId val="-206413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131624"/>
        <c:crosses val="autoZero"/>
        <c:auto val="1"/>
        <c:lblAlgn val="ctr"/>
        <c:lblOffset val="100"/>
        <c:noMultiLvlLbl val="1"/>
      </c:catAx>
      <c:valAx>
        <c:axId val="-2064131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137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24390628000768"/>
          <c:y val="0.03940899973054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29381576358"/>
          <c:y val="0.171121822699919"/>
          <c:w val="0.826940516931395"/>
          <c:h val="0.61160623933415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C'!$A$5:$A$27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C'!$E$5:$E$27</c:f>
              <c:numCache>
                <c:formatCode>General</c:formatCode>
                <c:ptCount val="23"/>
                <c:pt idx="0">
                  <c:v>25.0</c:v>
                </c:pt>
                <c:pt idx="1">
                  <c:v>37.0</c:v>
                </c:pt>
                <c:pt idx="2">
                  <c:v>98.0</c:v>
                </c:pt>
                <c:pt idx="3">
                  <c:v>100.0</c:v>
                </c:pt>
                <c:pt idx="4">
                  <c:v>21.0</c:v>
                </c:pt>
                <c:pt idx="5">
                  <c:v>167.0</c:v>
                </c:pt>
                <c:pt idx="6">
                  <c:v>32.0</c:v>
                </c:pt>
                <c:pt idx="7">
                  <c:v>73.0</c:v>
                </c:pt>
                <c:pt idx="8">
                  <c:v>11.0</c:v>
                </c:pt>
                <c:pt idx="9">
                  <c:v>40.0</c:v>
                </c:pt>
                <c:pt idx="10">
                  <c:v>23.0</c:v>
                </c:pt>
                <c:pt idx="11">
                  <c:v>277.0</c:v>
                </c:pt>
                <c:pt idx="12">
                  <c:v>632.0</c:v>
                </c:pt>
                <c:pt idx="13">
                  <c:v>221.0</c:v>
                </c:pt>
                <c:pt idx="14">
                  <c:v>368.0</c:v>
                </c:pt>
                <c:pt idx="15">
                  <c:v>145.0</c:v>
                </c:pt>
                <c:pt idx="16">
                  <c:v>117.0</c:v>
                </c:pt>
                <c:pt idx="17">
                  <c:v>201.0</c:v>
                </c:pt>
                <c:pt idx="18">
                  <c:v>32.0</c:v>
                </c:pt>
                <c:pt idx="19">
                  <c:v>139.0</c:v>
                </c:pt>
                <c:pt idx="20">
                  <c:v>66.0</c:v>
                </c:pt>
                <c:pt idx="21">
                  <c:v>52.0</c:v>
                </c:pt>
                <c:pt idx="22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675624"/>
        <c:axId val="-2035669592"/>
      </c:barChart>
      <c:catAx>
        <c:axId val="-203567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3134204147168"/>
              <c:y val="0.9050193107990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66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3566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0.0317073170731707"/>
              <c:y val="0.394089398521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67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166666280685503"/>
          <c:w val="0.860635953687286"/>
          <c:h val="0.614466098561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C'!$D$55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C'!$A$56:$A$78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C'!$D$56:$D$78</c:f>
              <c:numCache>
                <c:formatCode>General</c:formatCode>
                <c:ptCount val="23"/>
                <c:pt idx="0">
                  <c:v>35.0</c:v>
                </c:pt>
                <c:pt idx="1">
                  <c:v>37.0</c:v>
                </c:pt>
                <c:pt idx="2">
                  <c:v>20.0</c:v>
                </c:pt>
                <c:pt idx="3">
                  <c:v>37.0</c:v>
                </c:pt>
                <c:pt idx="4">
                  <c:v>51.0</c:v>
                </c:pt>
                <c:pt idx="5">
                  <c:v>28.0</c:v>
                </c:pt>
                <c:pt idx="6">
                  <c:v>41.0</c:v>
                </c:pt>
                <c:pt idx="7">
                  <c:v>27.0</c:v>
                </c:pt>
                <c:pt idx="8">
                  <c:v>10.0</c:v>
                </c:pt>
                <c:pt idx="9">
                  <c:v>31.0</c:v>
                </c:pt>
                <c:pt idx="10">
                  <c:v>28.0</c:v>
                </c:pt>
                <c:pt idx="11">
                  <c:v>50.0</c:v>
                </c:pt>
                <c:pt idx="12">
                  <c:v>61.0</c:v>
                </c:pt>
                <c:pt idx="13">
                  <c:v>42.0</c:v>
                </c:pt>
                <c:pt idx="14">
                  <c:v>25.0</c:v>
                </c:pt>
                <c:pt idx="15">
                  <c:v>39.0</c:v>
                </c:pt>
                <c:pt idx="16">
                  <c:v>39.0</c:v>
                </c:pt>
                <c:pt idx="17">
                  <c:v>35.0</c:v>
                </c:pt>
                <c:pt idx="18">
                  <c:v>36.0</c:v>
                </c:pt>
                <c:pt idx="19">
                  <c:v>38.0</c:v>
                </c:pt>
                <c:pt idx="20">
                  <c:v>41.0</c:v>
                </c:pt>
                <c:pt idx="21">
                  <c:v>36.0</c:v>
                </c:pt>
                <c:pt idx="22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633304"/>
        <c:axId val="-2035627560"/>
      </c:barChart>
      <c:catAx>
        <c:axId val="-203563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627560"/>
        <c:crosses val="autoZero"/>
        <c:auto val="1"/>
        <c:lblAlgn val="ctr"/>
        <c:lblOffset val="100"/>
        <c:tickMarkSkip val="1"/>
        <c:noMultiLvlLbl val="0"/>
      </c:catAx>
      <c:valAx>
        <c:axId val="-2035627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633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84340096174"/>
          <c:y val="0.03940886699507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8210177961"/>
          <c:y val="0.158438779853196"/>
          <c:w val="0.800720919710361"/>
          <c:h val="0.588052512418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C'!$I$55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C'!$A$56:$A$78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C'!$I$56:$I$78</c:f>
              <c:numCache>
                <c:formatCode>0.00</c:formatCode>
                <c:ptCount val="23"/>
                <c:pt idx="0">
                  <c:v>16.51428571428571</c:v>
                </c:pt>
                <c:pt idx="1">
                  <c:v>12.83783783783784</c:v>
                </c:pt>
                <c:pt idx="2">
                  <c:v>17.5</c:v>
                </c:pt>
                <c:pt idx="3">
                  <c:v>18.78378378378378</c:v>
                </c:pt>
                <c:pt idx="4">
                  <c:v>11.3921568627451</c:v>
                </c:pt>
                <c:pt idx="5">
                  <c:v>16.64285714285714</c:v>
                </c:pt>
                <c:pt idx="6">
                  <c:v>14.4390243902439</c:v>
                </c:pt>
                <c:pt idx="7">
                  <c:v>15.74074074074074</c:v>
                </c:pt>
                <c:pt idx="8">
                  <c:v>29.6</c:v>
                </c:pt>
                <c:pt idx="9">
                  <c:v>15.96774193548387</c:v>
                </c:pt>
                <c:pt idx="10">
                  <c:v>15.10714285714286</c:v>
                </c:pt>
                <c:pt idx="11">
                  <c:v>12.68</c:v>
                </c:pt>
                <c:pt idx="12">
                  <c:v>9.98360655737705</c:v>
                </c:pt>
                <c:pt idx="13">
                  <c:v>8.785714285714286</c:v>
                </c:pt>
                <c:pt idx="14">
                  <c:v>16.04</c:v>
                </c:pt>
                <c:pt idx="15">
                  <c:v>10.51282051282051</c:v>
                </c:pt>
                <c:pt idx="16">
                  <c:v>11.07692307692308</c:v>
                </c:pt>
                <c:pt idx="17">
                  <c:v>13.65714285714286</c:v>
                </c:pt>
                <c:pt idx="18">
                  <c:v>11.66666666666667</c:v>
                </c:pt>
                <c:pt idx="19">
                  <c:v>10.21052631578947</c:v>
                </c:pt>
                <c:pt idx="20">
                  <c:v>18.21951219512195</c:v>
                </c:pt>
                <c:pt idx="21">
                  <c:v>10.33333333333333</c:v>
                </c:pt>
                <c:pt idx="22">
                  <c:v>13.16216216216216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589480"/>
        <c:axId val="-2035583736"/>
      </c:barChart>
      <c:catAx>
        <c:axId val="-2035589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583736"/>
        <c:crosses val="autoZero"/>
        <c:auto val="1"/>
        <c:lblAlgn val="ctr"/>
        <c:lblOffset val="100"/>
        <c:tickMarkSkip val="1"/>
        <c:noMultiLvlLbl val="0"/>
      </c:catAx>
      <c:valAx>
        <c:axId val="-2035583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589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885070023181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600534836617"/>
          <c:y val="0.176780750275789"/>
          <c:w val="0.791004283375466"/>
          <c:h val="0.605256484746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C'!$H$55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C'!$A$56:$A$78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C'!$H$56:$H$78</c:f>
              <c:numCache>
                <c:formatCode>0.00</c:formatCode>
                <c:ptCount val="23"/>
                <c:pt idx="0">
                  <c:v>35.38285714285715</c:v>
                </c:pt>
                <c:pt idx="1">
                  <c:v>32.1081081081081</c:v>
                </c:pt>
                <c:pt idx="2">
                  <c:v>39.3</c:v>
                </c:pt>
                <c:pt idx="3">
                  <c:v>31.49189189189189</c:v>
                </c:pt>
                <c:pt idx="4">
                  <c:v>24.9764705882353</c:v>
                </c:pt>
                <c:pt idx="5">
                  <c:v>39.68571428571428</c:v>
                </c:pt>
                <c:pt idx="6">
                  <c:v>34.68292682926829</c:v>
                </c:pt>
                <c:pt idx="7">
                  <c:v>36.93333333333333</c:v>
                </c:pt>
                <c:pt idx="8">
                  <c:v>67.26</c:v>
                </c:pt>
                <c:pt idx="9">
                  <c:v>31.18064516129032</c:v>
                </c:pt>
                <c:pt idx="10">
                  <c:v>29.87142857142857</c:v>
                </c:pt>
                <c:pt idx="11">
                  <c:v>24.612</c:v>
                </c:pt>
                <c:pt idx="12">
                  <c:v>20.97049180327869</c:v>
                </c:pt>
                <c:pt idx="13">
                  <c:v>18.58571428571428</c:v>
                </c:pt>
                <c:pt idx="14">
                  <c:v>29.52</c:v>
                </c:pt>
                <c:pt idx="15">
                  <c:v>25.46153846153846</c:v>
                </c:pt>
                <c:pt idx="16">
                  <c:v>24.35384615384616</c:v>
                </c:pt>
                <c:pt idx="17">
                  <c:v>26.29714285714286</c:v>
                </c:pt>
                <c:pt idx="18">
                  <c:v>24.23333333333333</c:v>
                </c:pt>
                <c:pt idx="19">
                  <c:v>22.04210526315789</c:v>
                </c:pt>
                <c:pt idx="20">
                  <c:v>32.69268292682927</c:v>
                </c:pt>
                <c:pt idx="21">
                  <c:v>22.13333333333334</c:v>
                </c:pt>
                <c:pt idx="22">
                  <c:v>27.34054054054054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546904"/>
        <c:axId val="-2035541160"/>
      </c:barChart>
      <c:catAx>
        <c:axId val="-203554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541160"/>
        <c:crosses val="autoZero"/>
        <c:auto val="1"/>
        <c:lblAlgn val="ctr"/>
        <c:lblOffset val="100"/>
        <c:tickMarkSkip val="1"/>
        <c:noMultiLvlLbl val="0"/>
      </c:catAx>
      <c:valAx>
        <c:axId val="-203554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Balls/Wkt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546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40886699507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50872655517"/>
          <c:y val="0.167132729434734"/>
          <c:w val="0.811914669425446"/>
          <c:h val="0.605557128812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C'!$G$55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'Mimmack C'!$A$56:$A$78</c:f>
              <c:numCache>
                <c:formatCode>General</c:formatCode>
                <c:ptCount val="23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</c:numCache>
            </c:numRef>
          </c:cat>
          <c:val>
            <c:numRef>
              <c:f>'Mimmack C'!$G$56:$G$78</c:f>
              <c:numCache>
                <c:formatCode>0.00</c:formatCode>
                <c:ptCount val="23"/>
                <c:pt idx="0">
                  <c:v>2.800387596899225</c:v>
                </c:pt>
                <c:pt idx="1">
                  <c:v>2.398989898989899</c:v>
                </c:pt>
                <c:pt idx="2">
                  <c:v>2.671755725190839</c:v>
                </c:pt>
                <c:pt idx="3">
                  <c:v>3.578784757981462</c:v>
                </c:pt>
                <c:pt idx="4">
                  <c:v>2.736693358455016</c:v>
                </c:pt>
                <c:pt idx="5">
                  <c:v>2.516198704103672</c:v>
                </c:pt>
                <c:pt idx="6">
                  <c:v>2.49789029535865</c:v>
                </c:pt>
                <c:pt idx="7">
                  <c:v>2.557160048134777</c:v>
                </c:pt>
                <c:pt idx="8">
                  <c:v>2.64049955396967</c:v>
                </c:pt>
                <c:pt idx="9">
                  <c:v>3.072625698324023</c:v>
                </c:pt>
                <c:pt idx="10">
                  <c:v>3.034433285509325</c:v>
                </c:pt>
                <c:pt idx="11">
                  <c:v>3.091175036567528</c:v>
                </c:pt>
                <c:pt idx="12">
                  <c:v>2.856472795497186</c:v>
                </c:pt>
                <c:pt idx="13">
                  <c:v>2.836279784780938</c:v>
                </c:pt>
                <c:pt idx="14">
                  <c:v>3.260162601626016</c:v>
                </c:pt>
                <c:pt idx="15">
                  <c:v>2.477341389728096</c:v>
                </c:pt>
                <c:pt idx="16">
                  <c:v>2.728995578016424</c:v>
                </c:pt>
                <c:pt idx="17">
                  <c:v>3.116036505867014</c:v>
                </c:pt>
                <c:pt idx="18">
                  <c:v>2.888583218707014</c:v>
                </c:pt>
                <c:pt idx="19">
                  <c:v>2.779369627507163</c:v>
                </c:pt>
                <c:pt idx="20">
                  <c:v>3.343777976723366</c:v>
                </c:pt>
                <c:pt idx="21">
                  <c:v>2.801204819277108</c:v>
                </c:pt>
                <c:pt idx="22">
                  <c:v>2.888493475682088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504456"/>
        <c:axId val="-2035498712"/>
      </c:barChart>
      <c:catAx>
        <c:axId val="-203550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498712"/>
        <c:crosses val="autoZero"/>
        <c:auto val="1"/>
        <c:lblAlgn val="ctr"/>
        <c:lblOffset val="100"/>
        <c:tickMarkSkip val="1"/>
        <c:noMultiLvlLbl val="0"/>
      </c:catAx>
      <c:valAx>
        <c:axId val="-203549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504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T'!$E$5:$E$12</c:f>
              <c:numCache>
                <c:formatCode>General</c:formatCode>
                <c:ptCount val="8"/>
                <c:pt idx="0">
                  <c:v>23.0</c:v>
                </c:pt>
                <c:pt idx="1">
                  <c:v>9.0</c:v>
                </c:pt>
                <c:pt idx="2">
                  <c:v>18.0</c:v>
                </c:pt>
                <c:pt idx="3">
                  <c:v>0.0</c:v>
                </c:pt>
                <c:pt idx="4">
                  <c:v>47.0</c:v>
                </c:pt>
                <c:pt idx="5">
                  <c:v>8.0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433160"/>
        <c:axId val="-2035427416"/>
      </c:barChart>
      <c:catAx>
        <c:axId val="-2035433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427416"/>
        <c:crosses val="autoZero"/>
        <c:auto val="1"/>
        <c:lblAlgn val="ctr"/>
        <c:lblOffset val="100"/>
        <c:noMultiLvlLbl val="1"/>
      </c:catAx>
      <c:valAx>
        <c:axId val="-203542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433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T'!$H$5:$H$12</c:f>
              <c:numCache>
                <c:formatCode>0.00</c:formatCode>
                <c:ptCount val="8"/>
                <c:pt idx="0">
                  <c:v>11.5</c:v>
                </c:pt>
                <c:pt idx="1">
                  <c:v>3.0</c:v>
                </c:pt>
                <c:pt idx="2">
                  <c:v>3.6</c:v>
                </c:pt>
                <c:pt idx="3">
                  <c:v>0.0</c:v>
                </c:pt>
                <c:pt idx="4">
                  <c:v>47.0</c:v>
                </c:pt>
                <c:pt idx="5">
                  <c:v>8.0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380504"/>
        <c:axId val="-2035374760"/>
      </c:barChart>
      <c:catAx>
        <c:axId val="-203538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374760"/>
        <c:crosses val="autoZero"/>
        <c:auto val="1"/>
        <c:lblAlgn val="ctr"/>
        <c:lblOffset val="100"/>
        <c:noMultiLvlLbl val="1"/>
      </c:catAx>
      <c:valAx>
        <c:axId val="-2035374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380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T'!$D$39:$D$46</c:f>
              <c:numCache>
                <c:formatCode>General</c:formatCode>
                <c:ptCount val="8"/>
                <c:pt idx="0">
                  <c:v>6.0</c:v>
                </c:pt>
                <c:pt idx="1">
                  <c:v>11.0</c:v>
                </c:pt>
                <c:pt idx="2">
                  <c:v>10.0</c:v>
                </c:pt>
                <c:pt idx="3">
                  <c:v>3.0</c:v>
                </c:pt>
                <c:pt idx="4">
                  <c:v>6.0</c:v>
                </c:pt>
                <c:pt idx="5">
                  <c:v>26.0</c:v>
                </c:pt>
                <c:pt idx="6">
                  <c:v>15.0</c:v>
                </c:pt>
                <c:pt idx="7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329032"/>
        <c:axId val="-2035323304"/>
      </c:barChart>
      <c:catAx>
        <c:axId val="-2035329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323304"/>
        <c:crosses val="autoZero"/>
        <c:auto val="1"/>
        <c:lblAlgn val="ctr"/>
        <c:lblOffset val="100"/>
        <c:noMultiLvlLbl val="1"/>
      </c:catAx>
      <c:valAx>
        <c:axId val="-2035323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329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T'!$I$39:$I$46</c:f>
              <c:numCache>
                <c:formatCode>0.00</c:formatCode>
                <c:ptCount val="8"/>
                <c:pt idx="0">
                  <c:v>15.16666666666667</c:v>
                </c:pt>
                <c:pt idx="1">
                  <c:v>13.0</c:v>
                </c:pt>
                <c:pt idx="2">
                  <c:v>18.9</c:v>
                </c:pt>
                <c:pt idx="3">
                  <c:v>29.0</c:v>
                </c:pt>
                <c:pt idx="4">
                  <c:v>29.5</c:v>
                </c:pt>
                <c:pt idx="5">
                  <c:v>13.46153846153846</c:v>
                </c:pt>
                <c:pt idx="6">
                  <c:v>14.66666666666667</c:v>
                </c:pt>
                <c:pt idx="7">
                  <c:v>7.333333333333332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246552"/>
        <c:axId val="-2036252312"/>
      </c:barChart>
      <c:catAx>
        <c:axId val="-203624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252312"/>
        <c:crosses val="autoZero"/>
        <c:auto val="1"/>
        <c:lblAlgn val="ctr"/>
        <c:lblOffset val="100"/>
        <c:noMultiLvlLbl val="1"/>
      </c:catAx>
      <c:valAx>
        <c:axId val="-2036252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24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T'!$G$39:$G$46</c:f>
              <c:numCache>
                <c:formatCode>0.00</c:formatCode>
                <c:ptCount val="8"/>
                <c:pt idx="0">
                  <c:v>3.64</c:v>
                </c:pt>
                <c:pt idx="1">
                  <c:v>2.75</c:v>
                </c:pt>
                <c:pt idx="2">
                  <c:v>3.411552346570397</c:v>
                </c:pt>
                <c:pt idx="3">
                  <c:v>2.71875</c:v>
                </c:pt>
                <c:pt idx="4">
                  <c:v>4.425</c:v>
                </c:pt>
                <c:pt idx="5">
                  <c:v>4.022988505747127</c:v>
                </c:pt>
                <c:pt idx="6">
                  <c:v>3.313253012048193</c:v>
                </c:pt>
                <c:pt idx="7">
                  <c:v>3.283582089552238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298056"/>
        <c:axId val="-2036303816"/>
      </c:barChart>
      <c:catAx>
        <c:axId val="-203629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303816"/>
        <c:crosses val="autoZero"/>
        <c:auto val="1"/>
        <c:lblAlgn val="ctr"/>
        <c:lblOffset val="100"/>
        <c:noMultiLvlLbl val="1"/>
      </c:catAx>
      <c:valAx>
        <c:axId val="-2036303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629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'Barnard A'!$A$40:$A$48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'Barnard A'!$D$40:$D$48</c:f>
              <c:numCache>
                <c:formatCode>General</c:formatCode>
                <c:ptCount val="9"/>
                <c:pt idx="0">
                  <c:v>2.0</c:v>
                </c:pt>
                <c:pt idx="1">
                  <c:v>3.0</c:v>
                </c:pt>
                <c:pt idx="2">
                  <c:v>22.0</c:v>
                </c:pt>
                <c:pt idx="3">
                  <c:v>30.0</c:v>
                </c:pt>
                <c:pt idx="4">
                  <c:v>35.0</c:v>
                </c:pt>
                <c:pt idx="5">
                  <c:v>38.0</c:v>
                </c:pt>
                <c:pt idx="6">
                  <c:v>38.0</c:v>
                </c:pt>
                <c:pt idx="7">
                  <c:v>21.0</c:v>
                </c:pt>
                <c:pt idx="8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085416"/>
        <c:axId val="-2064079704"/>
      </c:barChart>
      <c:catAx>
        <c:axId val="-2064085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079704"/>
        <c:crosses val="autoZero"/>
        <c:auto val="1"/>
        <c:lblAlgn val="ctr"/>
        <c:lblOffset val="100"/>
        <c:noMultiLvlLbl val="1"/>
      </c:catAx>
      <c:valAx>
        <c:axId val="-2064079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4085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'Russell T'!$A$39:$A$46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'Russell T'!$H$39:$H$46</c:f>
              <c:numCache>
                <c:formatCode>0.00</c:formatCode>
                <c:ptCount val="8"/>
                <c:pt idx="0">
                  <c:v>25.0</c:v>
                </c:pt>
                <c:pt idx="1">
                  <c:v>28.36363636363636</c:v>
                </c:pt>
                <c:pt idx="2">
                  <c:v>33.24</c:v>
                </c:pt>
                <c:pt idx="3">
                  <c:v>64.0</c:v>
                </c:pt>
                <c:pt idx="4">
                  <c:v>40.0</c:v>
                </c:pt>
                <c:pt idx="5">
                  <c:v>20.07692307692308</c:v>
                </c:pt>
                <c:pt idx="6">
                  <c:v>26.56</c:v>
                </c:pt>
                <c:pt idx="7">
                  <c:v>13.4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157912"/>
        <c:axId val="-2035152168"/>
      </c:barChart>
      <c:catAx>
        <c:axId val="-2035157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152168"/>
        <c:crosses val="autoZero"/>
        <c:auto val="1"/>
        <c:lblAlgn val="ctr"/>
        <c:lblOffset val="100"/>
        <c:noMultiLvlLbl val="1"/>
      </c:catAx>
      <c:valAx>
        <c:axId val="-2035152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157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66730806993"/>
          <c:y val="0.169318415237621"/>
          <c:w val="0.81755392691889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'Scholes P'!$A$5:$A$21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'Scholes P'!$H$5:$H$21</c:f>
              <c:numCache>
                <c:formatCode>0.00</c:formatCode>
                <c:ptCount val="17"/>
                <c:pt idx="0">
                  <c:v>1.889</c:v>
                </c:pt>
                <c:pt idx="1">
                  <c:v>2.0</c:v>
                </c:pt>
                <c:pt idx="2">
                  <c:v>1.0</c:v>
                </c:pt>
                <c:pt idx="3">
                  <c:v>7.4</c:v>
                </c:pt>
                <c:pt idx="4">
                  <c:v>4.0</c:v>
                </c:pt>
                <c:pt idx="5">
                  <c:v>3.875</c:v>
                </c:pt>
                <c:pt idx="6">
                  <c:v>8.364</c:v>
                </c:pt>
                <c:pt idx="7">
                  <c:v>4.778</c:v>
                </c:pt>
                <c:pt idx="8">
                  <c:v>5.0</c:v>
                </c:pt>
                <c:pt idx="9">
                  <c:v>14.2</c:v>
                </c:pt>
                <c:pt idx="10">
                  <c:v>5.0</c:v>
                </c:pt>
                <c:pt idx="11">
                  <c:v>6.625</c:v>
                </c:pt>
                <c:pt idx="12">
                  <c:v>5.0</c:v>
                </c:pt>
                <c:pt idx="13">
                  <c:v>2.9</c:v>
                </c:pt>
                <c:pt idx="14">
                  <c:v>4.2</c:v>
                </c:pt>
                <c:pt idx="15">
                  <c:v>5.444</c:v>
                </c:pt>
                <c:pt idx="16">
                  <c:v>2.833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091960"/>
        <c:axId val="-2035086232"/>
      </c:barChart>
      <c:catAx>
        <c:axId val="-2035091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086232"/>
        <c:crosses val="autoZero"/>
        <c:auto val="1"/>
        <c:lblAlgn val="ctr"/>
        <c:lblOffset val="100"/>
        <c:noMultiLvlLbl val="1"/>
      </c:catAx>
      <c:valAx>
        <c:axId val="-203508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091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'Scholes P'!$A$5:$A$21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'Scholes P'!$E$5:$E$21</c:f>
              <c:numCache>
                <c:formatCode>General</c:formatCode>
                <c:ptCount val="17"/>
                <c:pt idx="0">
                  <c:v>17.0</c:v>
                </c:pt>
                <c:pt idx="1">
                  <c:v>10.0</c:v>
                </c:pt>
                <c:pt idx="2">
                  <c:v>7.0</c:v>
                </c:pt>
                <c:pt idx="3">
                  <c:v>37.0</c:v>
                </c:pt>
                <c:pt idx="4">
                  <c:v>12.0</c:v>
                </c:pt>
                <c:pt idx="5">
                  <c:v>31.0</c:v>
                </c:pt>
                <c:pt idx="6">
                  <c:v>92.0</c:v>
                </c:pt>
                <c:pt idx="7">
                  <c:v>43.0</c:v>
                </c:pt>
                <c:pt idx="8">
                  <c:v>50.0</c:v>
                </c:pt>
                <c:pt idx="9">
                  <c:v>142.0</c:v>
                </c:pt>
                <c:pt idx="10">
                  <c:v>50.0</c:v>
                </c:pt>
                <c:pt idx="11">
                  <c:v>53.0</c:v>
                </c:pt>
                <c:pt idx="12">
                  <c:v>35.0</c:v>
                </c:pt>
                <c:pt idx="13">
                  <c:v>29.0</c:v>
                </c:pt>
                <c:pt idx="14">
                  <c:v>42.0</c:v>
                </c:pt>
                <c:pt idx="15">
                  <c:v>49.0</c:v>
                </c:pt>
                <c:pt idx="16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5039592"/>
        <c:axId val="-2035033864"/>
      </c:barChart>
      <c:catAx>
        <c:axId val="-203503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033864"/>
        <c:crosses val="autoZero"/>
        <c:auto val="1"/>
        <c:lblAlgn val="ctr"/>
        <c:lblOffset val="100"/>
        <c:noMultiLvlLbl val="1"/>
      </c:catAx>
      <c:valAx>
        <c:axId val="-2035033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5039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'Scott D'!$E$5:$E$13</c:f>
              <c:numCache>
                <c:formatCode>General</c:formatCode>
                <c:ptCount val="9"/>
                <c:pt idx="0">
                  <c:v>32.0</c:v>
                </c:pt>
                <c:pt idx="1">
                  <c:v>74.0</c:v>
                </c:pt>
                <c:pt idx="2">
                  <c:v>116.0</c:v>
                </c:pt>
                <c:pt idx="3">
                  <c:v>132.0</c:v>
                </c:pt>
                <c:pt idx="4">
                  <c:v>150.0</c:v>
                </c:pt>
                <c:pt idx="5">
                  <c:v>138.0</c:v>
                </c:pt>
                <c:pt idx="6">
                  <c:v>411.0</c:v>
                </c:pt>
                <c:pt idx="7">
                  <c:v>230.0</c:v>
                </c:pt>
                <c:pt idx="8">
                  <c:v>444.0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971048"/>
        <c:axId val="-2034965304"/>
      </c:barChart>
      <c:catAx>
        <c:axId val="-203497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965304"/>
        <c:crosses val="autoZero"/>
        <c:auto val="1"/>
        <c:lblAlgn val="ctr"/>
        <c:lblOffset val="100"/>
        <c:noMultiLvlLbl val="1"/>
      </c:catAx>
      <c:valAx>
        <c:axId val="-2034965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97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"/>
          <c:y val="0.169318415237621"/>
          <c:w val="0.80323259259259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D'!$H$4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D'!$A$5:$A$13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'Scott D'!$H$5:$H$13</c:f>
              <c:numCache>
                <c:formatCode>0.00</c:formatCode>
                <c:ptCount val="9"/>
                <c:pt idx="0">
                  <c:v>16.0</c:v>
                </c:pt>
                <c:pt idx="1">
                  <c:v>6.167</c:v>
                </c:pt>
                <c:pt idx="2">
                  <c:v>14.5</c:v>
                </c:pt>
                <c:pt idx="3">
                  <c:v>10.154</c:v>
                </c:pt>
                <c:pt idx="4">
                  <c:v>12.5</c:v>
                </c:pt>
                <c:pt idx="5">
                  <c:v>12.545</c:v>
                </c:pt>
                <c:pt idx="6">
                  <c:v>24.176</c:v>
                </c:pt>
                <c:pt idx="7">
                  <c:v>13.529</c:v>
                </c:pt>
                <c:pt idx="8">
                  <c:v>23.368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918360"/>
        <c:axId val="-2034912616"/>
      </c:barChart>
      <c:catAx>
        <c:axId val="-2034918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912616"/>
        <c:crosses val="autoZero"/>
        <c:auto val="1"/>
        <c:lblAlgn val="ctr"/>
        <c:lblOffset val="100"/>
        <c:noMultiLvlLbl val="1"/>
      </c:catAx>
      <c:valAx>
        <c:axId val="-2034912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918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D'!$A$40:$A$45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'Scott D'!$D$40:$D$45</c:f>
              <c:numCache>
                <c:formatCode>General</c:formatCode>
                <c:ptCount val="6"/>
                <c:pt idx="0">
                  <c:v>2.0</c:v>
                </c:pt>
                <c:pt idx="1">
                  <c:v>1.0</c:v>
                </c:pt>
                <c:pt idx="2">
                  <c:v>1.0</c:v>
                </c:pt>
                <c:pt idx="3">
                  <c:v>0.0</c:v>
                </c:pt>
                <c:pt idx="5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866872"/>
        <c:axId val="-2034861128"/>
      </c:barChart>
      <c:catAx>
        <c:axId val="-2034866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861128"/>
        <c:crosses val="autoZero"/>
        <c:auto val="1"/>
        <c:lblAlgn val="ctr"/>
        <c:lblOffset val="100"/>
        <c:noMultiLvlLbl val="1"/>
      </c:catAx>
      <c:valAx>
        <c:axId val="-2034861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866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"/>
          <c:w val="0.81073250218722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D'!$A$40:$A$45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'Scott D'!$I$40:$I$45</c:f>
              <c:numCache>
                <c:formatCode>0.00</c:formatCode>
                <c:ptCount val="6"/>
                <c:pt idx="0">
                  <c:v>9.5</c:v>
                </c:pt>
                <c:pt idx="1">
                  <c:v>19.0</c:v>
                </c:pt>
                <c:pt idx="2">
                  <c:v>31.0</c:v>
                </c:pt>
                <c:pt idx="3">
                  <c:v>0.0</c:v>
                </c:pt>
                <c:pt idx="5">
                  <c:v>14.66666666666667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815048"/>
        <c:axId val="-2034809304"/>
      </c:barChart>
      <c:catAx>
        <c:axId val="-2034815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809304"/>
        <c:crosses val="autoZero"/>
        <c:auto val="1"/>
        <c:lblAlgn val="ctr"/>
        <c:lblOffset val="100"/>
        <c:noMultiLvlLbl val="1"/>
      </c:catAx>
      <c:valAx>
        <c:axId val="-2034809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815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D'!$A$40:$A$45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'Scott D'!$G$40:$G$45</c:f>
              <c:numCache>
                <c:formatCode>0.00</c:formatCode>
                <c:ptCount val="6"/>
                <c:pt idx="0">
                  <c:v>3.8</c:v>
                </c:pt>
                <c:pt idx="1">
                  <c:v>9.5</c:v>
                </c:pt>
                <c:pt idx="2">
                  <c:v>7.75</c:v>
                </c:pt>
                <c:pt idx="3">
                  <c:v>5.0</c:v>
                </c:pt>
                <c:pt idx="5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763544"/>
        <c:axId val="-2034757832"/>
      </c:barChart>
      <c:catAx>
        <c:axId val="-203476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757832"/>
        <c:crosses val="autoZero"/>
        <c:auto val="1"/>
        <c:lblAlgn val="ctr"/>
        <c:lblOffset val="100"/>
        <c:noMultiLvlLbl val="1"/>
      </c:catAx>
      <c:valAx>
        <c:axId val="-203475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763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2633420822"/>
          <c:y val="0.169318415237621"/>
          <c:w val="0.816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'Scott D'!$A$40:$A$45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'Scott D'!$H$40:$H$45</c:f>
              <c:numCache>
                <c:formatCode>0.00</c:formatCode>
                <c:ptCount val="6"/>
                <c:pt idx="0">
                  <c:v>15.0</c:v>
                </c:pt>
                <c:pt idx="1">
                  <c:v>12.0</c:v>
                </c:pt>
                <c:pt idx="2">
                  <c:v>24.0</c:v>
                </c:pt>
                <c:pt idx="3">
                  <c:v>0.0</c:v>
                </c:pt>
                <c:pt idx="5">
                  <c:v>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712088"/>
        <c:axId val="-2034706344"/>
      </c:barChart>
      <c:catAx>
        <c:axId val="-203471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706344"/>
        <c:crosses val="autoZero"/>
        <c:auto val="1"/>
        <c:lblAlgn val="ctr"/>
        <c:lblOffset val="100"/>
        <c:noMultiLvlLbl val="1"/>
      </c:catAx>
      <c:valAx>
        <c:axId val="-2034706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71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'Smith B'!$E$4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'Smith B'!$A$5:$A$7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'Smith B'!$E$5:$E$7</c:f>
              <c:numCache>
                <c:formatCode>General</c:formatCode>
                <c:ptCount val="3"/>
                <c:pt idx="0">
                  <c:v>100.0</c:v>
                </c:pt>
                <c:pt idx="1">
                  <c:v>138.0</c:v>
                </c:pt>
                <c:pt idx="2">
                  <c:v>393.0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4647672"/>
        <c:axId val="-2034641928"/>
      </c:barChart>
      <c:catAx>
        <c:axId val="-2034647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641928"/>
        <c:crosses val="autoZero"/>
        <c:auto val="1"/>
        <c:lblAlgn val="ctr"/>
        <c:lblOffset val="100"/>
        <c:noMultiLvlLbl val="1"/>
      </c:catAx>
      <c:valAx>
        <c:axId val="-203464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647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Relationship Id="rId2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4" Type="http://schemas.openxmlformats.org/officeDocument/2006/relationships/chart" Target="../charts/chart56.xml"/><Relationship Id="rId5" Type="http://schemas.openxmlformats.org/officeDocument/2006/relationships/chart" Target="../charts/chart57.xml"/><Relationship Id="rId6" Type="http://schemas.openxmlformats.org/officeDocument/2006/relationships/chart" Target="../charts/chart58.xml"/><Relationship Id="rId1" Type="http://schemas.openxmlformats.org/officeDocument/2006/relationships/chart" Target="../charts/chart53.xml"/><Relationship Id="rId2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4" Type="http://schemas.openxmlformats.org/officeDocument/2006/relationships/chart" Target="../charts/chart62.xml"/><Relationship Id="rId5" Type="http://schemas.openxmlformats.org/officeDocument/2006/relationships/chart" Target="../charts/chart63.xml"/><Relationship Id="rId6" Type="http://schemas.openxmlformats.org/officeDocument/2006/relationships/chart" Target="../charts/chart64.xml"/><Relationship Id="rId1" Type="http://schemas.openxmlformats.org/officeDocument/2006/relationships/chart" Target="../charts/chart59.xml"/><Relationship Id="rId2" Type="http://schemas.openxmlformats.org/officeDocument/2006/relationships/chart" Target="../charts/chart6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4" Type="http://schemas.openxmlformats.org/officeDocument/2006/relationships/chart" Target="../charts/chart68.xml"/><Relationship Id="rId5" Type="http://schemas.openxmlformats.org/officeDocument/2006/relationships/chart" Target="../charts/chart69.xml"/><Relationship Id="rId6" Type="http://schemas.openxmlformats.org/officeDocument/2006/relationships/chart" Target="../charts/chart70.xml"/><Relationship Id="rId1" Type="http://schemas.openxmlformats.org/officeDocument/2006/relationships/chart" Target="../charts/chart65.xml"/><Relationship Id="rId2" Type="http://schemas.openxmlformats.org/officeDocument/2006/relationships/chart" Target="../charts/chart6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4" Type="http://schemas.openxmlformats.org/officeDocument/2006/relationships/chart" Target="../charts/chart74.xml"/><Relationship Id="rId5" Type="http://schemas.openxmlformats.org/officeDocument/2006/relationships/chart" Target="../charts/chart75.xml"/><Relationship Id="rId6" Type="http://schemas.openxmlformats.org/officeDocument/2006/relationships/chart" Target="../charts/chart76.xml"/><Relationship Id="rId1" Type="http://schemas.openxmlformats.org/officeDocument/2006/relationships/chart" Target="../charts/chart71.xml"/><Relationship Id="rId2" Type="http://schemas.openxmlformats.org/officeDocument/2006/relationships/chart" Target="../charts/chart7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Relationship Id="rId2" Type="http://schemas.openxmlformats.org/officeDocument/2006/relationships/chart" Target="../charts/chart7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4" Type="http://schemas.openxmlformats.org/officeDocument/2006/relationships/chart" Target="../charts/chart82.xml"/><Relationship Id="rId5" Type="http://schemas.openxmlformats.org/officeDocument/2006/relationships/chart" Target="../charts/chart83.xml"/><Relationship Id="rId6" Type="http://schemas.openxmlformats.org/officeDocument/2006/relationships/chart" Target="../charts/chart84.xml"/><Relationship Id="rId1" Type="http://schemas.openxmlformats.org/officeDocument/2006/relationships/chart" Target="../charts/chart79.xml"/><Relationship Id="rId2" Type="http://schemas.openxmlformats.org/officeDocument/2006/relationships/chart" Target="../charts/chart8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4" Type="http://schemas.openxmlformats.org/officeDocument/2006/relationships/chart" Target="../charts/chart88.xml"/><Relationship Id="rId5" Type="http://schemas.openxmlformats.org/officeDocument/2006/relationships/chart" Target="../charts/chart89.xml"/><Relationship Id="rId6" Type="http://schemas.openxmlformats.org/officeDocument/2006/relationships/chart" Target="../charts/chart90.xml"/><Relationship Id="rId1" Type="http://schemas.openxmlformats.org/officeDocument/2006/relationships/chart" Target="../charts/chart85.xml"/><Relationship Id="rId2" Type="http://schemas.openxmlformats.org/officeDocument/2006/relationships/chart" Target="../charts/chart8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Relationship Id="rId2" Type="http://schemas.openxmlformats.org/officeDocument/2006/relationships/chart" Target="../charts/chart9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4" Type="http://schemas.openxmlformats.org/officeDocument/2006/relationships/chart" Target="../charts/chart96.xml"/><Relationship Id="rId5" Type="http://schemas.openxmlformats.org/officeDocument/2006/relationships/chart" Target="../charts/chart97.xml"/><Relationship Id="rId6" Type="http://schemas.openxmlformats.org/officeDocument/2006/relationships/chart" Target="../charts/chart98.xml"/><Relationship Id="rId1" Type="http://schemas.openxmlformats.org/officeDocument/2006/relationships/chart" Target="../charts/chart93.xml"/><Relationship Id="rId2" Type="http://schemas.openxmlformats.org/officeDocument/2006/relationships/chart" Target="../charts/chart9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Relationship Id="rId2" Type="http://schemas.openxmlformats.org/officeDocument/2006/relationships/chart" Target="../charts/chart10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4" Type="http://schemas.openxmlformats.org/officeDocument/2006/relationships/chart" Target="../charts/chart104.xml"/><Relationship Id="rId5" Type="http://schemas.openxmlformats.org/officeDocument/2006/relationships/chart" Target="../charts/chart105.xml"/><Relationship Id="rId6" Type="http://schemas.openxmlformats.org/officeDocument/2006/relationships/chart" Target="../charts/chart106.xml"/><Relationship Id="rId1" Type="http://schemas.openxmlformats.org/officeDocument/2006/relationships/chart" Target="../charts/chart101.xml"/><Relationship Id="rId2" Type="http://schemas.openxmlformats.org/officeDocument/2006/relationships/chart" Target="../charts/chart10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Relationship Id="rId2" Type="http://schemas.openxmlformats.org/officeDocument/2006/relationships/chart" Target="../charts/chart10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4" Type="http://schemas.openxmlformats.org/officeDocument/2006/relationships/chart" Target="../charts/chart112.xml"/><Relationship Id="rId5" Type="http://schemas.openxmlformats.org/officeDocument/2006/relationships/chart" Target="../charts/chart113.xml"/><Relationship Id="rId6" Type="http://schemas.openxmlformats.org/officeDocument/2006/relationships/chart" Target="../charts/chart114.xml"/><Relationship Id="rId1" Type="http://schemas.openxmlformats.org/officeDocument/2006/relationships/chart" Target="../charts/chart109.xml"/><Relationship Id="rId2" Type="http://schemas.openxmlformats.org/officeDocument/2006/relationships/chart" Target="../charts/chart11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4" Type="http://schemas.openxmlformats.org/officeDocument/2006/relationships/chart" Target="../charts/chart118.xml"/><Relationship Id="rId5" Type="http://schemas.openxmlformats.org/officeDocument/2006/relationships/chart" Target="../charts/chart119.xml"/><Relationship Id="rId6" Type="http://schemas.openxmlformats.org/officeDocument/2006/relationships/chart" Target="../charts/chart120.xml"/><Relationship Id="rId1" Type="http://schemas.openxmlformats.org/officeDocument/2006/relationships/chart" Target="../charts/chart115.xml"/><Relationship Id="rId2" Type="http://schemas.openxmlformats.org/officeDocument/2006/relationships/chart" Target="../charts/chart1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4" Type="http://schemas.openxmlformats.org/officeDocument/2006/relationships/chart" Target="../charts/chart124.xml"/><Relationship Id="rId5" Type="http://schemas.openxmlformats.org/officeDocument/2006/relationships/chart" Target="../charts/chart125.xml"/><Relationship Id="rId6" Type="http://schemas.openxmlformats.org/officeDocument/2006/relationships/chart" Target="../charts/chart126.xml"/><Relationship Id="rId1" Type="http://schemas.openxmlformats.org/officeDocument/2006/relationships/chart" Target="../charts/chart121.xml"/><Relationship Id="rId2" Type="http://schemas.openxmlformats.org/officeDocument/2006/relationships/chart" Target="../charts/chart12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9.xml"/><Relationship Id="rId4" Type="http://schemas.openxmlformats.org/officeDocument/2006/relationships/chart" Target="../charts/chart130.xml"/><Relationship Id="rId5" Type="http://schemas.openxmlformats.org/officeDocument/2006/relationships/chart" Target="../charts/chart131.xml"/><Relationship Id="rId6" Type="http://schemas.openxmlformats.org/officeDocument/2006/relationships/chart" Target="../charts/chart132.xml"/><Relationship Id="rId1" Type="http://schemas.openxmlformats.org/officeDocument/2006/relationships/chart" Target="../charts/chart127.xml"/><Relationship Id="rId2" Type="http://schemas.openxmlformats.org/officeDocument/2006/relationships/chart" Target="../charts/chart1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3.xml"/><Relationship Id="rId2" Type="http://schemas.openxmlformats.org/officeDocument/2006/relationships/chart" Target="../charts/chart134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7.xml"/><Relationship Id="rId4" Type="http://schemas.openxmlformats.org/officeDocument/2006/relationships/chart" Target="../charts/chart138.xml"/><Relationship Id="rId5" Type="http://schemas.openxmlformats.org/officeDocument/2006/relationships/chart" Target="../charts/chart139.xml"/><Relationship Id="rId6" Type="http://schemas.openxmlformats.org/officeDocument/2006/relationships/chart" Target="../charts/chart140.xml"/><Relationship Id="rId1" Type="http://schemas.openxmlformats.org/officeDocument/2006/relationships/chart" Target="../charts/chart135.xml"/><Relationship Id="rId2" Type="http://schemas.openxmlformats.org/officeDocument/2006/relationships/chart" Target="../charts/chart136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3.xml"/><Relationship Id="rId4" Type="http://schemas.openxmlformats.org/officeDocument/2006/relationships/chart" Target="../charts/chart144.xml"/><Relationship Id="rId5" Type="http://schemas.openxmlformats.org/officeDocument/2006/relationships/chart" Target="../charts/chart145.xml"/><Relationship Id="rId6" Type="http://schemas.openxmlformats.org/officeDocument/2006/relationships/chart" Target="../charts/chart146.xml"/><Relationship Id="rId1" Type="http://schemas.openxmlformats.org/officeDocument/2006/relationships/chart" Target="../charts/chart141.xml"/><Relationship Id="rId2" Type="http://schemas.openxmlformats.org/officeDocument/2006/relationships/chart" Target="../charts/chart14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4" Type="http://schemas.openxmlformats.org/officeDocument/2006/relationships/chart" Target="../charts/chart36.xml"/><Relationship Id="rId5" Type="http://schemas.openxmlformats.org/officeDocument/2006/relationships/chart" Target="../charts/chart37.xml"/><Relationship Id="rId6" Type="http://schemas.openxmlformats.org/officeDocument/2006/relationships/chart" Target="../charts/chart38.xml"/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4" Type="http://schemas.openxmlformats.org/officeDocument/2006/relationships/chart" Target="../charts/chart42.xml"/><Relationship Id="rId5" Type="http://schemas.openxmlformats.org/officeDocument/2006/relationships/chart" Target="../charts/chart43.xml"/><Relationship Id="rId6" Type="http://schemas.openxmlformats.org/officeDocument/2006/relationships/chart" Target="../charts/chart44.xml"/><Relationship Id="rId1" Type="http://schemas.openxmlformats.org/officeDocument/2006/relationships/chart" Target="../charts/chart39.xml"/><Relationship Id="rId2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4" Type="http://schemas.openxmlformats.org/officeDocument/2006/relationships/chart" Target="../charts/chart48.xml"/><Relationship Id="rId5" Type="http://schemas.openxmlformats.org/officeDocument/2006/relationships/chart" Target="../charts/chart49.xml"/><Relationship Id="rId6" Type="http://schemas.openxmlformats.org/officeDocument/2006/relationships/chart" Target="../charts/chart50.xml"/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14</xdr:row>
      <xdr:rowOff>12700</xdr:rowOff>
    </xdr:from>
    <xdr:to>
      <xdr:col>7</xdr:col>
      <xdr:colOff>455467</xdr:colOff>
      <xdr:row>32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14</xdr:row>
      <xdr:rowOff>4234</xdr:rowOff>
    </xdr:from>
    <xdr:to>
      <xdr:col>16</xdr:col>
      <xdr:colOff>269200</xdr:colOff>
      <xdr:row>32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47</xdr:row>
      <xdr:rowOff>12700</xdr:rowOff>
    </xdr:from>
    <xdr:to>
      <xdr:col>6</xdr:col>
      <xdr:colOff>347133</xdr:colOff>
      <xdr:row>65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47</xdr:row>
      <xdr:rowOff>12700</xdr:rowOff>
    </xdr:from>
    <xdr:to>
      <xdr:col>13</xdr:col>
      <xdr:colOff>448733</xdr:colOff>
      <xdr:row>65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67</xdr:row>
      <xdr:rowOff>12700</xdr:rowOff>
    </xdr:from>
    <xdr:to>
      <xdr:col>6</xdr:col>
      <xdr:colOff>347134</xdr:colOff>
      <xdr:row>85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67</xdr:row>
      <xdr:rowOff>4234</xdr:rowOff>
    </xdr:from>
    <xdr:to>
      <xdr:col>13</xdr:col>
      <xdr:colOff>448734</xdr:colOff>
      <xdr:row>85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4232</xdr:colOff>
      <xdr:row>22</xdr:row>
      <xdr:rowOff>8466</xdr:rowOff>
    </xdr:from>
    <xdr:to>
      <xdr:col>16</xdr:col>
      <xdr:colOff>662899</xdr:colOff>
      <xdr:row>43</xdr:row>
      <xdr:rowOff>48066</xdr:rowOff>
    </xdr:to>
    <xdr:graphicFrame macro="">
      <xdr:nvGraphicFramePr>
        <xdr:cNvPr id="8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122766</xdr:colOff>
      <xdr:row>22</xdr:row>
      <xdr:rowOff>8466</xdr:rowOff>
    </xdr:from>
    <xdr:to>
      <xdr:col>8</xdr:col>
      <xdr:colOff>78699</xdr:colOff>
      <xdr:row>43</xdr:row>
      <xdr:rowOff>48066</xdr:rowOff>
    </xdr:to>
    <xdr:graphicFrame macro="">
      <xdr:nvGraphicFramePr>
        <xdr:cNvPr id="83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13</xdr:col>
      <xdr:colOff>448733</xdr:colOff>
      <xdr:row>71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13</xdr:col>
      <xdr:colOff>448734</xdr:colOff>
      <xdr:row>91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14</xdr:row>
      <xdr:rowOff>12700</xdr:rowOff>
    </xdr:from>
    <xdr:to>
      <xdr:col>7</xdr:col>
      <xdr:colOff>455467</xdr:colOff>
      <xdr:row>32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14</xdr:row>
      <xdr:rowOff>4234</xdr:rowOff>
    </xdr:from>
    <xdr:to>
      <xdr:col>16</xdr:col>
      <xdr:colOff>269200</xdr:colOff>
      <xdr:row>32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47</xdr:row>
      <xdr:rowOff>12700</xdr:rowOff>
    </xdr:from>
    <xdr:to>
      <xdr:col>6</xdr:col>
      <xdr:colOff>347133</xdr:colOff>
      <xdr:row>65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47</xdr:row>
      <xdr:rowOff>12700</xdr:rowOff>
    </xdr:from>
    <xdr:to>
      <xdr:col>13</xdr:col>
      <xdr:colOff>448733</xdr:colOff>
      <xdr:row>65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67</xdr:row>
      <xdr:rowOff>12700</xdr:rowOff>
    </xdr:from>
    <xdr:to>
      <xdr:col>6</xdr:col>
      <xdr:colOff>347134</xdr:colOff>
      <xdr:row>85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67</xdr:row>
      <xdr:rowOff>4234</xdr:rowOff>
    </xdr:from>
    <xdr:to>
      <xdr:col>13</xdr:col>
      <xdr:colOff>448734</xdr:colOff>
      <xdr:row>85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9</xdr:row>
      <xdr:rowOff>12700</xdr:rowOff>
    </xdr:from>
    <xdr:to>
      <xdr:col>7</xdr:col>
      <xdr:colOff>455467</xdr:colOff>
      <xdr:row>27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9</xdr:row>
      <xdr:rowOff>4234</xdr:rowOff>
    </xdr:from>
    <xdr:to>
      <xdr:col>16</xdr:col>
      <xdr:colOff>269200</xdr:colOff>
      <xdr:row>27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37</xdr:row>
      <xdr:rowOff>12700</xdr:rowOff>
    </xdr:from>
    <xdr:to>
      <xdr:col>6</xdr:col>
      <xdr:colOff>347133</xdr:colOff>
      <xdr:row>55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37</xdr:row>
      <xdr:rowOff>12700</xdr:rowOff>
    </xdr:from>
    <xdr:to>
      <xdr:col>13</xdr:col>
      <xdr:colOff>448733</xdr:colOff>
      <xdr:row>55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57</xdr:row>
      <xdr:rowOff>12700</xdr:rowOff>
    </xdr:from>
    <xdr:to>
      <xdr:col>6</xdr:col>
      <xdr:colOff>347134</xdr:colOff>
      <xdr:row>75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57</xdr:row>
      <xdr:rowOff>4234</xdr:rowOff>
    </xdr:from>
    <xdr:to>
      <xdr:col>13</xdr:col>
      <xdr:colOff>448734</xdr:colOff>
      <xdr:row>75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10</xdr:row>
      <xdr:rowOff>12700</xdr:rowOff>
    </xdr:from>
    <xdr:to>
      <xdr:col>7</xdr:col>
      <xdr:colOff>455467</xdr:colOff>
      <xdr:row>28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10</xdr:row>
      <xdr:rowOff>4234</xdr:rowOff>
    </xdr:from>
    <xdr:to>
      <xdr:col>16</xdr:col>
      <xdr:colOff>269200</xdr:colOff>
      <xdr:row>28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39</xdr:row>
      <xdr:rowOff>12700</xdr:rowOff>
    </xdr:from>
    <xdr:to>
      <xdr:col>6</xdr:col>
      <xdr:colOff>347133</xdr:colOff>
      <xdr:row>57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39</xdr:row>
      <xdr:rowOff>12700</xdr:rowOff>
    </xdr:from>
    <xdr:to>
      <xdr:col>13</xdr:col>
      <xdr:colOff>448733</xdr:colOff>
      <xdr:row>57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59</xdr:row>
      <xdr:rowOff>12700</xdr:rowOff>
    </xdr:from>
    <xdr:to>
      <xdr:col>6</xdr:col>
      <xdr:colOff>347134</xdr:colOff>
      <xdr:row>77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59</xdr:row>
      <xdr:rowOff>4234</xdr:rowOff>
    </xdr:from>
    <xdr:to>
      <xdr:col>13</xdr:col>
      <xdr:colOff>448734</xdr:colOff>
      <xdr:row>77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642620</xdr:colOff>
      <xdr:row>30</xdr:row>
      <xdr:rowOff>15240</xdr:rowOff>
    </xdr:from>
    <xdr:to>
      <xdr:col>17</xdr:col>
      <xdr:colOff>579120</xdr:colOff>
      <xdr:row>52</xdr:row>
      <xdr:rowOff>15240</xdr:rowOff>
    </xdr:to>
    <xdr:graphicFrame macro="">
      <xdr:nvGraphicFramePr>
        <xdr:cNvPr id="14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30</xdr:row>
      <xdr:rowOff>17780</xdr:rowOff>
    </xdr:from>
    <xdr:to>
      <xdr:col>8</xdr:col>
      <xdr:colOff>497840</xdr:colOff>
      <xdr:row>52</xdr:row>
      <xdr:rowOff>5080</xdr:rowOff>
    </xdr:to>
    <xdr:graphicFrame macro="">
      <xdr:nvGraphicFramePr>
        <xdr:cNvPr id="14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81</xdr:row>
      <xdr:rowOff>12699</xdr:rowOff>
    </xdr:from>
    <xdr:to>
      <xdr:col>9</xdr:col>
      <xdr:colOff>121920</xdr:colOff>
      <xdr:row>100</xdr:row>
      <xdr:rowOff>8466</xdr:rowOff>
    </xdr:to>
    <xdr:graphicFrame macro="">
      <xdr:nvGraphicFramePr>
        <xdr:cNvPr id="14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342900</xdr:colOff>
      <xdr:row>81</xdr:row>
      <xdr:rowOff>14394</xdr:rowOff>
    </xdr:from>
    <xdr:to>
      <xdr:col>18</xdr:col>
      <xdr:colOff>91440</xdr:colOff>
      <xdr:row>100</xdr:row>
      <xdr:rowOff>1693</xdr:rowOff>
    </xdr:to>
    <xdr:graphicFrame macro="">
      <xdr:nvGraphicFramePr>
        <xdr:cNvPr id="14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343748</xdr:colOff>
      <xdr:row>101</xdr:row>
      <xdr:rowOff>38946</xdr:rowOff>
    </xdr:from>
    <xdr:to>
      <xdr:col>18</xdr:col>
      <xdr:colOff>101600</xdr:colOff>
      <xdr:row>120</xdr:row>
      <xdr:rowOff>81279</xdr:rowOff>
    </xdr:to>
    <xdr:graphicFrame macro="">
      <xdr:nvGraphicFramePr>
        <xdr:cNvPr id="14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101</xdr:row>
      <xdr:rowOff>38100</xdr:rowOff>
    </xdr:from>
    <xdr:to>
      <xdr:col>9</xdr:col>
      <xdr:colOff>142240</xdr:colOff>
      <xdr:row>120</xdr:row>
      <xdr:rowOff>16934</xdr:rowOff>
    </xdr:to>
    <xdr:graphicFrame macro="">
      <xdr:nvGraphicFramePr>
        <xdr:cNvPr id="14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365759</xdr:colOff>
      <xdr:row>24</xdr:row>
      <xdr:rowOff>91441</xdr:rowOff>
    </xdr:from>
    <xdr:to>
      <xdr:col>16</xdr:col>
      <xdr:colOff>401280</xdr:colOff>
      <xdr:row>45</xdr:row>
      <xdr:rowOff>131041</xdr:rowOff>
    </xdr:to>
    <xdr:graphicFrame macro="">
      <xdr:nvGraphicFramePr>
        <xdr:cNvPr id="6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24</xdr:row>
      <xdr:rowOff>80434</xdr:rowOff>
    </xdr:from>
    <xdr:to>
      <xdr:col>8</xdr:col>
      <xdr:colOff>89706</xdr:colOff>
      <xdr:row>45</xdr:row>
      <xdr:rowOff>120034</xdr:rowOff>
    </xdr:to>
    <xdr:graphicFrame macro="">
      <xdr:nvGraphicFramePr>
        <xdr:cNvPr id="6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48</xdr:row>
      <xdr:rowOff>12700</xdr:rowOff>
    </xdr:from>
    <xdr:to>
      <xdr:col>6</xdr:col>
      <xdr:colOff>347133</xdr:colOff>
      <xdr:row>66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48</xdr:row>
      <xdr:rowOff>12700</xdr:rowOff>
    </xdr:from>
    <xdr:to>
      <xdr:col>13</xdr:col>
      <xdr:colOff>448733</xdr:colOff>
      <xdr:row>66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68</xdr:row>
      <xdr:rowOff>12700</xdr:rowOff>
    </xdr:from>
    <xdr:to>
      <xdr:col>6</xdr:col>
      <xdr:colOff>347134</xdr:colOff>
      <xdr:row>86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68</xdr:row>
      <xdr:rowOff>4234</xdr:rowOff>
    </xdr:from>
    <xdr:to>
      <xdr:col>13</xdr:col>
      <xdr:colOff>448734</xdr:colOff>
      <xdr:row>86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51</xdr:row>
      <xdr:rowOff>12700</xdr:rowOff>
    </xdr:from>
    <xdr:to>
      <xdr:col>6</xdr:col>
      <xdr:colOff>347133</xdr:colOff>
      <xdr:row>69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51</xdr:row>
      <xdr:rowOff>12700</xdr:rowOff>
    </xdr:from>
    <xdr:to>
      <xdr:col>13</xdr:col>
      <xdr:colOff>448733</xdr:colOff>
      <xdr:row>69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71</xdr:row>
      <xdr:rowOff>12700</xdr:rowOff>
    </xdr:from>
    <xdr:to>
      <xdr:col>6</xdr:col>
      <xdr:colOff>347134</xdr:colOff>
      <xdr:row>89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71</xdr:row>
      <xdr:rowOff>4234</xdr:rowOff>
    </xdr:from>
    <xdr:to>
      <xdr:col>13</xdr:col>
      <xdr:colOff>448734</xdr:colOff>
      <xdr:row>89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10</xdr:row>
      <xdr:rowOff>12700</xdr:rowOff>
    </xdr:from>
    <xdr:to>
      <xdr:col>7</xdr:col>
      <xdr:colOff>455467</xdr:colOff>
      <xdr:row>28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10</xdr:row>
      <xdr:rowOff>4234</xdr:rowOff>
    </xdr:from>
    <xdr:to>
      <xdr:col>16</xdr:col>
      <xdr:colOff>269200</xdr:colOff>
      <xdr:row>28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18626</xdr:colOff>
      <xdr:row>29</xdr:row>
      <xdr:rowOff>8467</xdr:rowOff>
    </xdr:from>
    <xdr:to>
      <xdr:col>16</xdr:col>
      <xdr:colOff>677293</xdr:colOff>
      <xdr:row>50</xdr:row>
      <xdr:rowOff>48067</xdr:rowOff>
    </xdr:to>
    <xdr:graphicFrame macro="">
      <xdr:nvGraphicFramePr>
        <xdr:cNvPr id="3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29</xdr:row>
      <xdr:rowOff>8467</xdr:rowOff>
    </xdr:from>
    <xdr:to>
      <xdr:col>8</xdr:col>
      <xdr:colOff>40600</xdr:colOff>
      <xdr:row>50</xdr:row>
      <xdr:rowOff>48067</xdr:rowOff>
    </xdr:to>
    <xdr:graphicFrame macro="">
      <xdr:nvGraphicFramePr>
        <xdr:cNvPr id="34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79</xdr:row>
      <xdr:rowOff>8466</xdr:rowOff>
    </xdr:from>
    <xdr:to>
      <xdr:col>7</xdr:col>
      <xdr:colOff>696767</xdr:colOff>
      <xdr:row>97</xdr:row>
      <xdr:rowOff>145266</xdr:rowOff>
    </xdr:to>
    <xdr:graphicFrame macro="">
      <xdr:nvGraphicFramePr>
        <xdr:cNvPr id="34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232832</xdr:colOff>
      <xdr:row>79</xdr:row>
      <xdr:rowOff>8466</xdr:rowOff>
    </xdr:from>
    <xdr:to>
      <xdr:col>16</xdr:col>
      <xdr:colOff>214166</xdr:colOff>
      <xdr:row>97</xdr:row>
      <xdr:rowOff>145266</xdr:rowOff>
    </xdr:to>
    <xdr:graphicFrame macro="">
      <xdr:nvGraphicFramePr>
        <xdr:cNvPr id="34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232832</xdr:colOff>
      <xdr:row>98</xdr:row>
      <xdr:rowOff>127001</xdr:rowOff>
    </xdr:from>
    <xdr:to>
      <xdr:col>16</xdr:col>
      <xdr:colOff>214166</xdr:colOff>
      <xdr:row>117</xdr:row>
      <xdr:rowOff>111401</xdr:rowOff>
    </xdr:to>
    <xdr:graphicFrame macro="">
      <xdr:nvGraphicFramePr>
        <xdr:cNvPr id="34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98</xdr:row>
      <xdr:rowOff>127001</xdr:rowOff>
    </xdr:from>
    <xdr:to>
      <xdr:col>7</xdr:col>
      <xdr:colOff>696767</xdr:colOff>
      <xdr:row>117</xdr:row>
      <xdr:rowOff>111401</xdr:rowOff>
    </xdr:to>
    <xdr:graphicFrame macro="">
      <xdr:nvGraphicFramePr>
        <xdr:cNvPr id="347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27</xdr:row>
      <xdr:rowOff>8467</xdr:rowOff>
    </xdr:from>
    <xdr:to>
      <xdr:col>16</xdr:col>
      <xdr:colOff>654434</xdr:colOff>
      <xdr:row>48</xdr:row>
      <xdr:rowOff>48067</xdr:rowOff>
    </xdr:to>
    <xdr:graphicFrame macro="">
      <xdr:nvGraphicFramePr>
        <xdr:cNvPr id="55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27</xdr:row>
      <xdr:rowOff>12700</xdr:rowOff>
    </xdr:from>
    <xdr:to>
      <xdr:col>8</xdr:col>
      <xdr:colOff>40599</xdr:colOff>
      <xdr:row>48</xdr:row>
      <xdr:rowOff>52300</xdr:rowOff>
    </xdr:to>
    <xdr:graphicFrame macro="">
      <xdr:nvGraphicFramePr>
        <xdr:cNvPr id="55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67733</xdr:colOff>
      <xdr:row>75</xdr:row>
      <xdr:rowOff>0</xdr:rowOff>
    </xdr:from>
    <xdr:to>
      <xdr:col>8</xdr:col>
      <xdr:colOff>23666</xdr:colOff>
      <xdr:row>93</xdr:row>
      <xdr:rowOff>136800</xdr:rowOff>
    </xdr:to>
    <xdr:graphicFrame macro="">
      <xdr:nvGraphicFramePr>
        <xdr:cNvPr id="55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258234</xdr:colOff>
      <xdr:row>75</xdr:row>
      <xdr:rowOff>0</xdr:rowOff>
    </xdr:from>
    <xdr:to>
      <xdr:col>16</xdr:col>
      <xdr:colOff>239568</xdr:colOff>
      <xdr:row>93</xdr:row>
      <xdr:rowOff>136800</xdr:rowOff>
    </xdr:to>
    <xdr:graphicFrame macro="">
      <xdr:nvGraphicFramePr>
        <xdr:cNvPr id="55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67733</xdr:colOff>
      <xdr:row>95</xdr:row>
      <xdr:rowOff>33867</xdr:rowOff>
    </xdr:from>
    <xdr:to>
      <xdr:col>8</xdr:col>
      <xdr:colOff>23666</xdr:colOff>
      <xdr:row>114</xdr:row>
      <xdr:rowOff>18267</xdr:rowOff>
    </xdr:to>
    <xdr:graphicFrame macro="">
      <xdr:nvGraphicFramePr>
        <xdr:cNvPr id="55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258234</xdr:colOff>
      <xdr:row>95</xdr:row>
      <xdr:rowOff>33867</xdr:rowOff>
    </xdr:from>
    <xdr:to>
      <xdr:col>16</xdr:col>
      <xdr:colOff>239568</xdr:colOff>
      <xdr:row>114</xdr:row>
      <xdr:rowOff>18267</xdr:rowOff>
    </xdr:to>
    <xdr:graphicFrame macro="">
      <xdr:nvGraphicFramePr>
        <xdr:cNvPr id="55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26</xdr:row>
      <xdr:rowOff>0</xdr:rowOff>
    </xdr:from>
    <xdr:to>
      <xdr:col>17</xdr:col>
      <xdr:colOff>63500</xdr:colOff>
      <xdr:row>43</xdr:row>
      <xdr:rowOff>139700</xdr:rowOff>
    </xdr:to>
    <xdr:graphicFrame macro="">
      <xdr:nvGraphicFramePr>
        <xdr:cNvPr id="116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25</xdr:row>
      <xdr:rowOff>127000</xdr:rowOff>
    </xdr:from>
    <xdr:to>
      <xdr:col>8</xdr:col>
      <xdr:colOff>254000</xdr:colOff>
      <xdr:row>43</xdr:row>
      <xdr:rowOff>139700</xdr:rowOff>
    </xdr:to>
    <xdr:graphicFrame macro="">
      <xdr:nvGraphicFramePr>
        <xdr:cNvPr id="116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12700</xdr:rowOff>
    </xdr:from>
    <xdr:to>
      <xdr:col>7</xdr:col>
      <xdr:colOff>457200</xdr:colOff>
      <xdr:row>83</xdr:row>
      <xdr:rowOff>12700</xdr:rowOff>
    </xdr:to>
    <xdr:graphicFrame macro="">
      <xdr:nvGraphicFramePr>
        <xdr:cNvPr id="116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66</xdr:row>
      <xdr:rowOff>12700</xdr:rowOff>
    </xdr:from>
    <xdr:to>
      <xdr:col>15</xdr:col>
      <xdr:colOff>330200</xdr:colOff>
      <xdr:row>83</xdr:row>
      <xdr:rowOff>12700</xdr:rowOff>
    </xdr:to>
    <xdr:graphicFrame macro="">
      <xdr:nvGraphicFramePr>
        <xdr:cNvPr id="116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83</xdr:row>
      <xdr:rowOff>101600</xdr:rowOff>
    </xdr:from>
    <xdr:to>
      <xdr:col>15</xdr:col>
      <xdr:colOff>330200</xdr:colOff>
      <xdr:row>100</xdr:row>
      <xdr:rowOff>101600</xdr:rowOff>
    </xdr:to>
    <xdr:graphicFrame macro="">
      <xdr:nvGraphicFramePr>
        <xdr:cNvPr id="116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76200</xdr:rowOff>
    </xdr:from>
    <xdr:to>
      <xdr:col>7</xdr:col>
      <xdr:colOff>457200</xdr:colOff>
      <xdr:row>100</xdr:row>
      <xdr:rowOff>76200</xdr:rowOff>
    </xdr:to>
    <xdr:graphicFrame macro="">
      <xdr:nvGraphicFramePr>
        <xdr:cNvPr id="1166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24</xdr:row>
      <xdr:rowOff>0</xdr:rowOff>
    </xdr:from>
    <xdr:to>
      <xdr:col>17</xdr:col>
      <xdr:colOff>63500</xdr:colOff>
      <xdr:row>41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23</xdr:row>
      <xdr:rowOff>127000</xdr:rowOff>
    </xdr:from>
    <xdr:to>
      <xdr:col>8</xdr:col>
      <xdr:colOff>254000</xdr:colOff>
      <xdr:row>41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12700</xdr:rowOff>
    </xdr:from>
    <xdr:to>
      <xdr:col>7</xdr:col>
      <xdr:colOff>457200</xdr:colOff>
      <xdr:row>82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65</xdr:row>
      <xdr:rowOff>12700</xdr:rowOff>
    </xdr:from>
    <xdr:to>
      <xdr:col>15</xdr:col>
      <xdr:colOff>330200</xdr:colOff>
      <xdr:row>82</xdr:row>
      <xdr:rowOff>12700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82</xdr:row>
      <xdr:rowOff>101600</xdr:rowOff>
    </xdr:from>
    <xdr:to>
      <xdr:col>15</xdr:col>
      <xdr:colOff>330200</xdr:colOff>
      <xdr:row>99</xdr:row>
      <xdr:rowOff>101600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76200</xdr:rowOff>
    </xdr:from>
    <xdr:to>
      <xdr:col>7</xdr:col>
      <xdr:colOff>457200</xdr:colOff>
      <xdr:row>99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24</xdr:row>
      <xdr:rowOff>139700</xdr:rowOff>
    </xdr:from>
    <xdr:to>
      <xdr:col>16</xdr:col>
      <xdr:colOff>228600</xdr:colOff>
      <xdr:row>43</xdr:row>
      <xdr:rowOff>88100</xdr:rowOff>
    </xdr:to>
    <xdr:graphicFrame macro="">
      <xdr:nvGraphicFramePr>
        <xdr:cNvPr id="10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24</xdr:row>
      <xdr:rowOff>139700</xdr:rowOff>
    </xdr:from>
    <xdr:to>
      <xdr:col>7</xdr:col>
      <xdr:colOff>508000</xdr:colOff>
      <xdr:row>43</xdr:row>
      <xdr:rowOff>63500</xdr:rowOff>
    </xdr:to>
    <xdr:graphicFrame macro="">
      <xdr:nvGraphicFramePr>
        <xdr:cNvPr id="103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508000</xdr:colOff>
      <xdr:row>31</xdr:row>
      <xdr:rowOff>0</xdr:rowOff>
    </xdr:from>
    <xdr:to>
      <xdr:col>16</xdr:col>
      <xdr:colOff>279400</xdr:colOff>
      <xdr:row>49</xdr:row>
      <xdr:rowOff>12700</xdr:rowOff>
    </xdr:to>
    <xdr:graphicFrame macro="">
      <xdr:nvGraphicFramePr>
        <xdr:cNvPr id="9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31</xdr:row>
      <xdr:rowOff>0</xdr:rowOff>
    </xdr:from>
    <xdr:to>
      <xdr:col>7</xdr:col>
      <xdr:colOff>558800</xdr:colOff>
      <xdr:row>49</xdr:row>
      <xdr:rowOff>0</xdr:rowOff>
    </xdr:to>
    <xdr:graphicFrame macro="">
      <xdr:nvGraphicFramePr>
        <xdr:cNvPr id="93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330200</xdr:colOff>
      <xdr:row>78</xdr:row>
      <xdr:rowOff>101600</xdr:rowOff>
    </xdr:from>
    <xdr:to>
      <xdr:col>8</xdr:col>
      <xdr:colOff>76200</xdr:colOff>
      <xdr:row>96</xdr:row>
      <xdr:rowOff>114300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431800</xdr:colOff>
      <xdr:row>78</xdr:row>
      <xdr:rowOff>101600</xdr:rowOff>
    </xdr:from>
    <xdr:to>
      <xdr:col>16</xdr:col>
      <xdr:colOff>203200</xdr:colOff>
      <xdr:row>96</xdr:row>
      <xdr:rowOff>114300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330200</xdr:colOff>
      <xdr:row>98</xdr:row>
      <xdr:rowOff>38100</xdr:rowOff>
    </xdr:from>
    <xdr:to>
      <xdr:col>8</xdr:col>
      <xdr:colOff>76200</xdr:colOff>
      <xdr:row>116</xdr:row>
      <xdr:rowOff>50800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431800</xdr:colOff>
      <xdr:row>98</xdr:row>
      <xdr:rowOff>38100</xdr:rowOff>
    </xdr:from>
    <xdr:to>
      <xdr:col>16</xdr:col>
      <xdr:colOff>203200</xdr:colOff>
      <xdr:row>116</xdr:row>
      <xdr:rowOff>50800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28</xdr:row>
      <xdr:rowOff>0</xdr:rowOff>
    </xdr:from>
    <xdr:to>
      <xdr:col>8</xdr:col>
      <xdr:colOff>0</xdr:colOff>
      <xdr:row>46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16</xdr:col>
      <xdr:colOff>457200</xdr:colOff>
      <xdr:row>46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74</xdr:row>
      <xdr:rowOff>38100</xdr:rowOff>
    </xdr:from>
    <xdr:to>
      <xdr:col>7</xdr:col>
      <xdr:colOff>660400</xdr:colOff>
      <xdr:row>92</xdr:row>
      <xdr:rowOff>50800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74</xdr:row>
      <xdr:rowOff>38100</xdr:rowOff>
    </xdr:from>
    <xdr:to>
      <xdr:col>16</xdr:col>
      <xdr:colOff>114300</xdr:colOff>
      <xdr:row>92</xdr:row>
      <xdr:rowOff>50800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215900</xdr:colOff>
      <xdr:row>93</xdr:row>
      <xdr:rowOff>127000</xdr:rowOff>
    </xdr:from>
    <xdr:to>
      <xdr:col>7</xdr:col>
      <xdr:colOff>660400</xdr:colOff>
      <xdr:row>111</xdr:row>
      <xdr:rowOff>139700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342900</xdr:colOff>
      <xdr:row>93</xdr:row>
      <xdr:rowOff>127000</xdr:rowOff>
    </xdr:from>
    <xdr:to>
      <xdr:col>16</xdr:col>
      <xdr:colOff>114300</xdr:colOff>
      <xdr:row>111</xdr:row>
      <xdr:rowOff>139700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55</xdr:row>
      <xdr:rowOff>12700</xdr:rowOff>
    </xdr:from>
    <xdr:to>
      <xdr:col>6</xdr:col>
      <xdr:colOff>347133</xdr:colOff>
      <xdr:row>73</xdr:row>
      <xdr:rowOff>149500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55</xdr:row>
      <xdr:rowOff>12700</xdr:rowOff>
    </xdr:from>
    <xdr:to>
      <xdr:col>13</xdr:col>
      <xdr:colOff>448733</xdr:colOff>
      <xdr:row>73</xdr:row>
      <xdr:rowOff>149500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75</xdr:row>
      <xdr:rowOff>12700</xdr:rowOff>
    </xdr:from>
    <xdr:to>
      <xdr:col>6</xdr:col>
      <xdr:colOff>347134</xdr:colOff>
      <xdr:row>93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75</xdr:row>
      <xdr:rowOff>4234</xdr:rowOff>
    </xdr:from>
    <xdr:to>
      <xdr:col>13</xdr:col>
      <xdr:colOff>448734</xdr:colOff>
      <xdr:row>93</xdr:row>
      <xdr:rowOff>4234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55</xdr:row>
      <xdr:rowOff>12700</xdr:rowOff>
    </xdr:from>
    <xdr:to>
      <xdr:col>6</xdr:col>
      <xdr:colOff>347133</xdr:colOff>
      <xdr:row>73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55</xdr:row>
      <xdr:rowOff>12700</xdr:rowOff>
    </xdr:from>
    <xdr:to>
      <xdr:col>13</xdr:col>
      <xdr:colOff>448733</xdr:colOff>
      <xdr:row>73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75</xdr:row>
      <xdr:rowOff>12700</xdr:rowOff>
    </xdr:from>
    <xdr:to>
      <xdr:col>6</xdr:col>
      <xdr:colOff>347134</xdr:colOff>
      <xdr:row>93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75</xdr:row>
      <xdr:rowOff>4234</xdr:rowOff>
    </xdr:from>
    <xdr:to>
      <xdr:col>13</xdr:col>
      <xdr:colOff>448734</xdr:colOff>
      <xdr:row>93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13</xdr:col>
      <xdr:colOff>448733</xdr:colOff>
      <xdr:row>71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13</xdr:col>
      <xdr:colOff>448734</xdr:colOff>
      <xdr:row>91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578272</xdr:colOff>
      <xdr:row>27</xdr:row>
      <xdr:rowOff>148167</xdr:rowOff>
    </xdr:from>
    <xdr:to>
      <xdr:col>16</xdr:col>
      <xdr:colOff>559606</xdr:colOff>
      <xdr:row>49</xdr:row>
      <xdr:rowOff>35367</xdr:rowOff>
    </xdr:to>
    <xdr:graphicFrame macro="">
      <xdr:nvGraphicFramePr>
        <xdr:cNvPr id="2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28</xdr:row>
      <xdr:rowOff>4234</xdr:rowOff>
    </xdr:from>
    <xdr:to>
      <xdr:col>8</xdr:col>
      <xdr:colOff>32133</xdr:colOff>
      <xdr:row>49</xdr:row>
      <xdr:rowOff>43834</xdr:rowOff>
    </xdr:to>
    <xdr:graphicFrame macro="">
      <xdr:nvGraphicFramePr>
        <xdr:cNvPr id="2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516466</xdr:colOff>
      <xdr:row>22</xdr:row>
      <xdr:rowOff>55034</xdr:rowOff>
    </xdr:from>
    <xdr:to>
      <xdr:col>16</xdr:col>
      <xdr:colOff>497800</xdr:colOff>
      <xdr:row>43</xdr:row>
      <xdr:rowOff>94634</xdr:rowOff>
    </xdr:to>
    <xdr:graphicFrame macro="">
      <xdr:nvGraphicFramePr>
        <xdr:cNvPr id="44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93134</xdr:colOff>
      <xdr:row>22</xdr:row>
      <xdr:rowOff>71967</xdr:rowOff>
    </xdr:from>
    <xdr:to>
      <xdr:col>8</xdr:col>
      <xdr:colOff>49067</xdr:colOff>
      <xdr:row>43</xdr:row>
      <xdr:rowOff>111567</xdr:rowOff>
    </xdr:to>
    <xdr:graphicFrame macro="">
      <xdr:nvGraphicFramePr>
        <xdr:cNvPr id="4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118534</xdr:colOff>
      <xdr:row>65</xdr:row>
      <xdr:rowOff>131234</xdr:rowOff>
    </xdr:from>
    <xdr:to>
      <xdr:col>16</xdr:col>
      <xdr:colOff>99868</xdr:colOff>
      <xdr:row>84</xdr:row>
      <xdr:rowOff>115634</xdr:rowOff>
    </xdr:to>
    <xdr:graphicFrame macro="">
      <xdr:nvGraphicFramePr>
        <xdr:cNvPr id="4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118534</xdr:colOff>
      <xdr:row>86</xdr:row>
      <xdr:rowOff>8468</xdr:rowOff>
    </xdr:from>
    <xdr:to>
      <xdr:col>16</xdr:col>
      <xdr:colOff>99868</xdr:colOff>
      <xdr:row>104</xdr:row>
      <xdr:rowOff>145268</xdr:rowOff>
    </xdr:to>
    <xdr:graphicFrame macro="">
      <xdr:nvGraphicFramePr>
        <xdr:cNvPr id="44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-1</xdr:colOff>
      <xdr:row>86</xdr:row>
      <xdr:rowOff>8468</xdr:rowOff>
    </xdr:from>
    <xdr:to>
      <xdr:col>7</xdr:col>
      <xdr:colOff>658666</xdr:colOff>
      <xdr:row>104</xdr:row>
      <xdr:rowOff>145268</xdr:rowOff>
    </xdr:to>
    <xdr:graphicFrame macro="">
      <xdr:nvGraphicFramePr>
        <xdr:cNvPr id="44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-1</xdr:colOff>
      <xdr:row>65</xdr:row>
      <xdr:rowOff>135468</xdr:rowOff>
    </xdr:from>
    <xdr:to>
      <xdr:col>7</xdr:col>
      <xdr:colOff>658666</xdr:colOff>
      <xdr:row>84</xdr:row>
      <xdr:rowOff>119868</xdr:rowOff>
    </xdr:to>
    <xdr:graphicFrame macro="">
      <xdr:nvGraphicFramePr>
        <xdr:cNvPr id="44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12</xdr:row>
      <xdr:rowOff>12700</xdr:rowOff>
    </xdr:from>
    <xdr:to>
      <xdr:col>7</xdr:col>
      <xdr:colOff>455467</xdr:colOff>
      <xdr:row>30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12</xdr:row>
      <xdr:rowOff>4234</xdr:rowOff>
    </xdr:from>
    <xdr:to>
      <xdr:col>16</xdr:col>
      <xdr:colOff>269200</xdr:colOff>
      <xdr:row>30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646855</xdr:colOff>
      <xdr:row>43</xdr:row>
      <xdr:rowOff>0</xdr:rowOff>
    </xdr:from>
    <xdr:to>
      <xdr:col>15</xdr:col>
      <xdr:colOff>597709</xdr:colOff>
      <xdr:row>61</xdr:row>
      <xdr:rowOff>136800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646855</xdr:colOff>
      <xdr:row>63</xdr:row>
      <xdr:rowOff>29634</xdr:rowOff>
    </xdr:from>
    <xdr:to>
      <xdr:col>15</xdr:col>
      <xdr:colOff>597709</xdr:colOff>
      <xdr:row>82</xdr:row>
      <xdr:rowOff>14034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63</xdr:row>
      <xdr:rowOff>29634</xdr:rowOff>
    </xdr:from>
    <xdr:to>
      <xdr:col>7</xdr:col>
      <xdr:colOff>485947</xdr:colOff>
      <xdr:row>82</xdr:row>
      <xdr:rowOff>14034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172720</xdr:colOff>
      <xdr:row>43</xdr:row>
      <xdr:rowOff>4234</xdr:rowOff>
    </xdr:from>
    <xdr:to>
      <xdr:col>7</xdr:col>
      <xdr:colOff>485947</xdr:colOff>
      <xdr:row>61</xdr:row>
      <xdr:rowOff>141034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22</xdr:row>
      <xdr:rowOff>12700</xdr:rowOff>
    </xdr:from>
    <xdr:to>
      <xdr:col>7</xdr:col>
      <xdr:colOff>455467</xdr:colOff>
      <xdr:row>40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22</xdr:row>
      <xdr:rowOff>4234</xdr:rowOff>
    </xdr:from>
    <xdr:to>
      <xdr:col>16</xdr:col>
      <xdr:colOff>269200</xdr:colOff>
      <xdr:row>40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63</xdr:row>
      <xdr:rowOff>12700</xdr:rowOff>
    </xdr:from>
    <xdr:to>
      <xdr:col>6</xdr:col>
      <xdr:colOff>347133</xdr:colOff>
      <xdr:row>81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63</xdr:row>
      <xdr:rowOff>12700</xdr:rowOff>
    </xdr:from>
    <xdr:to>
      <xdr:col>13</xdr:col>
      <xdr:colOff>448733</xdr:colOff>
      <xdr:row>81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83</xdr:row>
      <xdr:rowOff>12700</xdr:rowOff>
    </xdr:from>
    <xdr:to>
      <xdr:col>6</xdr:col>
      <xdr:colOff>347134</xdr:colOff>
      <xdr:row>101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83</xdr:row>
      <xdr:rowOff>4234</xdr:rowOff>
    </xdr:from>
    <xdr:to>
      <xdr:col>13</xdr:col>
      <xdr:colOff>448734</xdr:colOff>
      <xdr:row>101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V56"/>
  <sheetViews>
    <sheetView tabSelected="1" zoomScale="125" zoomScaleNormal="125" zoomScalePageLayoutView="125" workbookViewId="0">
      <selection activeCell="L48" sqref="L48"/>
    </sheetView>
  </sheetViews>
  <sheetFormatPr baseColWidth="10" defaultColWidth="8.83203125" defaultRowHeight="12" x14ac:dyDescent="0"/>
  <cols>
    <col min="1" max="1" width="9.5" customWidth="1"/>
    <col min="20" max="20" width="7.83203125" customWidth="1"/>
    <col min="21" max="21" width="9.6640625" bestFit="1" customWidth="1"/>
    <col min="22" max="22" width="5.1640625" bestFit="1" customWidth="1"/>
  </cols>
  <sheetData>
    <row r="1" spans="1:22">
      <c r="A1" s="5" t="s">
        <v>168</v>
      </c>
      <c r="C1" s="19" t="s">
        <v>169</v>
      </c>
    </row>
    <row r="2" spans="1:22">
      <c r="A2" s="5" t="s">
        <v>64</v>
      </c>
    </row>
    <row r="4" spans="1:22" s="5" customFormat="1">
      <c r="B4" s="6" t="s">
        <v>32</v>
      </c>
      <c r="C4" s="6" t="s">
        <v>33</v>
      </c>
      <c r="D4" s="6" t="s">
        <v>34</v>
      </c>
      <c r="E4" s="6" t="s">
        <v>35</v>
      </c>
      <c r="F4" s="6" t="s">
        <v>22</v>
      </c>
      <c r="G4" s="6" t="s">
        <v>36</v>
      </c>
      <c r="H4" s="7" t="s">
        <v>37</v>
      </c>
      <c r="I4" s="5" t="s">
        <v>205</v>
      </c>
      <c r="J4" s="5" t="s">
        <v>275</v>
      </c>
      <c r="M4" s="6" t="s">
        <v>32</v>
      </c>
      <c r="N4" s="6" t="s">
        <v>33</v>
      </c>
      <c r="O4" s="6" t="s">
        <v>34</v>
      </c>
      <c r="P4" s="6" t="s">
        <v>35</v>
      </c>
      <c r="Q4" s="6" t="s">
        <v>22</v>
      </c>
      <c r="R4" s="6" t="s">
        <v>36</v>
      </c>
      <c r="S4" s="7" t="s">
        <v>37</v>
      </c>
      <c r="T4" s="5" t="s">
        <v>205</v>
      </c>
      <c r="U4" s="5" t="s">
        <v>240</v>
      </c>
      <c r="V4" s="5" t="s">
        <v>107</v>
      </c>
    </row>
    <row r="5" spans="1:22">
      <c r="A5" s="18" t="s">
        <v>38</v>
      </c>
      <c r="B5">
        <f>'Dawson N'!B21</f>
        <v>152</v>
      </c>
      <c r="C5">
        <f>'Dawson N'!C21</f>
        <v>152</v>
      </c>
      <c r="D5">
        <f>'Dawson N'!D21</f>
        <v>15</v>
      </c>
      <c r="E5">
        <f>'Dawson N'!E21</f>
        <v>5248</v>
      </c>
      <c r="F5">
        <f>'Dawson N'!F21</f>
        <v>6</v>
      </c>
      <c r="G5">
        <f>'Dawson N'!G21</f>
        <v>37</v>
      </c>
      <c r="H5" s="1">
        <f>'Dawson N'!H21</f>
        <v>38.306569343065696</v>
      </c>
      <c r="I5" s="11">
        <f>'Dawson N'!I21</f>
        <v>155</v>
      </c>
      <c r="L5" s="18" t="s">
        <v>48</v>
      </c>
      <c r="M5">
        <v>240</v>
      </c>
      <c r="N5">
        <v>235</v>
      </c>
      <c r="O5">
        <v>21</v>
      </c>
      <c r="P5">
        <v>5281</v>
      </c>
      <c r="Q5">
        <v>0</v>
      </c>
      <c r="R5">
        <v>11</v>
      </c>
      <c r="S5" s="1">
        <f>P5/(N5-O5)</f>
        <v>24.677570093457945</v>
      </c>
    </row>
    <row r="6" spans="1:22">
      <c r="A6" s="18" t="s">
        <v>39</v>
      </c>
      <c r="B6">
        <f>'Carsberg T'!B27</f>
        <v>192</v>
      </c>
      <c r="C6">
        <f>'Carsberg T'!C27</f>
        <v>181</v>
      </c>
      <c r="D6">
        <f>'Carsberg T'!D27</f>
        <v>17</v>
      </c>
      <c r="E6">
        <f>'Carsberg T'!E27</f>
        <v>3636</v>
      </c>
      <c r="F6">
        <f>'Carsberg T'!F27</f>
        <v>1</v>
      </c>
      <c r="G6">
        <f>'Carsberg T'!G27</f>
        <v>18</v>
      </c>
      <c r="H6" s="1">
        <f>'Carsberg T'!H27</f>
        <v>22.170731707317074</v>
      </c>
      <c r="I6" s="11">
        <f>'Carsberg T'!I27</f>
        <v>103</v>
      </c>
      <c r="J6" t="str">
        <f>IF(ISBLANK('Dawson N'!J21),"",'Dawson N'!J21)</f>
        <v>*</v>
      </c>
      <c r="L6" s="18" t="s">
        <v>51</v>
      </c>
      <c r="M6">
        <v>167</v>
      </c>
      <c r="N6">
        <v>165</v>
      </c>
      <c r="O6">
        <v>25</v>
      </c>
      <c r="P6">
        <v>3222</v>
      </c>
      <c r="Q6">
        <v>0</v>
      </c>
      <c r="R6">
        <v>8</v>
      </c>
      <c r="S6" s="1">
        <f>P6/(N6-O6)</f>
        <v>23.014285714285716</v>
      </c>
    </row>
    <row r="7" spans="1:22">
      <c r="A7" s="18" t="s">
        <v>52</v>
      </c>
      <c r="B7">
        <f>'Gallant B'!B16</f>
        <v>117</v>
      </c>
      <c r="C7">
        <f>'Gallant B'!C16</f>
        <v>114</v>
      </c>
      <c r="D7">
        <f>'Gallant B'!D16</f>
        <v>20</v>
      </c>
      <c r="E7">
        <f>'Gallant B'!E16</f>
        <v>3455</v>
      </c>
      <c r="F7">
        <f>'Gallant B'!F16</f>
        <v>5</v>
      </c>
      <c r="G7">
        <f>'Gallant B'!G16</f>
        <v>23</v>
      </c>
      <c r="H7" s="1">
        <f>'Gallant B'!H16</f>
        <v>36.755319148936174</v>
      </c>
      <c r="I7" s="11">
        <f>'Gallant B'!I16</f>
        <v>117</v>
      </c>
      <c r="L7" s="18" t="s">
        <v>31</v>
      </c>
      <c r="M7">
        <v>123</v>
      </c>
      <c r="N7">
        <v>119</v>
      </c>
      <c r="O7">
        <v>15</v>
      </c>
      <c r="P7">
        <v>1642</v>
      </c>
      <c r="Q7">
        <v>0</v>
      </c>
      <c r="R7">
        <v>2</v>
      </c>
      <c r="S7" s="1">
        <f>P7/(N7-O7)</f>
        <v>15.788461538461538</v>
      </c>
      <c r="T7" s="9" t="s">
        <v>242</v>
      </c>
      <c r="U7" t="s">
        <v>243</v>
      </c>
    </row>
    <row r="8" spans="1:22">
      <c r="A8" s="18" t="s">
        <v>28</v>
      </c>
      <c r="B8">
        <f>'Barnard A'!B15</f>
        <v>142</v>
      </c>
      <c r="C8">
        <f>'Barnard A'!C15</f>
        <v>123</v>
      </c>
      <c r="D8">
        <f>'Barnard A'!D15</f>
        <v>24</v>
      </c>
      <c r="E8">
        <f>'Barnard A'!E15</f>
        <v>3175</v>
      </c>
      <c r="F8">
        <f>'Barnard A'!F15</f>
        <v>2</v>
      </c>
      <c r="G8">
        <f>'Barnard A'!G15</f>
        <v>21</v>
      </c>
      <c r="H8" s="1">
        <f>'Barnard A'!H15</f>
        <v>32.070707070707073</v>
      </c>
      <c r="I8" s="11">
        <f>'Barnard A'!I15</f>
        <v>138</v>
      </c>
      <c r="L8" s="18" t="s">
        <v>61</v>
      </c>
      <c r="M8">
        <v>108</v>
      </c>
      <c r="N8">
        <v>142</v>
      </c>
      <c r="O8">
        <v>37</v>
      </c>
      <c r="P8">
        <v>1359</v>
      </c>
      <c r="Q8">
        <v>1</v>
      </c>
      <c r="R8">
        <v>2</v>
      </c>
      <c r="S8">
        <v>12.94</v>
      </c>
      <c r="T8">
        <v>117</v>
      </c>
      <c r="U8" t="s">
        <v>241</v>
      </c>
      <c r="V8">
        <v>1985</v>
      </c>
    </row>
    <row r="9" spans="1:22">
      <c r="A9" s="18" t="s">
        <v>40</v>
      </c>
      <c r="B9">
        <f>'Mimmack C'!B29</f>
        <v>430</v>
      </c>
      <c r="C9">
        <f>'Mimmack C'!C29</f>
        <v>270</v>
      </c>
      <c r="D9">
        <f>'Mimmack C'!D29</f>
        <v>82</v>
      </c>
      <c r="E9">
        <f>'Mimmack C'!E29</f>
        <v>2890</v>
      </c>
      <c r="F9">
        <f>'Mimmack C'!F29</f>
        <v>0</v>
      </c>
      <c r="G9">
        <f>'Mimmack C'!G29</f>
        <v>13</v>
      </c>
      <c r="H9" s="1">
        <f>'Mimmack C'!H29</f>
        <v>15.372340425531915</v>
      </c>
      <c r="I9" s="11">
        <f>'Mimmack C'!I29</f>
        <v>80</v>
      </c>
      <c r="L9" s="18" t="s">
        <v>49</v>
      </c>
      <c r="M9">
        <v>192</v>
      </c>
      <c r="N9">
        <v>155</v>
      </c>
      <c r="O9">
        <v>23</v>
      </c>
      <c r="P9">
        <v>1546</v>
      </c>
      <c r="Q9">
        <v>0</v>
      </c>
      <c r="R9">
        <v>0</v>
      </c>
      <c r="S9">
        <v>11.72</v>
      </c>
    </row>
    <row r="10" spans="1:22">
      <c r="A10" s="18" t="s">
        <v>42</v>
      </c>
      <c r="B10">
        <f>'Wood C'!B26</f>
        <v>268</v>
      </c>
      <c r="C10">
        <f>'Wood C'!C26</f>
        <v>209</v>
      </c>
      <c r="D10">
        <f>'Wood C'!D26</f>
        <v>44</v>
      </c>
      <c r="E10">
        <f>'Wood C'!E26</f>
        <v>2560</v>
      </c>
      <c r="F10">
        <f>'Wood C'!F26</f>
        <v>0</v>
      </c>
      <c r="G10">
        <f>'Wood C'!G26</f>
        <v>2</v>
      </c>
      <c r="H10" s="1">
        <f>'Wood C'!H26</f>
        <v>15.515151515151516</v>
      </c>
      <c r="I10" s="11">
        <f>'Wood C'!I26</f>
        <v>63</v>
      </c>
    </row>
    <row r="11" spans="1:22">
      <c r="A11" s="18" t="s">
        <v>41</v>
      </c>
      <c r="B11">
        <f>'Taylor P'!B28</f>
        <v>282</v>
      </c>
      <c r="C11">
        <f>'Taylor P'!C28</f>
        <v>237</v>
      </c>
      <c r="D11">
        <f>'Taylor P'!D28</f>
        <v>35</v>
      </c>
      <c r="E11">
        <f>'Taylor P'!E28</f>
        <v>2471</v>
      </c>
      <c r="F11">
        <f>'Taylor P'!F28</f>
        <v>0</v>
      </c>
      <c r="G11">
        <f>'Taylor P'!G28</f>
        <v>1</v>
      </c>
      <c r="H11" s="1">
        <f>'Taylor P'!H28</f>
        <v>12.232673267326733</v>
      </c>
      <c r="I11" s="11">
        <f>'Taylor P'!I28</f>
        <v>46</v>
      </c>
    </row>
    <row r="12" spans="1:22">
      <c r="A12" s="18" t="s">
        <v>29</v>
      </c>
      <c r="B12">
        <f>'Scott D'!B15</f>
        <v>132</v>
      </c>
      <c r="C12">
        <f>'Scott D'!C15</f>
        <v>127</v>
      </c>
      <c r="D12">
        <f>'Scott D'!D15</f>
        <v>16</v>
      </c>
      <c r="E12">
        <f>'Scott D'!E15</f>
        <v>1727</v>
      </c>
      <c r="F12">
        <f>'Scott D'!F15</f>
        <v>0</v>
      </c>
      <c r="G12">
        <f>'Scott D'!G15</f>
        <v>5</v>
      </c>
      <c r="H12" s="1">
        <f>'Scott D'!H15</f>
        <v>15.558558558558559</v>
      </c>
      <c r="I12" s="11">
        <f>'Scott D'!I15</f>
        <v>96</v>
      </c>
      <c r="J12" t="s">
        <v>221</v>
      </c>
    </row>
    <row r="13" spans="1:22">
      <c r="A13" s="18" t="s">
        <v>43</v>
      </c>
      <c r="B13" s="9">
        <f>'Barr S'!B17</f>
        <v>51</v>
      </c>
      <c r="C13" s="9">
        <f>'Barr S'!C17</f>
        <v>49</v>
      </c>
      <c r="D13" s="9">
        <f>'Barr S'!D17</f>
        <v>5</v>
      </c>
      <c r="E13" s="9">
        <f>'Barr S'!E17</f>
        <v>1561</v>
      </c>
      <c r="F13" s="9">
        <f>'Barr S'!F17</f>
        <v>3</v>
      </c>
      <c r="G13" s="9">
        <f>'Barr S'!G17</f>
        <v>10</v>
      </c>
      <c r="H13" s="10">
        <f>'Barr S'!H17</f>
        <v>35.477272727272727</v>
      </c>
      <c r="I13" s="13">
        <f>'Barr S'!I17</f>
        <v>131</v>
      </c>
    </row>
    <row r="14" spans="1:22">
      <c r="A14" s="18" t="s">
        <v>59</v>
      </c>
      <c r="B14">
        <f>'Ahearne C'!B13</f>
        <v>89</v>
      </c>
      <c r="C14">
        <f>'Ahearne C'!C13</f>
        <v>74</v>
      </c>
      <c r="D14">
        <f>'Ahearne C'!D13</f>
        <v>13</v>
      </c>
      <c r="E14">
        <f>'Ahearne C'!E13</f>
        <v>1472</v>
      </c>
      <c r="F14">
        <f>'Ahearne C'!F13</f>
        <v>0</v>
      </c>
      <c r="G14">
        <f>'Ahearne C'!G13</f>
        <v>9</v>
      </c>
      <c r="H14" s="1">
        <f>'Ahearne C'!H13</f>
        <v>24.131147540983605</v>
      </c>
      <c r="I14" s="11">
        <f>'Ahearne C'!I13</f>
        <v>104</v>
      </c>
    </row>
    <row r="15" spans="1:22">
      <c r="A15" s="18" t="s">
        <v>166</v>
      </c>
      <c r="B15">
        <f>'Gilbert S'!B21</f>
        <v>239</v>
      </c>
      <c r="C15">
        <f>'Gilbert S'!C21</f>
        <v>152</v>
      </c>
      <c r="D15">
        <f>'Gilbert S'!D21</f>
        <v>53</v>
      </c>
      <c r="E15">
        <f>'Gilbert S'!E21</f>
        <v>967</v>
      </c>
      <c r="F15">
        <f>'Gilbert S'!F21</f>
        <v>0</v>
      </c>
      <c r="G15">
        <f>'Gilbert S'!G21</f>
        <v>0</v>
      </c>
      <c r="H15" s="1">
        <f>'Gilbert S'!H21</f>
        <v>9.7676767676767682</v>
      </c>
      <c r="I15" s="11">
        <f>'Gilbert S'!I21</f>
        <v>41</v>
      </c>
    </row>
    <row r="16" spans="1:22">
      <c r="A16" s="18" t="s">
        <v>45</v>
      </c>
      <c r="B16">
        <f>'Bowler T'!B16</f>
        <v>103</v>
      </c>
      <c r="C16">
        <f>'Bowler T'!C16</f>
        <v>80</v>
      </c>
      <c r="D16">
        <f>'Bowler T'!D16</f>
        <v>15</v>
      </c>
      <c r="E16">
        <f>'Bowler T'!E16</f>
        <v>814</v>
      </c>
      <c r="F16">
        <f>'Bowler T'!F16</f>
        <v>0</v>
      </c>
      <c r="G16">
        <f>'Bowler T'!G16</f>
        <v>2</v>
      </c>
      <c r="H16" s="1">
        <f>'Bowler T'!H16</f>
        <v>12.523076923076923</v>
      </c>
      <c r="I16" s="11">
        <f>'Bowler T'!I16</f>
        <v>57</v>
      </c>
      <c r="J16" t="s">
        <v>221</v>
      </c>
    </row>
    <row r="17" spans="1:16">
      <c r="A17" s="18" t="s">
        <v>167</v>
      </c>
      <c r="B17">
        <f>'Scholes P'!B23</f>
        <v>184</v>
      </c>
      <c r="C17">
        <f>'Scholes P'!C23</f>
        <v>152</v>
      </c>
      <c r="D17">
        <f>'Scholes P'!D23</f>
        <v>15</v>
      </c>
      <c r="E17">
        <f>'Scholes P'!E23</f>
        <v>716</v>
      </c>
      <c r="F17">
        <f>'Scholes P'!F23</f>
        <v>0</v>
      </c>
      <c r="G17">
        <f>'Scholes P'!G23</f>
        <v>1</v>
      </c>
      <c r="H17" s="1">
        <f>'Scholes P'!H23</f>
        <v>5.226277372262774</v>
      </c>
      <c r="I17" s="11">
        <f>'Scholes P'!I23</f>
        <v>66</v>
      </c>
      <c r="P17" s="1"/>
    </row>
    <row r="18" spans="1:16">
      <c r="A18" s="18" t="s">
        <v>264</v>
      </c>
      <c r="B18">
        <f>'Hawkins C'!B9</f>
        <v>25</v>
      </c>
      <c r="C18">
        <f>'Hawkins C'!C9</f>
        <v>26</v>
      </c>
      <c r="D18">
        <f>'Hawkins C'!D9</f>
        <v>4</v>
      </c>
      <c r="E18">
        <f>'Hawkins C'!E9</f>
        <v>659</v>
      </c>
      <c r="F18">
        <f>'Hawkins C'!F9</f>
        <v>0</v>
      </c>
      <c r="G18">
        <f>'Hawkins C'!G9</f>
        <v>3</v>
      </c>
      <c r="H18" s="1">
        <f>'Hawkins C'!H9</f>
        <v>29.954545454545453</v>
      </c>
      <c r="I18">
        <f>'Hawkins C'!I9</f>
        <v>89</v>
      </c>
    </row>
    <row r="19" spans="1:16">
      <c r="A19" s="18" t="s">
        <v>271</v>
      </c>
      <c r="B19">
        <f>'Smith B'!B9</f>
        <v>37</v>
      </c>
      <c r="C19">
        <f>'Smith B'!C9</f>
        <v>33</v>
      </c>
      <c r="D19">
        <f>'Smith B'!D9</f>
        <v>1</v>
      </c>
      <c r="E19">
        <f>'Smith B'!E9</f>
        <v>631</v>
      </c>
      <c r="F19">
        <f>'Smith B'!F9</f>
        <v>0</v>
      </c>
      <c r="G19">
        <f>'Smith B'!G9</f>
        <v>2</v>
      </c>
      <c r="H19" s="1">
        <f>'Smith B'!H9</f>
        <v>19.71875</v>
      </c>
      <c r="I19">
        <f>'Smith B'!I9</f>
        <v>96</v>
      </c>
    </row>
    <row r="20" spans="1:16">
      <c r="A20" s="18" t="s">
        <v>60</v>
      </c>
      <c r="B20">
        <f>'Sutcliffe P'!B14</f>
        <v>43</v>
      </c>
      <c r="C20">
        <f>'Sutcliffe P'!C14</f>
        <v>39</v>
      </c>
      <c r="D20">
        <f>'Sutcliffe P'!D14</f>
        <v>6</v>
      </c>
      <c r="E20">
        <f>'Sutcliffe P'!E14</f>
        <v>509</v>
      </c>
      <c r="F20">
        <f>'Sutcliffe P'!F14</f>
        <v>0</v>
      </c>
      <c r="G20">
        <f>'Sutcliffe P'!G14</f>
        <v>0</v>
      </c>
      <c r="H20" s="1">
        <f>'Sutcliffe P'!H14</f>
        <v>15.424242424242424</v>
      </c>
      <c r="I20" s="11">
        <f>'Sutcliffe P'!I14</f>
        <v>47</v>
      </c>
    </row>
    <row r="21" spans="1:16">
      <c r="A21" s="18" t="s">
        <v>256</v>
      </c>
      <c r="B21">
        <f>'Gallant J'!B8</f>
        <v>12</v>
      </c>
      <c r="C21">
        <f>'Gallant J'!C8</f>
        <v>12</v>
      </c>
      <c r="D21">
        <f>'Gallant J'!D8</f>
        <v>3</v>
      </c>
      <c r="E21">
        <f>'Gallant J'!E8</f>
        <v>476</v>
      </c>
      <c r="F21">
        <f>'Gallant J'!F8</f>
        <v>1</v>
      </c>
      <c r="G21">
        <f>'Gallant J'!G8</f>
        <v>3</v>
      </c>
      <c r="H21" s="1">
        <f>'Gallant J'!H8</f>
        <v>52.888888888888886</v>
      </c>
      <c r="I21">
        <f>'Gallant J'!I8</f>
        <v>105</v>
      </c>
    </row>
    <row r="22" spans="1:16">
      <c r="A22" s="18" t="s">
        <v>58</v>
      </c>
      <c r="B22">
        <f>'Gallant G'!B13</f>
        <v>30</v>
      </c>
      <c r="C22">
        <f>'Gallant G'!C13</f>
        <v>21</v>
      </c>
      <c r="D22">
        <f>'Gallant G'!D13</f>
        <v>7</v>
      </c>
      <c r="E22">
        <f>'Gallant G'!E13</f>
        <v>420</v>
      </c>
      <c r="F22">
        <f>'Gallant G'!F13</f>
        <v>0</v>
      </c>
      <c r="G22">
        <f>'Gallant G'!G13</f>
        <v>2</v>
      </c>
      <c r="H22" s="1">
        <f>'Gallant G'!H13</f>
        <v>30</v>
      </c>
      <c r="I22" s="11">
        <f>'Gallant G'!I13</f>
        <v>76</v>
      </c>
    </row>
    <row r="23" spans="1:16">
      <c r="A23" s="18" t="s">
        <v>1</v>
      </c>
      <c r="B23">
        <f>'Gilbert J'!B21</f>
        <v>36</v>
      </c>
      <c r="C23">
        <f>'Gilbert J'!C21</f>
        <v>27</v>
      </c>
      <c r="D23">
        <f>'Gilbert J'!D21</f>
        <v>5</v>
      </c>
      <c r="E23">
        <f>'Gilbert J'!E21</f>
        <v>395</v>
      </c>
      <c r="F23">
        <f>'Gilbert J'!F21</f>
        <v>0</v>
      </c>
      <c r="G23">
        <f>'Gilbert J'!G21</f>
        <v>2</v>
      </c>
      <c r="H23" s="1">
        <f>'Gilbert J'!H21</f>
        <v>17.954545454545453</v>
      </c>
      <c r="I23" s="11">
        <f>'Gilbert J'!I21</f>
        <v>59</v>
      </c>
      <c r="J23" t="s">
        <v>221</v>
      </c>
    </row>
    <row r="24" spans="1:16">
      <c r="A24" s="18" t="s">
        <v>234</v>
      </c>
      <c r="B24">
        <f>'Booth R'!B17</f>
        <v>38</v>
      </c>
      <c r="C24">
        <f>'Booth R'!C17</f>
        <v>31</v>
      </c>
      <c r="D24">
        <f>'Booth R'!D17</f>
        <v>7</v>
      </c>
      <c r="E24">
        <f>'Booth R'!E17</f>
        <v>296</v>
      </c>
      <c r="F24">
        <f>'Booth R'!F17</f>
        <v>0</v>
      </c>
      <c r="G24">
        <f>'Booth R'!G17</f>
        <v>0</v>
      </c>
      <c r="H24" s="1">
        <f>'Booth R'!H17</f>
        <v>12.333333333333334</v>
      </c>
      <c r="I24">
        <f>'Booth R'!I17</f>
        <v>24</v>
      </c>
    </row>
    <row r="25" spans="1:16">
      <c r="A25" s="18" t="s">
        <v>30</v>
      </c>
      <c r="B25">
        <f>'Hutchings G'!B15</f>
        <v>75</v>
      </c>
      <c r="C25">
        <f>'Hutchings G'!C15</f>
        <v>56</v>
      </c>
      <c r="D25">
        <f>'Hutchings G'!D15</f>
        <v>16</v>
      </c>
      <c r="E25">
        <f>'Hutchings G'!E15</f>
        <v>222</v>
      </c>
      <c r="F25">
        <f>'Hutchings G'!F15</f>
        <v>0</v>
      </c>
      <c r="G25">
        <f>'Hutchings G'!G15</f>
        <v>0</v>
      </c>
      <c r="H25" s="1">
        <f>'Hutchings G'!H15</f>
        <v>5.55</v>
      </c>
      <c r="I25" s="11">
        <f>'Hutchings G'!I15</f>
        <v>24</v>
      </c>
    </row>
    <row r="26" spans="1:16">
      <c r="A26" s="18" t="s">
        <v>272</v>
      </c>
      <c r="B26">
        <f>'Matthews K'!B8</f>
        <v>13</v>
      </c>
      <c r="C26">
        <f>'Matthews K'!C8</f>
        <v>10</v>
      </c>
      <c r="D26">
        <f>'Matthews K'!D8</f>
        <v>3</v>
      </c>
      <c r="E26">
        <f>'Matthews K'!E8</f>
        <v>130</v>
      </c>
      <c r="F26">
        <f>'Matthews K'!F8</f>
        <v>0</v>
      </c>
      <c r="G26">
        <f>'Matthews K'!G8</f>
        <v>0</v>
      </c>
      <c r="H26" s="1">
        <f>'Matthews K'!H8</f>
        <v>18.571000000000002</v>
      </c>
      <c r="I26">
        <f>'Matthews K'!I8</f>
        <v>27</v>
      </c>
    </row>
    <row r="27" spans="1:16">
      <c r="A27" s="18" t="s">
        <v>55</v>
      </c>
      <c r="B27">
        <f>'Russell T'!B14</f>
        <v>68</v>
      </c>
      <c r="C27">
        <f>'Russell T'!C14</f>
        <v>26</v>
      </c>
      <c r="D27">
        <f>'Russell T'!D14</f>
        <v>13</v>
      </c>
      <c r="E27">
        <f>'Russell T'!E14</f>
        <v>105</v>
      </c>
      <c r="F27">
        <f>'Russell T'!F14</f>
        <v>0</v>
      </c>
      <c r="G27">
        <f>'Russell T'!G14</f>
        <v>0</v>
      </c>
      <c r="H27" s="1">
        <f>'Russell T'!H14</f>
        <v>8.0769230769230766</v>
      </c>
      <c r="I27" s="11">
        <f>'Russell T'!I14</f>
        <v>34</v>
      </c>
    </row>
    <row r="28" spans="1:16">
      <c r="A28" s="18" t="s">
        <v>0</v>
      </c>
      <c r="B28">
        <f>'Stevens P'!B14</f>
        <v>25</v>
      </c>
      <c r="C28">
        <f>'Stevens P'!C14</f>
        <v>20</v>
      </c>
      <c r="D28">
        <f>'Stevens P'!D14</f>
        <v>6</v>
      </c>
      <c r="E28">
        <f>'Stevens P'!E14</f>
        <v>86</v>
      </c>
      <c r="F28">
        <f>'Stevens P'!F14</f>
        <v>0</v>
      </c>
      <c r="G28">
        <f>'Stevens P'!G14</f>
        <v>0</v>
      </c>
      <c r="H28" s="1">
        <f>'Stevens P'!H14</f>
        <v>6.1428571428571432</v>
      </c>
      <c r="I28" s="11">
        <f>'Stevens P'!I14</f>
        <v>18</v>
      </c>
    </row>
    <row r="29" spans="1:16">
      <c r="A29" s="18" t="s">
        <v>237</v>
      </c>
      <c r="B29">
        <f>'Drever A'!B11</f>
        <v>26</v>
      </c>
      <c r="C29">
        <f>'Drever A'!C11</f>
        <v>16</v>
      </c>
      <c r="D29">
        <f>'Drever A'!D11</f>
        <v>6</v>
      </c>
      <c r="E29">
        <f>'Drever A'!E11</f>
        <v>54</v>
      </c>
      <c r="F29">
        <f>'Drever A'!F11</f>
        <v>0</v>
      </c>
      <c r="G29">
        <f>'Drever A'!G11</f>
        <v>0</v>
      </c>
      <c r="H29" s="1">
        <f>'Drever A'!H11</f>
        <v>5.4</v>
      </c>
      <c r="I29">
        <f>'Drever A'!I11</f>
        <v>15</v>
      </c>
    </row>
    <row r="30" spans="1:16">
      <c r="A30" s="18" t="s">
        <v>273</v>
      </c>
      <c r="B30">
        <f>'Elburn A'!B7</f>
        <v>7</v>
      </c>
      <c r="C30">
        <f>'Elburn A'!C7</f>
        <v>6</v>
      </c>
      <c r="D30">
        <f>'Elburn A'!D7</f>
        <v>1</v>
      </c>
      <c r="E30">
        <f>'Elburn A'!E7</f>
        <v>30</v>
      </c>
      <c r="F30">
        <f>'Elburn A'!F7</f>
        <v>0</v>
      </c>
      <c r="G30">
        <f>'Elburn A'!G7</f>
        <v>0</v>
      </c>
      <c r="H30" s="1">
        <f>'Elburn A'!H7</f>
        <v>6</v>
      </c>
      <c r="I30">
        <f>'Elburn A'!I7</f>
        <v>12</v>
      </c>
    </row>
    <row r="31" spans="1:16">
      <c r="A31" s="18" t="s">
        <v>176</v>
      </c>
      <c r="B31">
        <f>'Scholes S'!B9</f>
        <v>7</v>
      </c>
      <c r="C31">
        <f>'Scholes S'!C9</f>
        <v>4</v>
      </c>
      <c r="D31">
        <f>'Scholes S'!D9</f>
        <v>1</v>
      </c>
      <c r="E31">
        <f>'Scholes S'!E9</f>
        <v>8</v>
      </c>
      <c r="F31">
        <f>'Scholes S'!F9</f>
        <v>0</v>
      </c>
      <c r="G31">
        <f>'Scholes S'!G9</f>
        <v>0</v>
      </c>
      <c r="H31" s="1">
        <f>'Scholes S'!H9</f>
        <v>2.6666666666666665</v>
      </c>
      <c r="I31" s="11">
        <f>'Scholes S'!I9</f>
        <v>4</v>
      </c>
    </row>
    <row r="32" spans="1:16">
      <c r="A32" s="18" t="s">
        <v>173</v>
      </c>
      <c r="B32">
        <f>'Anders M'!B9</f>
        <v>5</v>
      </c>
      <c r="C32">
        <f>'Anders M'!C9</f>
        <v>3</v>
      </c>
      <c r="D32">
        <f>'Anders M'!D9</f>
        <v>2</v>
      </c>
      <c r="E32">
        <f>'Anders M'!E9</f>
        <v>5</v>
      </c>
      <c r="F32">
        <f>'Anders M'!F9</f>
        <v>0</v>
      </c>
      <c r="G32">
        <f>'Anders M'!G9</f>
        <v>0</v>
      </c>
      <c r="H32" s="1">
        <f>'Anders M'!H9</f>
        <v>5</v>
      </c>
      <c r="I32">
        <v>5</v>
      </c>
    </row>
    <row r="33" spans="1:21">
      <c r="G33" s="11"/>
      <c r="H33" s="1"/>
    </row>
    <row r="34" spans="1:21">
      <c r="A34" s="5" t="s">
        <v>65</v>
      </c>
      <c r="G34" s="1"/>
    </row>
    <row r="36" spans="1:21" s="5" customFormat="1">
      <c r="B36" s="6" t="s">
        <v>66</v>
      </c>
      <c r="C36" s="6" t="s">
        <v>67</v>
      </c>
      <c r="D36" s="6" t="s">
        <v>68</v>
      </c>
      <c r="E36" s="6" t="s">
        <v>35</v>
      </c>
      <c r="F36" s="6" t="s">
        <v>47</v>
      </c>
      <c r="G36" s="7" t="s">
        <v>71</v>
      </c>
      <c r="H36" s="7" t="s">
        <v>72</v>
      </c>
      <c r="I36" s="7" t="s">
        <v>37</v>
      </c>
      <c r="J36" s="6" t="s">
        <v>69</v>
      </c>
      <c r="M36" s="6" t="s">
        <v>66</v>
      </c>
      <c r="N36" s="6" t="s">
        <v>67</v>
      </c>
      <c r="O36" s="6" t="s">
        <v>68</v>
      </c>
      <c r="P36" s="6" t="s">
        <v>35</v>
      </c>
      <c r="Q36" s="6" t="s">
        <v>47</v>
      </c>
      <c r="R36" s="7" t="s">
        <v>71</v>
      </c>
      <c r="S36" s="7" t="s">
        <v>72</v>
      </c>
      <c r="T36" s="7" t="s">
        <v>37</v>
      </c>
      <c r="U36" s="5" t="s">
        <v>69</v>
      </c>
    </row>
    <row r="37" spans="1:21">
      <c r="A37" s="18" t="s">
        <v>40</v>
      </c>
      <c r="B37" s="11">
        <f>'Mimmack C'!B80</f>
        <v>3901.3</v>
      </c>
      <c r="C37">
        <f>'Mimmack C'!C80</f>
        <v>945</v>
      </c>
      <c r="D37">
        <f>'Mimmack C'!D80</f>
        <v>824</v>
      </c>
      <c r="E37">
        <f>'Mimmack C'!E80</f>
        <v>11123</v>
      </c>
      <c r="F37">
        <f>'Mimmack C'!F80</f>
        <v>27</v>
      </c>
      <c r="G37" s="1">
        <f>'Mimmack C'!G80</f>
        <v>2.8511009150795887</v>
      </c>
      <c r="H37" s="1">
        <f>'Mimmack C'!H80</f>
        <v>28.407524271844665</v>
      </c>
      <c r="I37" s="1">
        <f>'Mimmack C'!I80</f>
        <v>13.498786407766991</v>
      </c>
      <c r="J37" s="4" t="str">
        <f>'Mimmack C'!J80</f>
        <v>9--10</v>
      </c>
      <c r="L37" s="18" t="s">
        <v>61</v>
      </c>
      <c r="M37">
        <v>1956</v>
      </c>
      <c r="N37">
        <v>345</v>
      </c>
      <c r="O37">
        <v>393</v>
      </c>
      <c r="P37">
        <v>6004</v>
      </c>
      <c r="Q37" s="11"/>
      <c r="R37" s="1">
        <f>P37/M37</f>
        <v>3.0695296523517381</v>
      </c>
      <c r="S37" s="1">
        <f>(M37*6)/O37</f>
        <v>29.862595419847327</v>
      </c>
      <c r="T37" s="1">
        <f>P37/O37</f>
        <v>15.27735368956743</v>
      </c>
      <c r="U37" s="4" t="str">
        <f>'Gomez M'!J64</f>
        <v>6--65</v>
      </c>
    </row>
    <row r="38" spans="1:21">
      <c r="A38" s="18" t="s">
        <v>42</v>
      </c>
      <c r="B38">
        <f>'Wood C'!B74</f>
        <v>1513.2</v>
      </c>
      <c r="C38">
        <f>'Wood C'!C74</f>
        <v>238</v>
      </c>
      <c r="D38">
        <f>'Wood C'!D74</f>
        <v>331</v>
      </c>
      <c r="E38">
        <f>'Wood C'!E74</f>
        <v>6076</v>
      </c>
      <c r="F38">
        <f>'Wood C'!F74</f>
        <v>9</v>
      </c>
      <c r="G38" s="1">
        <f>'Wood C'!G74</f>
        <v>4.0153317472905101</v>
      </c>
      <c r="H38" s="1">
        <f>'Wood C'!H74</f>
        <v>27.429607250755289</v>
      </c>
      <c r="I38" s="1">
        <f>'Wood C'!I74</f>
        <v>18.356495468277945</v>
      </c>
      <c r="J38" s="4" t="str">
        <f>'Wood C'!J74</f>
        <v>8--44</v>
      </c>
      <c r="L38" s="18" t="s">
        <v>48</v>
      </c>
      <c r="M38">
        <v>523</v>
      </c>
      <c r="N38">
        <v>34</v>
      </c>
      <c r="O38">
        <v>135</v>
      </c>
      <c r="P38">
        <v>2200</v>
      </c>
      <c r="Q38" s="11"/>
      <c r="R38" s="1">
        <f>P38/M38</f>
        <v>4.2065009560229445</v>
      </c>
      <c r="S38" s="1">
        <f>(M38*6)/O38</f>
        <v>23.244444444444444</v>
      </c>
      <c r="T38" s="1">
        <f>P38/O38</f>
        <v>16.296296296296298</v>
      </c>
      <c r="U38" s="4" t="str">
        <f>'Gould P'!J77</f>
        <v>5--28</v>
      </c>
    </row>
    <row r="39" spans="1:21">
      <c r="A39" s="18" t="s">
        <v>28</v>
      </c>
      <c r="B39">
        <f>'Barnard A'!B50</f>
        <v>1161.3</v>
      </c>
      <c r="C39">
        <f>'Barnard A'!C50</f>
        <v>198</v>
      </c>
      <c r="D39">
        <f>'Barnard A'!D50</f>
        <v>214</v>
      </c>
      <c r="E39">
        <f>'Barnard A'!E50</f>
        <v>4587</v>
      </c>
      <c r="F39">
        <f>'Barnard A'!F50</f>
        <v>3</v>
      </c>
      <c r="G39" s="1">
        <f>'Barnard A'!G50</f>
        <v>3.9498837509687421</v>
      </c>
      <c r="H39" s="1">
        <f>'Barnard A'!H50</f>
        <v>32.559813084112143</v>
      </c>
      <c r="I39" s="1">
        <f>'Barnard A'!I50</f>
        <v>21.434579439252335</v>
      </c>
      <c r="J39" s="4" t="str">
        <f>'Barnard A'!J50</f>
        <v>6--46</v>
      </c>
      <c r="L39" s="18" t="s">
        <v>49</v>
      </c>
      <c r="M39">
        <v>2218.3000000000002</v>
      </c>
      <c r="N39">
        <v>346</v>
      </c>
      <c r="O39">
        <v>396</v>
      </c>
      <c r="P39">
        <v>7445</v>
      </c>
      <c r="Q39" s="11"/>
      <c r="R39" s="1">
        <f>P39/M39</f>
        <v>3.3561736464860474</v>
      </c>
      <c r="S39" s="1">
        <f>(M39*6)/O39</f>
        <v>33.610606060606067</v>
      </c>
      <c r="T39" s="1">
        <f>P39/O39</f>
        <v>18.800505050505052</v>
      </c>
      <c r="U39" s="4" t="str">
        <f>IF('Harris N'!J73="","",'Harris N'!J73)</f>
        <v>7--38</v>
      </c>
    </row>
    <row r="40" spans="1:21">
      <c r="A40" s="18" t="s">
        <v>41</v>
      </c>
      <c r="B40">
        <f>'Taylor P'!B78</f>
        <v>740.6</v>
      </c>
      <c r="C40">
        <f>'Taylor P'!C78</f>
        <v>80</v>
      </c>
      <c r="D40">
        <f>'Taylor P'!D78</f>
        <v>189</v>
      </c>
      <c r="E40">
        <f>'Taylor P'!E78</f>
        <v>3684</v>
      </c>
      <c r="F40">
        <f>'Taylor P'!F78</f>
        <v>2</v>
      </c>
      <c r="G40" s="1">
        <f>'Taylor P'!G78</f>
        <v>4.9743451255738584</v>
      </c>
      <c r="H40" s="1">
        <f>'Taylor P'!H78</f>
        <v>23.511111111111113</v>
      </c>
      <c r="I40" s="1">
        <f>'Taylor P'!I78</f>
        <v>19.49206349206349</v>
      </c>
      <c r="J40" s="4" t="str">
        <f>'Taylor P'!J78</f>
        <v>6--14</v>
      </c>
      <c r="P40" s="1"/>
    </row>
    <row r="41" spans="1:21">
      <c r="A41" s="18" t="s">
        <v>38</v>
      </c>
      <c r="B41">
        <f>'Dawson N'!B65</f>
        <v>711.2</v>
      </c>
      <c r="C41">
        <f>'Dawson N'!C65</f>
        <v>61</v>
      </c>
      <c r="D41">
        <f>'Dawson N'!D65</f>
        <v>146</v>
      </c>
      <c r="E41">
        <f>'Dawson N'!E65</f>
        <v>3705</v>
      </c>
      <c r="F41">
        <f>'Dawson N'!F65</f>
        <v>5</v>
      </c>
      <c r="G41" s="1">
        <f>'Dawson N'!G65</f>
        <v>5.209505061867266</v>
      </c>
      <c r="H41" s="1">
        <f>'Dawson N'!H65</f>
        <v>29.227397260273978</v>
      </c>
      <c r="I41" s="1">
        <f>'Dawson N'!I65</f>
        <v>25.376712328767123</v>
      </c>
      <c r="J41" s="4" t="str">
        <f>'Dawson N'!J65</f>
        <v>7--20</v>
      </c>
    </row>
    <row r="42" spans="1:21">
      <c r="A42" s="18" t="s">
        <v>52</v>
      </c>
      <c r="B42">
        <f>'Gallant B'!B52</f>
        <v>623.4</v>
      </c>
      <c r="C42">
        <f>'Gallant B'!C52</f>
        <v>83</v>
      </c>
      <c r="D42">
        <f>'Gallant B'!D52</f>
        <v>130</v>
      </c>
      <c r="E42">
        <f>'Gallant B'!E52</f>
        <v>2558</v>
      </c>
      <c r="F42">
        <f>'Gallant B'!F52</f>
        <v>2</v>
      </c>
      <c r="G42" s="1">
        <f>'Gallant B'!G52</f>
        <v>4.1033044594161057</v>
      </c>
      <c r="H42" s="1">
        <f>'Gallant B'!H52</f>
        <v>28.772307692307688</v>
      </c>
      <c r="I42" s="1">
        <f>'Gallant B'!I52</f>
        <v>19.676923076923078</v>
      </c>
      <c r="J42" s="4" t="str">
        <f>'Gallant B'!J52</f>
        <v>5--28</v>
      </c>
    </row>
    <row r="43" spans="1:21">
      <c r="A43" s="18" t="s">
        <v>45</v>
      </c>
      <c r="B43">
        <f>'Bowler T'!B52</f>
        <v>426.9</v>
      </c>
      <c r="C43">
        <f>'Bowler T'!C52</f>
        <v>59</v>
      </c>
      <c r="D43">
        <f>'Bowler T'!D52</f>
        <v>83</v>
      </c>
      <c r="E43">
        <f>'Bowler T'!E52</f>
        <v>1788</v>
      </c>
      <c r="F43">
        <f>'Bowler T'!F52</f>
        <v>2</v>
      </c>
      <c r="G43" s="1">
        <f>'Bowler T'!G52</f>
        <v>4.1883345045678144</v>
      </c>
      <c r="H43" s="1">
        <f>'Bowler T'!H52</f>
        <v>30.860240963855418</v>
      </c>
      <c r="I43" s="1">
        <f>'Bowler T'!I52</f>
        <v>21.542168674698797</v>
      </c>
      <c r="J43" s="4" t="str">
        <f>'Bowler T'!J52</f>
        <v>5--11</v>
      </c>
    </row>
    <row r="44" spans="1:21">
      <c r="A44" s="18" t="s">
        <v>55</v>
      </c>
      <c r="B44">
        <f>'Russell T'!B48</f>
        <v>371.19999999999993</v>
      </c>
      <c r="C44">
        <f>'Russell T'!C48</f>
        <v>52</v>
      </c>
      <c r="D44">
        <f>'Russell T'!D48</f>
        <v>83</v>
      </c>
      <c r="E44">
        <f>'Russell T'!E48</f>
        <v>1301</v>
      </c>
      <c r="F44">
        <f>'Russell T'!F48</f>
        <v>2</v>
      </c>
      <c r="G44" s="1">
        <f>'Russell T'!G48</f>
        <v>3.5048491379310351</v>
      </c>
      <c r="H44" s="1">
        <f>'Russell T'!H48</f>
        <v>26.833734939759033</v>
      </c>
      <c r="I44" s="1">
        <f>'Russell T'!I48</f>
        <v>15.674698795180722</v>
      </c>
      <c r="J44" s="4" t="str">
        <f>'Russell T'!J48</f>
        <v>5--18</v>
      </c>
    </row>
    <row r="45" spans="1:21">
      <c r="A45" s="18" t="s">
        <v>54</v>
      </c>
      <c r="B45">
        <f>'Ahearne C'!B46</f>
        <v>329.1</v>
      </c>
      <c r="C45">
        <f>'Ahearne C'!C46</f>
        <v>43</v>
      </c>
      <c r="D45">
        <f>'Ahearne C'!D46</f>
        <v>73</v>
      </c>
      <c r="E45">
        <f>'Ahearne C'!E46</f>
        <v>1479</v>
      </c>
      <c r="F45">
        <f>'Ahearne C'!F46</f>
        <v>3</v>
      </c>
      <c r="G45" s="1">
        <f>'Ahearne C'!G46</f>
        <v>4.4940747493163169</v>
      </c>
      <c r="H45" s="1">
        <f>'Ahearne C'!H46</f>
        <v>27.049315068493154</v>
      </c>
      <c r="I45" s="1">
        <f>'Ahearne C'!I46</f>
        <v>20.260273972602739</v>
      </c>
      <c r="J45" s="4" t="str">
        <f>'Ahearne C'!J46</f>
        <v>5--10</v>
      </c>
    </row>
    <row r="46" spans="1:21">
      <c r="A46" s="18" t="s">
        <v>31</v>
      </c>
      <c r="B46">
        <f>'Stevens J'!B65</f>
        <v>328.8</v>
      </c>
      <c r="C46">
        <f>'Stevens J'!C65</f>
        <v>33</v>
      </c>
      <c r="D46">
        <f>'Stevens J'!D65</f>
        <v>58</v>
      </c>
      <c r="E46">
        <f>'Stevens J'!E65</f>
        <v>1491</v>
      </c>
      <c r="F46">
        <f>'Stevens J'!F65</f>
        <v>0</v>
      </c>
      <c r="G46" s="1">
        <f>'Stevens J'!G65</f>
        <v>4.5346715328467155</v>
      </c>
      <c r="H46" s="1">
        <f>'Stevens J'!H65</f>
        <v>34.013793103448279</v>
      </c>
      <c r="I46" s="1">
        <f>'Stevens J'!I65</f>
        <v>25.706896551724139</v>
      </c>
      <c r="J46" s="4" t="str">
        <f>'Stevens J'!J65</f>
        <v>4--32</v>
      </c>
    </row>
    <row r="47" spans="1:21">
      <c r="A47" s="18" t="s">
        <v>57</v>
      </c>
      <c r="B47">
        <f>'Gilbert J'!B62</f>
        <v>271.39999999999998</v>
      </c>
      <c r="C47">
        <f>'Gilbert J'!C62</f>
        <v>26</v>
      </c>
      <c r="D47">
        <f>'Gilbert J'!D62</f>
        <v>54</v>
      </c>
      <c r="E47">
        <f>'Gilbert J'!E62</f>
        <v>1282</v>
      </c>
      <c r="F47">
        <f>'Gilbert J'!F62</f>
        <v>0</v>
      </c>
      <c r="G47" s="1">
        <f>'Gilbert J'!G62</f>
        <v>4.7236551215917473</v>
      </c>
      <c r="H47" s="1">
        <f>'Gilbert J'!H62</f>
        <v>30.155555555555551</v>
      </c>
      <c r="I47" s="1">
        <f>'Gilbert J'!I62</f>
        <v>23.74074074074074</v>
      </c>
      <c r="J47" s="4" t="str">
        <f>'Gilbert J'!J62</f>
        <v>4--32</v>
      </c>
    </row>
    <row r="48" spans="1:21">
      <c r="A48" s="18" t="s">
        <v>43</v>
      </c>
      <c r="B48">
        <f>'Barr S'!B54</f>
        <v>217.7</v>
      </c>
      <c r="C48">
        <f>'Barr S'!C54</f>
        <v>28</v>
      </c>
      <c r="D48">
        <f>'Barr S'!D54</f>
        <v>45</v>
      </c>
      <c r="E48">
        <f>'Barr S'!E54</f>
        <v>981</v>
      </c>
      <c r="F48">
        <f>'Barr S'!F54</f>
        <v>1</v>
      </c>
      <c r="G48" s="1">
        <f>'Barr S'!G54</f>
        <v>4.5062011943040883</v>
      </c>
      <c r="H48" s="1">
        <f>'Barr S'!H54</f>
        <v>29.026666666666664</v>
      </c>
      <c r="I48" s="1">
        <f>'Barr S'!I54</f>
        <v>21.8</v>
      </c>
      <c r="J48" s="4" t="str">
        <f>'Barr S'!J54</f>
        <v>5--52</v>
      </c>
    </row>
    <row r="49" spans="1:10">
      <c r="A49" s="18" t="s">
        <v>53</v>
      </c>
      <c r="B49">
        <f>'Gallant G'!B46</f>
        <v>206.5</v>
      </c>
      <c r="C49">
        <f>'Gallant G'!C46</f>
        <v>41</v>
      </c>
      <c r="D49">
        <f>'Gallant G'!D46</f>
        <v>40</v>
      </c>
      <c r="E49">
        <f>'Gallant G'!E46</f>
        <v>719</v>
      </c>
      <c r="F49">
        <f>'Gallant G'!F46</f>
        <v>1</v>
      </c>
      <c r="G49" s="1">
        <f>'Gallant G'!G46</f>
        <v>3.4818401937046004</v>
      </c>
      <c r="H49" s="1">
        <f>'Gallant G'!H46</f>
        <v>30.975000000000001</v>
      </c>
      <c r="I49" s="1">
        <f>'Gallant G'!I46</f>
        <v>17.975000000000001</v>
      </c>
      <c r="J49" s="4" t="str">
        <f>'Gallant G'!J46</f>
        <v>5--11</v>
      </c>
    </row>
    <row r="50" spans="1:10">
      <c r="A50" s="18" t="s">
        <v>256</v>
      </c>
      <c r="B50">
        <f>'Gallant J'!B36</f>
        <v>43</v>
      </c>
      <c r="C50">
        <f>'Gallant J'!C36</f>
        <v>18</v>
      </c>
      <c r="D50">
        <f>'Gallant J'!D36</f>
        <v>16</v>
      </c>
      <c r="E50">
        <f>'Gallant J'!E36</f>
        <v>191</v>
      </c>
      <c r="F50">
        <f>'Gallant J'!F36</f>
        <v>0</v>
      </c>
      <c r="G50" s="1">
        <f>'Gallant J'!G36</f>
        <v>4.441860465116279</v>
      </c>
      <c r="H50" s="1">
        <f>'Gallant J'!H36</f>
        <v>16.125</v>
      </c>
      <c r="I50" s="1">
        <f>'Gallant J'!I36</f>
        <v>11.9375</v>
      </c>
      <c r="J50" s="3" t="str">
        <f>'Gallant J'!J36</f>
        <v>4--19</v>
      </c>
    </row>
    <row r="51" spans="1:10">
      <c r="A51" s="18" t="s">
        <v>56</v>
      </c>
      <c r="B51">
        <f>'Stevens P'!B48</f>
        <v>74</v>
      </c>
      <c r="C51">
        <f>'Stevens P'!C48</f>
        <v>8</v>
      </c>
      <c r="D51">
        <f>'Stevens P'!D48</f>
        <v>15</v>
      </c>
      <c r="E51">
        <f>'Stevens P'!E48</f>
        <v>355</v>
      </c>
      <c r="F51">
        <f>'Stevens P'!F48</f>
        <v>0</v>
      </c>
      <c r="G51" s="1">
        <f>'Stevens P'!G48</f>
        <v>4.7972972972972974</v>
      </c>
      <c r="H51" s="1">
        <f>'Stevens P'!H48</f>
        <v>29.6</v>
      </c>
      <c r="I51" s="1">
        <f>'Stevens P'!I48</f>
        <v>23.666666666666668</v>
      </c>
      <c r="J51" s="4" t="str">
        <f>'Stevens P'!J48</f>
        <v>2--35</v>
      </c>
    </row>
    <row r="52" spans="1:10">
      <c r="A52" s="18" t="s">
        <v>234</v>
      </c>
      <c r="B52">
        <f>'Booth R'!B54</f>
        <v>50.599999999999994</v>
      </c>
      <c r="C52">
        <f>'Booth R'!C54</f>
        <v>3</v>
      </c>
      <c r="D52">
        <f>'Booth R'!D54</f>
        <v>10</v>
      </c>
      <c r="E52">
        <f>'Booth R'!E54</f>
        <v>346</v>
      </c>
      <c r="F52">
        <f>'Booth R'!F54</f>
        <v>0</v>
      </c>
      <c r="G52" s="1">
        <f>'Booth R'!G54</f>
        <v>6.837944664031621</v>
      </c>
      <c r="H52" s="1">
        <f>'Booth R'!H54</f>
        <v>30.359999999999996</v>
      </c>
      <c r="I52" s="1">
        <f>'Booth R'!I54</f>
        <v>34.6</v>
      </c>
      <c r="J52" s="4" t="str">
        <f>'Booth R'!J54</f>
        <v>3--15</v>
      </c>
    </row>
    <row r="53" spans="1:10">
      <c r="A53" s="18" t="s">
        <v>29</v>
      </c>
      <c r="B53">
        <f>'Scott D'!B47</f>
        <v>25</v>
      </c>
      <c r="C53">
        <f>'Scott D'!C47</f>
        <v>4</v>
      </c>
      <c r="D53">
        <f>'Scott D'!D47</f>
        <v>7</v>
      </c>
      <c r="E53">
        <f>'Scott D'!E47</f>
        <v>128</v>
      </c>
      <c r="F53">
        <f>'Scott D'!F47</f>
        <v>0</v>
      </c>
      <c r="G53" s="1">
        <f>'Scott D'!G47</f>
        <v>5.12</v>
      </c>
      <c r="H53" s="1">
        <f>'Scott D'!H47</f>
        <v>21.428571428571427</v>
      </c>
      <c r="I53" s="1">
        <f>'Scott D'!I47</f>
        <v>18.285714285714285</v>
      </c>
      <c r="J53" s="4" t="str">
        <f>'Scott D'!J47</f>
        <v>2--19</v>
      </c>
    </row>
    <row r="54" spans="1:10">
      <c r="A54" s="18" t="s">
        <v>264</v>
      </c>
      <c r="B54">
        <f>'Hawkins C'!B36</f>
        <v>22.3</v>
      </c>
      <c r="C54">
        <f>'Hawkins C'!C36</f>
        <v>0</v>
      </c>
      <c r="D54">
        <f>'Hawkins C'!D36</f>
        <v>2</v>
      </c>
      <c r="E54">
        <f>'Hawkins C'!E36</f>
        <v>127</v>
      </c>
      <c r="F54">
        <f>'Hawkins C'!F36</f>
        <v>0</v>
      </c>
      <c r="G54" s="1">
        <f>'Hawkins C'!G36</f>
        <v>5.695067264573991</v>
      </c>
      <c r="H54" s="1">
        <f>'Hawkins C'!H36</f>
        <v>66.900000000000006</v>
      </c>
      <c r="I54" s="1">
        <f>'Hawkins C'!I36</f>
        <v>63.5</v>
      </c>
      <c r="J54" s="3" t="str">
        <f>'Hawkins C'!J36</f>
        <v>2--6</v>
      </c>
    </row>
    <row r="55" spans="1:10">
      <c r="A55" s="18" t="s">
        <v>272</v>
      </c>
      <c r="B55">
        <f>'Matthews K'!B14</f>
        <v>23</v>
      </c>
      <c r="C55">
        <f>'Matthews K'!C14</f>
        <v>1</v>
      </c>
      <c r="D55">
        <f>'Matthews K'!D14</f>
        <v>2</v>
      </c>
      <c r="E55">
        <f>'Matthews K'!E14</f>
        <v>109</v>
      </c>
      <c r="F55">
        <f>'Matthews K'!F14</f>
        <v>0</v>
      </c>
      <c r="G55" s="1">
        <f>'Matthews K'!G14</f>
        <v>4.7391304347826084</v>
      </c>
      <c r="H55" s="1">
        <f>'Matthews K'!H14</f>
        <v>69</v>
      </c>
      <c r="I55" s="1">
        <f>'Matthews K'!I14</f>
        <v>54.5</v>
      </c>
      <c r="J55" s="3" t="str">
        <f>'Matthews K'!J14</f>
        <v>1--11</v>
      </c>
    </row>
    <row r="56" spans="1:10">
      <c r="A56" s="18" t="s">
        <v>273</v>
      </c>
      <c r="B56">
        <f>'Elburn A'!B13</f>
        <v>9</v>
      </c>
      <c r="C56">
        <f>'Elburn A'!C13</f>
        <v>1</v>
      </c>
      <c r="D56">
        <f>'Elburn A'!D13</f>
        <v>1</v>
      </c>
      <c r="E56">
        <f>'Elburn A'!E13</f>
        <v>63</v>
      </c>
      <c r="F56">
        <f>'Elburn A'!F13</f>
        <v>0</v>
      </c>
      <c r="G56" s="1">
        <f>'Elburn A'!G13</f>
        <v>7</v>
      </c>
      <c r="H56" s="1">
        <f>'Elburn A'!H13</f>
        <v>54</v>
      </c>
      <c r="I56" s="1">
        <f>'Elburn A'!I13</f>
        <v>63</v>
      </c>
      <c r="J56" s="3" t="str">
        <f>'Elburn A'!J13</f>
        <v>1--23</v>
      </c>
    </row>
  </sheetData>
  <sortState ref="A37:J56">
    <sortCondition descending="1" ref="D37:D56"/>
  </sortState>
  <phoneticPr fontId="1" type="noConversion"/>
  <hyperlinks>
    <hyperlink ref="A13" location="'Barr S'!A2" display="Barr"/>
    <hyperlink ref="A5" location="'Dawson N'!A2" display="Dawson"/>
    <hyperlink ref="A7" location="'Gallant B'!A2" display="Gallant B"/>
    <hyperlink ref="A8" location="'Barnard A'!A2" display="Barnard"/>
    <hyperlink ref="A22" location="'Gallant G'!A2" display="Gallant G"/>
    <hyperlink ref="A6" location="'Carsberg T'!A2" display="Carsberg"/>
    <hyperlink ref="A14" location="'Ahearne C'!A2" display="Aherne"/>
    <hyperlink ref="A20" location="'Sutcliffe P'!A2" display="Sutcliffe"/>
    <hyperlink ref="A9" location="'Mimmack C'!A2" display="Mimmack"/>
    <hyperlink ref="A10" location="'Wood C'!A2" display="Wood"/>
    <hyperlink ref="A23" location="'Gilbert J'!A2" display="Gilbert J"/>
    <hyperlink ref="A11" location="'Taylor P'!A2" display="Taylor"/>
    <hyperlink ref="A16" location="'Bowler T'!A2" display="Bowler"/>
    <hyperlink ref="A12" location="'Scott D'!A2" display="Scott"/>
    <hyperlink ref="A15" location="'Gilbert S'!A2" display="Gilbert S"/>
    <hyperlink ref="A27" location="'Russell T'!A2" display="Russell"/>
    <hyperlink ref="A28" location="'Stevens P'!A2" display="Stevens P"/>
    <hyperlink ref="A17" location="'Scholes P'!A2" display="Scholes P"/>
    <hyperlink ref="A25" location="'Hutchings G'!A2" display="Hutchings"/>
    <hyperlink ref="L5" location="'Gould P'!A2" display="Gould"/>
    <hyperlink ref="L6" location="'Hindley C'!A2" display="Hindley"/>
    <hyperlink ref="L7" location="'Stevens J'!A2" display="Stevens J"/>
    <hyperlink ref="L8" location="'Gomez M'!A2" display="Gomez"/>
    <hyperlink ref="L9" location="'Harris N'!A2" display="Harris"/>
    <hyperlink ref="A37" location="'Mimmack C'!A50" display="Mimmack"/>
    <hyperlink ref="A44" location="'Russell T'!A33" display="Russell"/>
    <hyperlink ref="A42" location="'Gallant B'!A35" display="Gallant B"/>
    <hyperlink ref="A40" location="'Taylor P'!A49" display="Taylor"/>
    <hyperlink ref="A38" location="'Wood C'!A47" display="Wood"/>
    <hyperlink ref="A39" location="'Barnard A'!A34" display="Barnard"/>
    <hyperlink ref="A51" location="'Stevens P'!A33" display="Stevens P"/>
    <hyperlink ref="A53" location="'Scott D'!A34" display="Scott"/>
    <hyperlink ref="A49" location="'Gallant G'!A30" display="Gallant G"/>
    <hyperlink ref="A43" location="'Bowler T'!A36" display="Bowler"/>
    <hyperlink ref="A47" location="'Gilbert J'!A40" display="Gilbert J"/>
    <hyperlink ref="A45" location="'Ahearne C'!A32" display="Aherne"/>
    <hyperlink ref="A41" location="'Dawson N'!A43" display="Dawson"/>
    <hyperlink ref="A46" location="'Stevens J'!A44" display="Stevens J"/>
    <hyperlink ref="A48" location="'Barr S'!A36" display="Barr"/>
    <hyperlink ref="L37" location="'Gomez M'!A43" display="Gomez"/>
    <hyperlink ref="L38" location="'Gould P'!A50" display="Gould"/>
    <hyperlink ref="L39" location="'Harris N'!A47" display="Harris"/>
    <hyperlink ref="A32" location="'Anders M'!A2" display="Anders"/>
    <hyperlink ref="A31" location="'Scholes S'!A2" display="Scholes S"/>
    <hyperlink ref="A24" location="'Booth R'!A1" display="Booth R"/>
    <hyperlink ref="A52" location="'Booth R'!A1" display="Booth R"/>
    <hyperlink ref="A29" location="'Drever A'!A1" display="Drever A"/>
    <hyperlink ref="A21" location="'Gallant J'!A2" display="Gallant J"/>
    <hyperlink ref="A18" location="'Hawkins C'!A2" display="Hawkins C"/>
    <hyperlink ref="A54" location="'Hawkins C'!A2" display="Hawkins C"/>
    <hyperlink ref="A50" location="'Gallant J'!A2" display="Gallant J"/>
    <hyperlink ref="A19" location="'Smith B'!A2" display="Smith B"/>
    <hyperlink ref="A26" location="'Matthews K'!A2" display="Matthews K"/>
    <hyperlink ref="A55" location="'Matthews K'!A2" display="Matthews K"/>
    <hyperlink ref="A30" location="'Elburn A'!A2" display="Elburn A"/>
    <hyperlink ref="A56" location="'Elburn A'!A2" display="Elburn A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K65"/>
  <sheetViews>
    <sheetView zoomScale="125" zoomScaleNormal="125" zoomScalePageLayoutView="125" workbookViewId="0">
      <selection activeCell="J21" sqref="J21"/>
    </sheetView>
  </sheetViews>
  <sheetFormatPr baseColWidth="10" defaultColWidth="8.83203125" defaultRowHeight="12" x14ac:dyDescent="0"/>
  <cols>
    <col min="8" max="8" width="9.1640625" style="1" customWidth="1"/>
  </cols>
  <sheetData>
    <row r="1" spans="1:9">
      <c r="A1" s="5" t="s">
        <v>38</v>
      </c>
      <c r="B1" s="5" t="s">
        <v>124</v>
      </c>
    </row>
    <row r="2" spans="1:9">
      <c r="A2" s="5" t="s">
        <v>64</v>
      </c>
      <c r="C2" s="21" t="s">
        <v>172</v>
      </c>
    </row>
    <row r="3" spans="1:9">
      <c r="A3" s="5"/>
      <c r="C3" s="21"/>
    </row>
    <row r="4" spans="1:9"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s="10" t="s">
        <v>37</v>
      </c>
      <c r="I4" s="3" t="s">
        <v>205</v>
      </c>
    </row>
    <row r="5" spans="1:9">
      <c r="A5">
        <v>2001</v>
      </c>
      <c r="B5">
        <v>7</v>
      </c>
      <c r="C5">
        <v>6</v>
      </c>
      <c r="D5">
        <v>0</v>
      </c>
      <c r="E5">
        <v>12</v>
      </c>
      <c r="H5" s="1">
        <f>ROUND(E5/(C5-D5),3)</f>
        <v>2</v>
      </c>
    </row>
    <row r="6" spans="1:9">
      <c r="A6">
        <v>2002</v>
      </c>
      <c r="B6">
        <v>9</v>
      </c>
      <c r="C6">
        <v>9</v>
      </c>
      <c r="D6">
        <v>0</v>
      </c>
      <c r="E6">
        <v>107</v>
      </c>
      <c r="H6" s="1">
        <f t="shared" ref="H6:H18" si="0">IF(C6=0,"",ROUND(E6/(C6-D6),3))</f>
        <v>11.888999999999999</v>
      </c>
    </row>
    <row r="7" spans="1:9">
      <c r="A7">
        <v>2003</v>
      </c>
      <c r="B7">
        <v>5</v>
      </c>
      <c r="C7">
        <v>5</v>
      </c>
      <c r="D7">
        <v>3</v>
      </c>
      <c r="E7">
        <v>65</v>
      </c>
      <c r="H7" s="1">
        <f t="shared" si="0"/>
        <v>32.5</v>
      </c>
    </row>
    <row r="8" spans="1:9">
      <c r="A8">
        <v>2004</v>
      </c>
      <c r="B8">
        <v>11</v>
      </c>
      <c r="C8">
        <v>11</v>
      </c>
      <c r="D8">
        <v>1</v>
      </c>
      <c r="E8">
        <v>184</v>
      </c>
      <c r="G8">
        <v>1</v>
      </c>
      <c r="H8" s="1">
        <f t="shared" si="0"/>
        <v>18.399999999999999</v>
      </c>
    </row>
    <row r="9" spans="1:9">
      <c r="A9">
        <v>2005</v>
      </c>
      <c r="B9">
        <v>16</v>
      </c>
      <c r="C9">
        <v>16</v>
      </c>
      <c r="D9">
        <v>0</v>
      </c>
      <c r="E9">
        <v>571</v>
      </c>
      <c r="G9">
        <v>5</v>
      </c>
      <c r="H9" s="1">
        <f t="shared" si="0"/>
        <v>35.688000000000002</v>
      </c>
      <c r="I9">
        <v>75</v>
      </c>
    </row>
    <row r="10" spans="1:9">
      <c r="A10">
        <v>2006</v>
      </c>
      <c r="B10">
        <v>11</v>
      </c>
      <c r="C10">
        <v>11</v>
      </c>
      <c r="D10">
        <v>0</v>
      </c>
      <c r="E10">
        <v>311</v>
      </c>
      <c r="G10">
        <v>3</v>
      </c>
      <c r="H10" s="1">
        <f t="shared" si="0"/>
        <v>28.273</v>
      </c>
      <c r="I10">
        <v>75</v>
      </c>
    </row>
    <row r="11" spans="1:9">
      <c r="A11">
        <v>2007</v>
      </c>
      <c r="B11" s="9">
        <v>10</v>
      </c>
      <c r="C11" s="9">
        <v>10</v>
      </c>
      <c r="D11" s="9">
        <v>0</v>
      </c>
      <c r="E11" s="9">
        <v>351</v>
      </c>
      <c r="F11" s="9"/>
      <c r="G11" s="9">
        <v>3</v>
      </c>
      <c r="H11" s="1">
        <f t="shared" si="0"/>
        <v>35.1</v>
      </c>
    </row>
    <row r="12" spans="1:9">
      <c r="A12">
        <v>2008</v>
      </c>
      <c r="B12" s="9">
        <v>13</v>
      </c>
      <c r="C12">
        <v>13</v>
      </c>
      <c r="D12">
        <v>1</v>
      </c>
      <c r="E12">
        <v>462</v>
      </c>
      <c r="G12">
        <v>4</v>
      </c>
      <c r="H12" s="1">
        <f t="shared" si="0"/>
        <v>38.5</v>
      </c>
      <c r="I12">
        <v>99</v>
      </c>
    </row>
    <row r="13" spans="1:9">
      <c r="A13">
        <v>2009</v>
      </c>
      <c r="B13" s="11">
        <v>18</v>
      </c>
      <c r="C13">
        <v>18</v>
      </c>
      <c r="D13">
        <v>1</v>
      </c>
      <c r="E13">
        <v>673</v>
      </c>
      <c r="F13">
        <v>2</v>
      </c>
      <c r="G13">
        <v>2</v>
      </c>
      <c r="H13" s="1">
        <f t="shared" si="0"/>
        <v>39.588000000000001</v>
      </c>
      <c r="I13" s="9">
        <v>123</v>
      </c>
    </row>
    <row r="14" spans="1:9">
      <c r="A14">
        <v>2010</v>
      </c>
      <c r="B14">
        <v>17</v>
      </c>
      <c r="C14">
        <v>17</v>
      </c>
      <c r="D14">
        <v>2</v>
      </c>
      <c r="E14">
        <v>749</v>
      </c>
      <c r="G14">
        <v>7</v>
      </c>
      <c r="H14" s="1">
        <f t="shared" si="0"/>
        <v>49.933</v>
      </c>
      <c r="I14">
        <v>125</v>
      </c>
    </row>
    <row r="15" spans="1:9">
      <c r="A15">
        <v>2011</v>
      </c>
      <c r="B15">
        <v>12</v>
      </c>
      <c r="C15">
        <v>12</v>
      </c>
      <c r="D15">
        <v>2</v>
      </c>
      <c r="E15">
        <v>649</v>
      </c>
      <c r="F15">
        <v>2</v>
      </c>
      <c r="G15">
        <v>5</v>
      </c>
      <c r="H15" s="1">
        <f t="shared" si="0"/>
        <v>64.900000000000006</v>
      </c>
      <c r="I15">
        <v>112</v>
      </c>
    </row>
    <row r="16" spans="1:9">
      <c r="A16">
        <v>2012</v>
      </c>
      <c r="B16">
        <v>6</v>
      </c>
      <c r="C16">
        <v>6</v>
      </c>
      <c r="D16">
        <v>2</v>
      </c>
      <c r="E16">
        <v>160</v>
      </c>
      <c r="H16" s="1">
        <f t="shared" si="0"/>
        <v>40</v>
      </c>
      <c r="I16">
        <v>43</v>
      </c>
    </row>
    <row r="17" spans="1:10">
      <c r="A17">
        <v>2013</v>
      </c>
      <c r="B17" s="24">
        <v>13</v>
      </c>
      <c r="C17" s="24">
        <v>14</v>
      </c>
      <c r="D17" s="24">
        <v>2</v>
      </c>
      <c r="E17" s="24">
        <v>675</v>
      </c>
      <c r="F17" s="24">
        <v>1</v>
      </c>
      <c r="G17" s="24">
        <v>6</v>
      </c>
      <c r="H17" s="1">
        <f t="shared" si="0"/>
        <v>56.25</v>
      </c>
      <c r="I17" s="24">
        <v>114</v>
      </c>
    </row>
    <row r="18" spans="1:10">
      <c r="A18">
        <v>2014</v>
      </c>
      <c r="B18" s="24">
        <v>3</v>
      </c>
      <c r="C18" s="24">
        <v>3</v>
      </c>
      <c r="D18" s="24">
        <v>1</v>
      </c>
      <c r="E18" s="24">
        <v>265</v>
      </c>
      <c r="F18" s="24">
        <v>1</v>
      </c>
      <c r="G18" s="24">
        <v>1</v>
      </c>
      <c r="H18" s="1">
        <f t="shared" si="0"/>
        <v>132.5</v>
      </c>
      <c r="I18" s="24">
        <v>155</v>
      </c>
      <c r="J18" t="s">
        <v>221</v>
      </c>
    </row>
    <row r="19" spans="1:10">
      <c r="A19">
        <v>2015</v>
      </c>
      <c r="B19" s="24">
        <v>1</v>
      </c>
      <c r="C19" s="24">
        <v>1</v>
      </c>
      <c r="D19" s="24">
        <v>0</v>
      </c>
      <c r="E19" s="24">
        <v>14</v>
      </c>
      <c r="F19" s="24"/>
      <c r="G19" s="24"/>
      <c r="H19" s="1">
        <f t="shared" ref="H19" si="1">IF(C19=0,"",ROUND(E19/(C19-D19),3))</f>
        <v>14</v>
      </c>
      <c r="I19" s="24">
        <v>14</v>
      </c>
    </row>
    <row r="21" spans="1:10">
      <c r="A21" t="s">
        <v>63</v>
      </c>
      <c r="B21">
        <f t="shared" ref="B21:G21" si="2">SUM(B5:B20)</f>
        <v>152</v>
      </c>
      <c r="C21">
        <f t="shared" si="2"/>
        <v>152</v>
      </c>
      <c r="D21">
        <f>SUM(D5:D20)</f>
        <v>15</v>
      </c>
      <c r="E21">
        <f t="shared" si="2"/>
        <v>5248</v>
      </c>
      <c r="F21">
        <f t="shared" si="2"/>
        <v>6</v>
      </c>
      <c r="G21">
        <f t="shared" si="2"/>
        <v>37</v>
      </c>
      <c r="H21" s="1">
        <f>E21/(C21-D21)</f>
        <v>38.306569343065696</v>
      </c>
      <c r="I21">
        <f>MAX(I5:I19)</f>
        <v>155</v>
      </c>
      <c r="J21" t="s">
        <v>221</v>
      </c>
    </row>
    <row r="47" spans="1:11">
      <c r="A47" s="5" t="s">
        <v>65</v>
      </c>
      <c r="G47" s="2"/>
      <c r="H47"/>
      <c r="I47" s="1"/>
      <c r="J47" s="1"/>
      <c r="K47" s="1"/>
    </row>
    <row r="48" spans="1:11">
      <c r="A48" t="s">
        <v>107</v>
      </c>
      <c r="B48" t="s">
        <v>120</v>
      </c>
      <c r="C48" t="s">
        <v>125</v>
      </c>
      <c r="D48" t="s">
        <v>119</v>
      </c>
      <c r="E48" t="s">
        <v>35</v>
      </c>
      <c r="F48" t="s">
        <v>70</v>
      </c>
      <c r="G48" s="1" t="s">
        <v>123</v>
      </c>
      <c r="H48" s="1" t="s">
        <v>121</v>
      </c>
      <c r="I48" s="1" t="s">
        <v>122</v>
      </c>
      <c r="J48" s="12" t="s">
        <v>69</v>
      </c>
    </row>
    <row r="49" spans="1:10">
      <c r="A49">
        <v>2001</v>
      </c>
      <c r="B49">
        <v>35</v>
      </c>
      <c r="C49">
        <v>0</v>
      </c>
      <c r="D49">
        <v>8</v>
      </c>
      <c r="E49">
        <v>202</v>
      </c>
      <c r="G49" s="1">
        <f t="shared" ref="G49:G63" si="3">E49/B49</f>
        <v>5.7714285714285714</v>
      </c>
      <c r="H49" s="1">
        <f t="shared" ref="H49:H63" si="4">(B49*6)/D49</f>
        <v>26.25</v>
      </c>
      <c r="I49" s="1">
        <f t="shared" ref="I49:I63" si="5">E49/D49</f>
        <v>25.25</v>
      </c>
      <c r="J49" s="9" t="s">
        <v>103</v>
      </c>
    </row>
    <row r="50" spans="1:10">
      <c r="A50">
        <v>2002</v>
      </c>
      <c r="B50">
        <v>38</v>
      </c>
      <c r="C50">
        <v>2</v>
      </c>
      <c r="D50">
        <v>4</v>
      </c>
      <c r="E50">
        <v>268</v>
      </c>
      <c r="G50" s="1">
        <f t="shared" si="3"/>
        <v>7.0526315789473681</v>
      </c>
      <c r="H50" s="1">
        <f t="shared" si="4"/>
        <v>57</v>
      </c>
      <c r="I50" s="1">
        <f t="shared" si="5"/>
        <v>67</v>
      </c>
      <c r="J50" s="9" t="s">
        <v>100</v>
      </c>
    </row>
    <row r="51" spans="1:10">
      <c r="A51">
        <v>2003</v>
      </c>
      <c r="B51">
        <v>42</v>
      </c>
      <c r="C51">
        <v>2</v>
      </c>
      <c r="D51">
        <v>5</v>
      </c>
      <c r="E51">
        <v>215</v>
      </c>
      <c r="F51" s="1"/>
      <c r="G51" s="1">
        <f t="shared" si="3"/>
        <v>5.1190476190476186</v>
      </c>
      <c r="H51" s="1">
        <f t="shared" si="4"/>
        <v>50.4</v>
      </c>
      <c r="I51" s="1">
        <f t="shared" si="5"/>
        <v>43</v>
      </c>
      <c r="J51" s="9" t="s">
        <v>84</v>
      </c>
    </row>
    <row r="52" spans="1:10">
      <c r="A52">
        <v>2004</v>
      </c>
      <c r="B52">
        <v>45.1</v>
      </c>
      <c r="C52">
        <v>3</v>
      </c>
      <c r="D52">
        <v>11</v>
      </c>
      <c r="E52">
        <v>254</v>
      </c>
      <c r="G52" s="1">
        <f t="shared" si="3"/>
        <v>5.6319290465631928</v>
      </c>
      <c r="H52" s="1">
        <f t="shared" si="4"/>
        <v>24.6</v>
      </c>
      <c r="I52" s="1">
        <f t="shared" si="5"/>
        <v>23.09090909090909</v>
      </c>
      <c r="J52" s="9" t="s">
        <v>77</v>
      </c>
    </row>
    <row r="53" spans="1:10">
      <c r="A53">
        <v>2005</v>
      </c>
      <c r="B53">
        <v>73.5</v>
      </c>
      <c r="C53">
        <v>5</v>
      </c>
      <c r="D53">
        <v>11</v>
      </c>
      <c r="E53">
        <v>429</v>
      </c>
      <c r="G53" s="1">
        <f t="shared" si="3"/>
        <v>5.8367346938775508</v>
      </c>
      <c r="H53" s="1">
        <f t="shared" si="4"/>
        <v>40.090909090909093</v>
      </c>
      <c r="I53" s="1">
        <f t="shared" si="5"/>
        <v>39</v>
      </c>
      <c r="J53" s="9" t="s">
        <v>88</v>
      </c>
    </row>
    <row r="54" spans="1:10">
      <c r="A54">
        <v>2006</v>
      </c>
      <c r="B54">
        <v>66</v>
      </c>
      <c r="C54">
        <v>11</v>
      </c>
      <c r="D54">
        <v>14</v>
      </c>
      <c r="E54">
        <v>329</v>
      </c>
      <c r="F54">
        <v>1</v>
      </c>
      <c r="G54" s="1">
        <f t="shared" si="3"/>
        <v>4.9848484848484844</v>
      </c>
      <c r="H54" s="1">
        <f t="shared" si="4"/>
        <v>28.285714285714285</v>
      </c>
      <c r="I54" s="1">
        <f t="shared" si="5"/>
        <v>23.5</v>
      </c>
      <c r="J54" s="9" t="s">
        <v>79</v>
      </c>
    </row>
    <row r="55" spans="1:10">
      <c r="A55">
        <v>2007</v>
      </c>
      <c r="B55">
        <v>59.1</v>
      </c>
      <c r="C55">
        <v>7</v>
      </c>
      <c r="D55">
        <v>18</v>
      </c>
      <c r="E55">
        <v>279</v>
      </c>
      <c r="F55">
        <v>1</v>
      </c>
      <c r="G55" s="1">
        <f t="shared" si="3"/>
        <v>4.7208121827411169</v>
      </c>
      <c r="H55" s="1">
        <f t="shared" si="4"/>
        <v>19.700000000000003</v>
      </c>
      <c r="I55" s="1">
        <f t="shared" si="5"/>
        <v>15.5</v>
      </c>
      <c r="J55" s="9" t="s">
        <v>17</v>
      </c>
    </row>
    <row r="56" spans="1:10">
      <c r="A56">
        <v>2008</v>
      </c>
      <c r="B56">
        <v>78</v>
      </c>
      <c r="C56">
        <v>8</v>
      </c>
      <c r="D56">
        <v>10</v>
      </c>
      <c r="E56">
        <v>367</v>
      </c>
      <c r="G56" s="1">
        <f t="shared" si="3"/>
        <v>4.7051282051282053</v>
      </c>
      <c r="H56" s="1">
        <f t="shared" si="4"/>
        <v>46.8</v>
      </c>
      <c r="I56" s="1">
        <f t="shared" si="5"/>
        <v>36.700000000000003</v>
      </c>
      <c r="J56" s="9" t="s">
        <v>20</v>
      </c>
    </row>
    <row r="57" spans="1:10">
      <c r="A57">
        <v>2009</v>
      </c>
      <c r="B57">
        <v>109</v>
      </c>
      <c r="C57">
        <v>12</v>
      </c>
      <c r="D57">
        <v>30</v>
      </c>
      <c r="E57">
        <v>539</v>
      </c>
      <c r="F57">
        <v>2</v>
      </c>
      <c r="G57" s="1">
        <f t="shared" si="3"/>
        <v>4.9449541284403669</v>
      </c>
      <c r="H57" s="1">
        <f t="shared" si="4"/>
        <v>21.8</v>
      </c>
      <c r="I57" s="1">
        <f t="shared" si="5"/>
        <v>17.966666666666665</v>
      </c>
      <c r="J57" s="9" t="s">
        <v>24</v>
      </c>
    </row>
    <row r="58" spans="1:10">
      <c r="A58">
        <v>2010</v>
      </c>
      <c r="B58">
        <v>73.5</v>
      </c>
      <c r="C58">
        <v>6</v>
      </c>
      <c r="D58">
        <v>19</v>
      </c>
      <c r="E58">
        <v>379</v>
      </c>
      <c r="F58">
        <v>1</v>
      </c>
      <c r="G58" s="1">
        <f t="shared" si="3"/>
        <v>5.1564625850340136</v>
      </c>
      <c r="H58" s="1">
        <f t="shared" si="4"/>
        <v>23.210526315789473</v>
      </c>
      <c r="I58" s="1">
        <f t="shared" si="5"/>
        <v>19.94736842105263</v>
      </c>
      <c r="J58" s="9" t="s">
        <v>132</v>
      </c>
    </row>
    <row r="59" spans="1:10">
      <c r="A59">
        <v>2011</v>
      </c>
      <c r="B59">
        <v>34</v>
      </c>
      <c r="C59">
        <v>0</v>
      </c>
      <c r="D59">
        <v>8</v>
      </c>
      <c r="E59">
        <v>170</v>
      </c>
      <c r="G59" s="1">
        <f t="shared" si="3"/>
        <v>5</v>
      </c>
      <c r="H59" s="1">
        <f t="shared" si="4"/>
        <v>25.5</v>
      </c>
      <c r="I59" s="1">
        <f t="shared" si="5"/>
        <v>21.25</v>
      </c>
      <c r="J59" s="9" t="s">
        <v>133</v>
      </c>
    </row>
    <row r="60" spans="1:10">
      <c r="A60">
        <v>2012</v>
      </c>
      <c r="B60">
        <v>12</v>
      </c>
      <c r="C60">
        <v>0</v>
      </c>
      <c r="D60">
        <v>1</v>
      </c>
      <c r="E60">
        <v>55</v>
      </c>
      <c r="G60" s="1">
        <f t="shared" si="3"/>
        <v>4.583333333333333</v>
      </c>
      <c r="H60" s="1">
        <f t="shared" si="4"/>
        <v>72</v>
      </c>
      <c r="I60" s="1">
        <f t="shared" si="5"/>
        <v>55</v>
      </c>
      <c r="J60" s="9" t="s">
        <v>134</v>
      </c>
    </row>
    <row r="61" spans="1:10">
      <c r="A61">
        <v>2013</v>
      </c>
      <c r="B61">
        <v>33</v>
      </c>
      <c r="C61">
        <v>1</v>
      </c>
      <c r="D61">
        <v>5</v>
      </c>
      <c r="E61">
        <v>192</v>
      </c>
      <c r="G61" s="1">
        <f t="shared" si="3"/>
        <v>5.8181818181818183</v>
      </c>
      <c r="H61" s="1">
        <f t="shared" si="4"/>
        <v>39.6</v>
      </c>
      <c r="I61" s="1">
        <f t="shared" si="5"/>
        <v>38.4</v>
      </c>
      <c r="J61" s="9" t="s">
        <v>231</v>
      </c>
    </row>
    <row r="62" spans="1:10">
      <c r="A62">
        <v>2014</v>
      </c>
      <c r="B62">
        <v>9</v>
      </c>
      <c r="C62">
        <v>2</v>
      </c>
      <c r="D62">
        <v>1</v>
      </c>
      <c r="E62">
        <v>24</v>
      </c>
      <c r="G62" s="1">
        <f t="shared" ref="G62" si="6">E62/B62</f>
        <v>2.6666666666666665</v>
      </c>
      <c r="H62" s="1">
        <f t="shared" ref="H62" si="7">(B62*6)/D62</f>
        <v>54</v>
      </c>
      <c r="I62" s="1">
        <f t="shared" ref="I62" si="8">E62/D62</f>
        <v>24</v>
      </c>
      <c r="J62" s="9" t="s">
        <v>134</v>
      </c>
    </row>
    <row r="63" spans="1:10">
      <c r="A63">
        <v>2015</v>
      </c>
      <c r="B63">
        <v>4</v>
      </c>
      <c r="C63">
        <v>2</v>
      </c>
      <c r="D63">
        <v>1</v>
      </c>
      <c r="E63">
        <v>3</v>
      </c>
      <c r="G63" s="1">
        <f t="shared" ref="G63" si="9">IF(ISERROR(E63/B63),"N/A",E63/B63)</f>
        <v>0.75</v>
      </c>
      <c r="H63" s="1">
        <f>IF(D63=0,"--",(B63*6)/D63)</f>
        <v>24</v>
      </c>
      <c r="I63" s="1">
        <f>IF(D63=0,"--",E63/D63)</f>
        <v>3</v>
      </c>
      <c r="J63" s="9" t="s">
        <v>236</v>
      </c>
    </row>
    <row r="64" spans="1:10">
      <c r="G64" s="1"/>
      <c r="I64" s="1"/>
      <c r="J64" s="2"/>
    </row>
    <row r="65" spans="1:10">
      <c r="A65" t="s">
        <v>63</v>
      </c>
      <c r="B65">
        <f t="shared" ref="B65:E65" si="10">SUM(B49:B64)</f>
        <v>711.2</v>
      </c>
      <c r="C65">
        <f t="shared" si="10"/>
        <v>61</v>
      </c>
      <c r="D65">
        <f t="shared" si="10"/>
        <v>146</v>
      </c>
      <c r="E65">
        <f t="shared" si="10"/>
        <v>3705</v>
      </c>
      <c r="F65">
        <f>SUM(F49:F64)</f>
        <v>5</v>
      </c>
      <c r="G65" s="1">
        <f>E65/B65</f>
        <v>5.209505061867266</v>
      </c>
      <c r="H65" s="1">
        <f>(B65*6)/D65</f>
        <v>29.227397260273978</v>
      </c>
      <c r="I65" s="1">
        <f>E65/D65</f>
        <v>25.376712328767123</v>
      </c>
      <c r="J65" s="9" t="s">
        <v>24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237</v>
      </c>
      <c r="B1" s="5" t="s">
        <v>238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2011</v>
      </c>
      <c r="B5"/>
      <c r="C5"/>
      <c r="D5"/>
      <c r="E5"/>
      <c r="F5"/>
      <c r="G5"/>
      <c r="H5" s="1" t="str">
        <f t="shared" ref="H5:H9" si="0">IF(C5=0,"",ROUND(E5/(C5-D5),3))</f>
        <v/>
      </c>
    </row>
    <row r="6" spans="1:9">
      <c r="A6">
        <v>2012</v>
      </c>
      <c r="B6" s="9">
        <v>5</v>
      </c>
      <c r="C6" s="9">
        <v>2</v>
      </c>
      <c r="D6" s="9">
        <v>1</v>
      </c>
      <c r="E6" s="9">
        <v>17</v>
      </c>
      <c r="F6"/>
      <c r="G6"/>
      <c r="H6" s="1">
        <f t="shared" si="0"/>
        <v>17</v>
      </c>
      <c r="I6">
        <v>9</v>
      </c>
    </row>
    <row r="7" spans="1:9">
      <c r="A7">
        <v>2013</v>
      </c>
      <c r="B7" s="24">
        <v>9</v>
      </c>
      <c r="C7" s="24">
        <v>8</v>
      </c>
      <c r="D7" s="24">
        <v>3</v>
      </c>
      <c r="E7" s="24">
        <v>15</v>
      </c>
      <c r="F7"/>
      <c r="G7"/>
      <c r="H7" s="1">
        <f t="shared" si="0"/>
        <v>3</v>
      </c>
      <c r="I7">
        <v>5</v>
      </c>
    </row>
    <row r="8" spans="1:9">
      <c r="A8">
        <v>2014</v>
      </c>
      <c r="B8" s="24">
        <v>5</v>
      </c>
      <c r="C8" s="24">
        <v>2</v>
      </c>
      <c r="D8" s="24">
        <v>0</v>
      </c>
      <c r="E8" s="24">
        <v>3</v>
      </c>
      <c r="F8"/>
      <c r="G8"/>
      <c r="H8" s="1">
        <f t="shared" ref="H8" si="1">IF(C8=0,"",ROUND(E8/(C8-D8),3))</f>
        <v>1.5</v>
      </c>
      <c r="I8">
        <v>1</v>
      </c>
    </row>
    <row r="9" spans="1:9">
      <c r="A9">
        <v>2015</v>
      </c>
      <c r="B9" s="24">
        <v>7</v>
      </c>
      <c r="C9" s="24">
        <v>4</v>
      </c>
      <c r="D9" s="24">
        <v>2</v>
      </c>
      <c r="E9" s="24">
        <v>19</v>
      </c>
      <c r="F9"/>
      <c r="G9"/>
      <c r="H9" s="1">
        <f t="shared" si="0"/>
        <v>9.5</v>
      </c>
      <c r="I9">
        <v>15</v>
      </c>
    </row>
    <row r="11" spans="1:9">
      <c r="A11" t="s">
        <v>150</v>
      </c>
      <c r="B11" s="9">
        <f t="shared" ref="B11:G11" si="2">SUM(B5:B10)</f>
        <v>26</v>
      </c>
      <c r="C11" s="9">
        <f t="shared" si="2"/>
        <v>16</v>
      </c>
      <c r="D11" s="9">
        <f t="shared" si="2"/>
        <v>6</v>
      </c>
      <c r="E11" s="9">
        <f t="shared" si="2"/>
        <v>54</v>
      </c>
      <c r="F11" s="9">
        <f t="shared" si="2"/>
        <v>0</v>
      </c>
      <c r="G11" s="9">
        <f t="shared" si="2"/>
        <v>0</v>
      </c>
      <c r="H11" s="10">
        <f>E11/(C11-D11)</f>
        <v>5.4</v>
      </c>
      <c r="I11">
        <f>MAX(I5:I9)</f>
        <v>15</v>
      </c>
    </row>
    <row r="12" spans="1:9">
      <c r="H12" s="10"/>
    </row>
    <row r="13" spans="1:9">
      <c r="H13" s="10"/>
    </row>
    <row r="14" spans="1:9">
      <c r="H14" s="10"/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4" spans="1:18">
      <c r="A34" s="5" t="s">
        <v>65</v>
      </c>
      <c r="B34"/>
      <c r="C34"/>
      <c r="D34"/>
      <c r="E34"/>
      <c r="F34"/>
      <c r="G34" s="2"/>
      <c r="H34"/>
      <c r="I34" s="1"/>
      <c r="J34" s="1"/>
    </row>
    <row r="35" spans="1:18">
      <c r="A35" t="s">
        <v>107</v>
      </c>
      <c r="B35" t="s">
        <v>120</v>
      </c>
      <c r="C35" t="s">
        <v>125</v>
      </c>
      <c r="D35" t="s">
        <v>119</v>
      </c>
      <c r="E35" t="s">
        <v>35</v>
      </c>
      <c r="F35" t="s">
        <v>70</v>
      </c>
      <c r="G35" s="1" t="s">
        <v>123</v>
      </c>
      <c r="H35" s="1" t="s">
        <v>121</v>
      </c>
      <c r="I35" s="1" t="s">
        <v>122</v>
      </c>
      <c r="J35" s="12" t="s">
        <v>69</v>
      </c>
    </row>
    <row r="36" spans="1:18">
      <c r="A36">
        <v>2011</v>
      </c>
      <c r="B36"/>
      <c r="C36"/>
      <c r="D36"/>
      <c r="E36"/>
      <c r="F36"/>
      <c r="G36" s="1"/>
      <c r="H36" s="1"/>
      <c r="I36" s="1"/>
      <c r="J36" s="12"/>
    </row>
    <row r="37" spans="1:18">
      <c r="A37">
        <v>2012</v>
      </c>
      <c r="B37"/>
      <c r="C37"/>
      <c r="D37"/>
      <c r="E37"/>
      <c r="F37"/>
      <c r="G37" s="1"/>
      <c r="H37" s="1"/>
      <c r="I37" s="1"/>
      <c r="J37" s="12"/>
    </row>
    <row r="38" spans="1:18">
      <c r="A38">
        <v>2013</v>
      </c>
      <c r="B38"/>
      <c r="C38"/>
      <c r="D38"/>
      <c r="E38"/>
      <c r="F38"/>
      <c r="G38" s="1"/>
      <c r="H38" s="1"/>
      <c r="I38" s="1"/>
      <c r="J38" s="12"/>
    </row>
    <row r="39" spans="1:18">
      <c r="A39">
        <v>2014</v>
      </c>
      <c r="B39" s="9">
        <v>10</v>
      </c>
      <c r="C39" s="9">
        <v>1</v>
      </c>
      <c r="D39" s="9">
        <v>5</v>
      </c>
      <c r="E39" s="9">
        <v>45</v>
      </c>
      <c r="G39" s="1">
        <f t="shared" ref="G39" si="3">IF(ISERROR(E39/B39),"N/A",E39/B39)</f>
        <v>4.5</v>
      </c>
      <c r="H39" s="1">
        <f>IF(D39=0,"--",(B39*6)/D39)</f>
        <v>12</v>
      </c>
      <c r="I39" s="1">
        <f>IF(D39=0,"--",E39/D39)</f>
        <v>9</v>
      </c>
      <c r="J39" t="s">
        <v>87</v>
      </c>
    </row>
    <row r="40" spans="1:18">
      <c r="A40">
        <v>2015</v>
      </c>
      <c r="B40" s="9">
        <v>2</v>
      </c>
      <c r="C40" s="9">
        <v>0</v>
      </c>
      <c r="D40" s="9">
        <v>0</v>
      </c>
      <c r="E40" s="9">
        <v>15</v>
      </c>
      <c r="G40" s="1">
        <f t="shared" ref="G40" si="4">IF(ISERROR(E40/B40),"N/A",E40/B40)</f>
        <v>7.5</v>
      </c>
      <c r="H40" s="1" t="str">
        <f>IF(D40=0,"--",(B40*6)/D40)</f>
        <v>--</v>
      </c>
      <c r="I40" s="1" t="str">
        <f>IF(D40=0,"--",E40/D40)</f>
        <v>--</v>
      </c>
      <c r="J40" s="33" t="s">
        <v>247</v>
      </c>
    </row>
    <row r="42" spans="1:18">
      <c r="A42" t="s">
        <v>63</v>
      </c>
      <c r="B42">
        <f t="shared" ref="B42:E42" si="5">SUM(B26:B41)</f>
        <v>12</v>
      </c>
      <c r="C42">
        <f t="shared" si="5"/>
        <v>1</v>
      </c>
      <c r="D42">
        <f t="shared" si="5"/>
        <v>5</v>
      </c>
      <c r="E42">
        <f t="shared" si="5"/>
        <v>60</v>
      </c>
      <c r="F42">
        <f>SUM(F26:F41)</f>
        <v>0</v>
      </c>
      <c r="G42" s="1">
        <f>E42/B42</f>
        <v>5</v>
      </c>
      <c r="H42" s="1">
        <f>(B42*6)/D42</f>
        <v>14.4</v>
      </c>
      <c r="I42" s="1">
        <f>E42/D42</f>
        <v>12</v>
      </c>
      <c r="J42" t="s">
        <v>87</v>
      </c>
    </row>
    <row r="48" spans="1:18">
      <c r="A48" s="27"/>
      <c r="R48" s="32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268</v>
      </c>
      <c r="B1" s="5" t="s">
        <v>269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2015</v>
      </c>
      <c r="B5" s="24">
        <v>7</v>
      </c>
      <c r="C5" s="24">
        <v>6</v>
      </c>
      <c r="D5" s="9">
        <v>1</v>
      </c>
      <c r="E5" s="9">
        <v>30</v>
      </c>
      <c r="H5" s="1">
        <f>IF(ISERROR(E5/(C5-D5)),"",ROUND(E5/(C5-D5),3))</f>
        <v>6</v>
      </c>
      <c r="I5">
        <v>12</v>
      </c>
    </row>
    <row r="7" spans="1:10">
      <c r="A7" t="s">
        <v>150</v>
      </c>
      <c r="B7" s="9">
        <f>SUM(B5:B6)</f>
        <v>7</v>
      </c>
      <c r="C7" s="9">
        <f>SUM(C5:C6)</f>
        <v>6</v>
      </c>
      <c r="D7" s="9">
        <f>SUM(D5:D6)</f>
        <v>1</v>
      </c>
      <c r="E7" s="9">
        <f>SUM(E5:E6)</f>
        <v>30</v>
      </c>
      <c r="F7" s="9">
        <f>SUM(F5:F6)</f>
        <v>0</v>
      </c>
      <c r="G7" s="9">
        <f>SUM(G5:G6)</f>
        <v>0</v>
      </c>
      <c r="H7" s="1">
        <f>IF(ISERROR(E7/(C7-D7)),"",ROUND(E7/(C7-D7),3))</f>
        <v>6</v>
      </c>
      <c r="I7">
        <f>MAX(I5:I5)</f>
        <v>12</v>
      </c>
    </row>
    <row r="8" spans="1:10">
      <c r="H8" s="10"/>
    </row>
    <row r="9" spans="1:10">
      <c r="A9" s="5" t="s">
        <v>126</v>
      </c>
      <c r="B9"/>
      <c r="C9"/>
      <c r="D9"/>
      <c r="E9"/>
      <c r="F9" s="2"/>
      <c r="G9"/>
      <c r="H9" s="1"/>
      <c r="I9" s="1"/>
      <c r="J9" s="1"/>
    </row>
    <row r="10" spans="1:10">
      <c r="A10" t="s">
        <v>107</v>
      </c>
      <c r="B10" t="s">
        <v>120</v>
      </c>
      <c r="C10" t="s">
        <v>67</v>
      </c>
      <c r="D10" t="s">
        <v>119</v>
      </c>
      <c r="E10" t="s">
        <v>35</v>
      </c>
      <c r="F10" t="s">
        <v>70</v>
      </c>
      <c r="G10" s="1" t="s">
        <v>123</v>
      </c>
      <c r="H10" s="1" t="s">
        <v>121</v>
      </c>
      <c r="I10" s="1" t="s">
        <v>122</v>
      </c>
      <c r="J10" s="16" t="s">
        <v>69</v>
      </c>
    </row>
    <row r="11" spans="1:10">
      <c r="A11">
        <v>2015</v>
      </c>
      <c r="B11">
        <v>9</v>
      </c>
      <c r="C11">
        <v>1</v>
      </c>
      <c r="D11">
        <v>1</v>
      </c>
      <c r="E11">
        <v>63</v>
      </c>
      <c r="F11"/>
      <c r="G11" s="4">
        <f>IF(ISERROR(E11/B11),"--",E11/B11)</f>
        <v>7</v>
      </c>
      <c r="H11" s="4">
        <f t="shared" ref="H11" si="0">IF(D11=0,"--",(B11*6)/D11)</f>
        <v>54</v>
      </c>
      <c r="I11" s="4">
        <f t="shared" ref="I11" si="1">IF(D11=0,"--",E11/D11)</f>
        <v>63</v>
      </c>
      <c r="J11" s="16" t="s">
        <v>270</v>
      </c>
    </row>
    <row r="12" spans="1:10">
      <c r="H12" s="10"/>
    </row>
    <row r="13" spans="1:10">
      <c r="A13" t="s">
        <v>63</v>
      </c>
      <c r="B13" s="9">
        <f>SUM(B11:B12)</f>
        <v>9</v>
      </c>
      <c r="C13" s="9">
        <f t="shared" ref="C13:F13" si="2">SUM(C11:C12)</f>
        <v>1</v>
      </c>
      <c r="D13" s="9">
        <f t="shared" si="2"/>
        <v>1</v>
      </c>
      <c r="E13" s="9">
        <f t="shared" si="2"/>
        <v>63</v>
      </c>
      <c r="F13" s="9">
        <f t="shared" si="2"/>
        <v>0</v>
      </c>
      <c r="G13" s="4">
        <f>IF(ISERROR(E13/B13),"--",E13/B13)</f>
        <v>7</v>
      </c>
      <c r="H13" s="4">
        <f t="shared" ref="H13" si="3">IF(D13=0,"--",(B13*6)/D13)</f>
        <v>54</v>
      </c>
      <c r="I13" s="4">
        <f t="shared" ref="I13" si="4">IF(D13=0,"--",E13/D13)</f>
        <v>63</v>
      </c>
      <c r="J13" s="3" t="s">
        <v>270</v>
      </c>
    </row>
    <row r="14" spans="1:10">
      <c r="H14" s="10"/>
    </row>
    <row r="15" spans="1:10">
      <c r="H15" s="10"/>
    </row>
    <row r="16" spans="1:10">
      <c r="H16" s="10"/>
    </row>
    <row r="17" spans="1:9">
      <c r="H17" s="10"/>
    </row>
    <row r="18" spans="1:9">
      <c r="H18" s="10"/>
    </row>
    <row r="19" spans="1:9">
      <c r="H19" s="10"/>
    </row>
    <row r="20" spans="1:9">
      <c r="H20" s="10"/>
    </row>
    <row r="21" spans="1:9">
      <c r="H21" s="10"/>
    </row>
    <row r="22" spans="1:9">
      <c r="H22" s="10"/>
    </row>
    <row r="23" spans="1:9">
      <c r="H23" s="10"/>
    </row>
    <row r="24" spans="1:9">
      <c r="H24" s="10"/>
    </row>
    <row r="25" spans="1:9">
      <c r="H25" s="10"/>
    </row>
    <row r="26" spans="1:9">
      <c r="H26" s="10"/>
    </row>
    <row r="29" spans="1:9">
      <c r="A29" s="5"/>
    </row>
    <row r="30" spans="1:9">
      <c r="A30" s="5"/>
    </row>
    <row r="31" spans="1:9">
      <c r="B31"/>
      <c r="C31"/>
      <c r="D31"/>
      <c r="E31"/>
      <c r="F31"/>
      <c r="G31" s="1"/>
      <c r="H31" s="1"/>
      <c r="I31" s="1"/>
    </row>
    <row r="32" spans="1:9">
      <c r="B32"/>
      <c r="C32"/>
      <c r="D32"/>
      <c r="E32"/>
      <c r="F32"/>
      <c r="G32" s="10"/>
      <c r="H32" s="10"/>
      <c r="I32" s="10"/>
    </row>
    <row r="33" spans="2:9">
      <c r="B33"/>
      <c r="C33"/>
      <c r="D33"/>
      <c r="E33"/>
      <c r="F33"/>
      <c r="G33" s="10"/>
      <c r="H33" s="10"/>
      <c r="I33" s="10"/>
    </row>
    <row r="34" spans="2:9">
      <c r="B34"/>
      <c r="C34"/>
      <c r="D34"/>
      <c r="E34"/>
      <c r="F34"/>
      <c r="G34" s="10"/>
      <c r="H34" s="10"/>
      <c r="I34" s="10"/>
    </row>
    <row r="35" spans="2:9">
      <c r="B35"/>
      <c r="C35"/>
      <c r="D35"/>
      <c r="E35"/>
      <c r="F35"/>
      <c r="G35" s="10"/>
      <c r="H35" s="10"/>
      <c r="I35" s="10"/>
    </row>
    <row r="36" spans="2:9">
      <c r="B36"/>
      <c r="C36"/>
      <c r="D36"/>
      <c r="E36"/>
      <c r="F36"/>
      <c r="G36" s="1"/>
      <c r="H36" s="1"/>
      <c r="I36" s="1"/>
    </row>
    <row r="37" spans="2:9">
      <c r="B37"/>
      <c r="C37"/>
      <c r="D37"/>
      <c r="E37"/>
      <c r="F37"/>
      <c r="G37" s="1"/>
      <c r="H37" s="1"/>
      <c r="I37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J62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44</v>
      </c>
      <c r="B1" s="5" t="s">
        <v>165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2001</v>
      </c>
      <c r="B5" s="9">
        <v>8</v>
      </c>
      <c r="C5" s="9">
        <v>6</v>
      </c>
      <c r="D5" s="9">
        <v>1</v>
      </c>
      <c r="E5" s="9">
        <v>16</v>
      </c>
      <c r="H5" s="1">
        <f t="shared" ref="H5:H10" si="0">IF(C5=0,"",ROUND(E5/(C5-D5),3))</f>
        <v>3.2</v>
      </c>
    </row>
    <row r="6" spans="1:9">
      <c r="A6">
        <v>2002</v>
      </c>
      <c r="B6" s="9">
        <v>8</v>
      </c>
      <c r="C6" s="9">
        <v>7</v>
      </c>
      <c r="D6" s="9">
        <v>0</v>
      </c>
      <c r="E6" s="9">
        <v>25</v>
      </c>
      <c r="H6" s="1">
        <f t="shared" si="0"/>
        <v>3.5710000000000002</v>
      </c>
    </row>
    <row r="7" spans="1:9">
      <c r="A7">
        <v>2003</v>
      </c>
      <c r="B7" s="9">
        <v>2</v>
      </c>
      <c r="C7" s="9">
        <v>1</v>
      </c>
      <c r="D7" s="9">
        <v>0</v>
      </c>
      <c r="E7" s="9">
        <v>0</v>
      </c>
      <c r="H7" s="1">
        <f t="shared" si="0"/>
        <v>0</v>
      </c>
    </row>
    <row r="8" spans="1:9">
      <c r="A8">
        <v>2004</v>
      </c>
      <c r="B8" s="9">
        <v>0</v>
      </c>
      <c r="C8" s="9">
        <v>0</v>
      </c>
      <c r="D8" s="9">
        <v>0</v>
      </c>
      <c r="E8" s="9">
        <v>0</v>
      </c>
      <c r="H8" s="1" t="str">
        <f t="shared" si="0"/>
        <v/>
      </c>
    </row>
    <row r="9" spans="1:9">
      <c r="A9">
        <v>2005</v>
      </c>
      <c r="B9" s="9">
        <v>1</v>
      </c>
      <c r="C9" s="9">
        <v>1</v>
      </c>
      <c r="D9" s="9">
        <v>0</v>
      </c>
      <c r="E9" s="9">
        <v>1</v>
      </c>
      <c r="H9" s="1">
        <f t="shared" si="0"/>
        <v>1</v>
      </c>
      <c r="I9">
        <v>9</v>
      </c>
    </row>
    <row r="10" spans="1:9">
      <c r="A10">
        <v>2006</v>
      </c>
      <c r="B10" s="9">
        <v>2</v>
      </c>
      <c r="C10" s="9">
        <v>2</v>
      </c>
      <c r="D10" s="9">
        <v>0</v>
      </c>
      <c r="E10" s="9">
        <v>9</v>
      </c>
      <c r="H10" s="1">
        <f t="shared" si="0"/>
        <v>4.5</v>
      </c>
    </row>
    <row r="11" spans="1:9">
      <c r="A11">
        <v>2007</v>
      </c>
      <c r="B11" s="9">
        <v>4</v>
      </c>
      <c r="C11" s="9">
        <v>4</v>
      </c>
      <c r="D11" s="9">
        <v>1</v>
      </c>
      <c r="E11" s="9">
        <v>126</v>
      </c>
      <c r="G11" s="9">
        <v>1</v>
      </c>
      <c r="H11" s="1">
        <f t="shared" ref="H11:H19" si="1">IF(C11=0,"",ROUND(E11/(C11-D11),3))</f>
        <v>42</v>
      </c>
      <c r="I11">
        <v>54</v>
      </c>
    </row>
    <row r="12" spans="1:9">
      <c r="A12">
        <v>2008</v>
      </c>
      <c r="B12" s="9">
        <v>6</v>
      </c>
      <c r="C12" s="9">
        <v>5</v>
      </c>
      <c r="D12" s="9">
        <v>2</v>
      </c>
      <c r="E12" s="9">
        <v>34</v>
      </c>
      <c r="H12" s="1">
        <f t="shared" si="1"/>
        <v>11.333</v>
      </c>
      <c r="I12">
        <v>25</v>
      </c>
    </row>
    <row r="13" spans="1:9">
      <c r="A13">
        <v>2009</v>
      </c>
      <c r="B13" s="9">
        <v>5</v>
      </c>
      <c r="C13" s="9">
        <v>5</v>
      </c>
      <c r="D13" s="9">
        <v>0</v>
      </c>
      <c r="E13" s="9">
        <v>40</v>
      </c>
      <c r="H13" s="1">
        <f t="shared" si="1"/>
        <v>8</v>
      </c>
      <c r="I13">
        <v>19</v>
      </c>
    </row>
    <row r="14" spans="1:9">
      <c r="A14">
        <v>2010</v>
      </c>
      <c r="B14">
        <v>7</v>
      </c>
      <c r="C14">
        <v>4</v>
      </c>
      <c r="D14">
        <v>0</v>
      </c>
      <c r="E14">
        <v>27</v>
      </c>
      <c r="F14"/>
      <c r="G14"/>
      <c r="H14" s="1">
        <f t="shared" si="1"/>
        <v>6.75</v>
      </c>
      <c r="I14">
        <v>7</v>
      </c>
    </row>
    <row r="15" spans="1:9">
      <c r="A15">
        <v>2011</v>
      </c>
      <c r="B15">
        <v>4</v>
      </c>
      <c r="C15">
        <v>3</v>
      </c>
      <c r="D15">
        <v>1</v>
      </c>
      <c r="E15">
        <v>16</v>
      </c>
      <c r="F15"/>
      <c r="G15"/>
      <c r="H15" s="1">
        <f t="shared" si="1"/>
        <v>8</v>
      </c>
      <c r="I15">
        <v>13</v>
      </c>
    </row>
    <row r="16" spans="1:9">
      <c r="A16">
        <v>2012</v>
      </c>
      <c r="B16" s="9">
        <v>2</v>
      </c>
      <c r="C16" s="9">
        <v>0</v>
      </c>
      <c r="D16" s="9">
        <v>0</v>
      </c>
      <c r="E16" s="9">
        <v>0</v>
      </c>
      <c r="H16" s="1" t="str">
        <f t="shared" si="1"/>
        <v/>
      </c>
    </row>
    <row r="17" spans="1:10">
      <c r="A17">
        <v>2013</v>
      </c>
      <c r="B17" s="24">
        <v>3</v>
      </c>
      <c r="C17" s="24">
        <v>2</v>
      </c>
      <c r="D17" s="24">
        <v>1</v>
      </c>
      <c r="E17" s="24">
        <v>76</v>
      </c>
      <c r="G17" s="9">
        <v>1</v>
      </c>
      <c r="H17" s="1">
        <f t="shared" si="1"/>
        <v>76</v>
      </c>
      <c r="I17">
        <v>59</v>
      </c>
      <c r="J17" t="s">
        <v>221</v>
      </c>
    </row>
    <row r="18" spans="1:10">
      <c r="A18">
        <v>2014</v>
      </c>
      <c r="B18" s="24">
        <v>4</v>
      </c>
      <c r="C18" s="24">
        <v>3</v>
      </c>
      <c r="D18" s="24">
        <v>0</v>
      </c>
      <c r="E18" s="24">
        <v>37</v>
      </c>
      <c r="H18" s="1">
        <f t="shared" ref="H18" si="2">IF(C18=0,"",ROUND(E18/(C18-D18),3))</f>
        <v>12.333</v>
      </c>
      <c r="I18">
        <v>26</v>
      </c>
    </row>
    <row r="19" spans="1:10">
      <c r="A19">
        <v>2015</v>
      </c>
      <c r="B19" s="24">
        <v>1</v>
      </c>
      <c r="C19" s="24">
        <v>1</v>
      </c>
      <c r="D19" s="24">
        <v>0</v>
      </c>
      <c r="E19" s="24">
        <v>39</v>
      </c>
      <c r="H19" s="1">
        <f t="shared" si="1"/>
        <v>39</v>
      </c>
      <c r="I19">
        <v>39</v>
      </c>
    </row>
    <row r="21" spans="1:10">
      <c r="A21" t="s">
        <v>150</v>
      </c>
      <c r="B21" s="9">
        <f t="shared" ref="B21:G21" si="3">SUM(B11:B20)</f>
        <v>36</v>
      </c>
      <c r="C21" s="9">
        <f t="shared" si="3"/>
        <v>27</v>
      </c>
      <c r="D21" s="9">
        <f t="shared" si="3"/>
        <v>5</v>
      </c>
      <c r="E21" s="9">
        <f t="shared" si="3"/>
        <v>395</v>
      </c>
      <c r="F21" s="9">
        <f t="shared" si="3"/>
        <v>0</v>
      </c>
      <c r="G21" s="9">
        <f t="shared" si="3"/>
        <v>2</v>
      </c>
      <c r="H21" s="10">
        <f>E21/(C21-D21)</f>
        <v>17.954545454545453</v>
      </c>
      <c r="I21">
        <f>MAX(I5:I19)</f>
        <v>59</v>
      </c>
    </row>
    <row r="22" spans="1:10">
      <c r="H22" s="10"/>
    </row>
    <row r="23" spans="1:10">
      <c r="H23" s="10"/>
    </row>
    <row r="24" spans="1:10">
      <c r="H24" s="10"/>
    </row>
    <row r="25" spans="1:10">
      <c r="H25" s="10"/>
    </row>
    <row r="26" spans="1:10">
      <c r="H26" s="10"/>
    </row>
    <row r="27" spans="1:10">
      <c r="H27" s="10"/>
    </row>
    <row r="28" spans="1:10">
      <c r="H28" s="10"/>
    </row>
    <row r="29" spans="1:10">
      <c r="H29" s="10"/>
    </row>
    <row r="30" spans="1:10">
      <c r="H30" s="10"/>
    </row>
    <row r="31" spans="1:10">
      <c r="H31" s="10"/>
    </row>
    <row r="32" spans="1:10">
      <c r="H32" s="10"/>
    </row>
    <row r="33" spans="1:10">
      <c r="H33" s="10"/>
    </row>
    <row r="34" spans="1:10">
      <c r="H34" s="10"/>
    </row>
    <row r="35" spans="1:10">
      <c r="H35" s="10"/>
    </row>
    <row r="36" spans="1:10">
      <c r="H36" s="10"/>
    </row>
    <row r="37" spans="1:10">
      <c r="H37" s="10"/>
    </row>
    <row r="38" spans="1:10">
      <c r="H38" s="10"/>
    </row>
    <row r="39" spans="1:10">
      <c r="H39" s="10"/>
    </row>
    <row r="40" spans="1:10">
      <c r="H40" s="10"/>
    </row>
    <row r="43" spans="1:10">
      <c r="A43" s="5" t="s">
        <v>126</v>
      </c>
    </row>
    <row r="44" spans="1:10">
      <c r="A44" s="5"/>
    </row>
    <row r="45" spans="1:10">
      <c r="A45" t="s">
        <v>107</v>
      </c>
      <c r="B45" t="s">
        <v>66</v>
      </c>
      <c r="C45" t="s">
        <v>67</v>
      </c>
      <c r="D45" t="s">
        <v>68</v>
      </c>
      <c r="E45" t="s">
        <v>35</v>
      </c>
      <c r="F45" t="s">
        <v>70</v>
      </c>
      <c r="G45" s="1" t="s">
        <v>71</v>
      </c>
      <c r="H45" s="1" t="s">
        <v>72</v>
      </c>
      <c r="I45" s="1" t="s">
        <v>37</v>
      </c>
      <c r="J45" s="1" t="s">
        <v>69</v>
      </c>
    </row>
    <row r="46" spans="1:10">
      <c r="A46">
        <v>2001</v>
      </c>
      <c r="B46">
        <v>8.1</v>
      </c>
      <c r="C46">
        <v>1</v>
      </c>
      <c r="D46">
        <v>3</v>
      </c>
      <c r="E46">
        <v>38</v>
      </c>
      <c r="F46"/>
      <c r="G46" s="10">
        <f t="shared" ref="G46:G51" si="4">IF(ISERROR(E46/B46),"N/A",E46/B46)</f>
        <v>4.6913580246913584</v>
      </c>
      <c r="H46" s="10">
        <f t="shared" ref="H46:H51" si="5">IF(ISERROR((B46*6)/D46),"N/A",(B46*6)/D46)</f>
        <v>16.2</v>
      </c>
      <c r="I46" s="10">
        <f t="shared" ref="I46:I51" si="6">IF(ISERROR(E46/D46),"N/A",E46/D46)</f>
        <v>12.666666666666666</v>
      </c>
    </row>
    <row r="47" spans="1:10">
      <c r="A47">
        <v>2002</v>
      </c>
      <c r="B47">
        <v>9.1</v>
      </c>
      <c r="C47">
        <v>1</v>
      </c>
      <c r="D47">
        <v>1</v>
      </c>
      <c r="E47">
        <v>35</v>
      </c>
      <c r="F47"/>
      <c r="G47" s="10">
        <f t="shared" si="4"/>
        <v>3.8461538461538463</v>
      </c>
      <c r="H47" s="10">
        <f t="shared" si="5"/>
        <v>54.599999999999994</v>
      </c>
      <c r="I47" s="10">
        <f t="shared" si="6"/>
        <v>35</v>
      </c>
    </row>
    <row r="48" spans="1:10">
      <c r="A48">
        <v>2003</v>
      </c>
      <c r="B48">
        <v>4</v>
      </c>
      <c r="C48">
        <v>0</v>
      </c>
      <c r="D48">
        <v>2</v>
      </c>
      <c r="E48">
        <v>28</v>
      </c>
      <c r="F48"/>
      <c r="G48" s="10">
        <f t="shared" si="4"/>
        <v>7</v>
      </c>
      <c r="H48" s="10">
        <f t="shared" si="5"/>
        <v>12</v>
      </c>
      <c r="I48" s="10">
        <f t="shared" si="6"/>
        <v>14</v>
      </c>
    </row>
    <row r="49" spans="1:10">
      <c r="A49">
        <v>2004</v>
      </c>
      <c r="B49"/>
      <c r="C49"/>
      <c r="D49"/>
      <c r="E49"/>
      <c r="F49"/>
      <c r="G49" s="10" t="str">
        <f t="shared" si="4"/>
        <v>N/A</v>
      </c>
      <c r="H49" s="10" t="str">
        <f t="shared" si="5"/>
        <v>N/A</v>
      </c>
      <c r="I49" s="10" t="str">
        <f t="shared" si="6"/>
        <v>N/A</v>
      </c>
    </row>
    <row r="50" spans="1:10">
      <c r="A50">
        <v>2005</v>
      </c>
      <c r="B50">
        <v>16</v>
      </c>
      <c r="C50">
        <v>2</v>
      </c>
      <c r="D50">
        <v>3</v>
      </c>
      <c r="E50">
        <v>103</v>
      </c>
      <c r="F50"/>
      <c r="G50" s="10">
        <f t="shared" si="4"/>
        <v>6.4375</v>
      </c>
      <c r="H50" s="10">
        <f t="shared" si="5"/>
        <v>32</v>
      </c>
      <c r="I50" s="10">
        <f t="shared" si="6"/>
        <v>34.333333333333336</v>
      </c>
      <c r="J50" s="3" t="s">
        <v>216</v>
      </c>
    </row>
    <row r="51" spans="1:10">
      <c r="A51">
        <v>2006</v>
      </c>
      <c r="B51">
        <v>16</v>
      </c>
      <c r="C51">
        <v>2</v>
      </c>
      <c r="D51">
        <v>3</v>
      </c>
      <c r="E51">
        <v>103</v>
      </c>
      <c r="F51"/>
      <c r="G51" s="10">
        <f t="shared" si="4"/>
        <v>6.4375</v>
      </c>
      <c r="H51" s="10">
        <f t="shared" si="5"/>
        <v>32</v>
      </c>
      <c r="I51" s="10">
        <f t="shared" si="6"/>
        <v>34.333333333333336</v>
      </c>
      <c r="J51" s="3" t="s">
        <v>214</v>
      </c>
    </row>
    <row r="52" spans="1:10">
      <c r="A52">
        <v>2007</v>
      </c>
      <c r="B52">
        <v>26</v>
      </c>
      <c r="C52">
        <v>2</v>
      </c>
      <c r="D52">
        <v>5</v>
      </c>
      <c r="E52">
        <v>143</v>
      </c>
      <c r="F52"/>
      <c r="G52" s="10">
        <f>IF(ISERROR(E52/B52),"N/A",E52/B52)</f>
        <v>5.5</v>
      </c>
      <c r="H52" s="10">
        <f>IF(ISERROR((B52*6)/D52),"N/A",(B52*6)/D52)</f>
        <v>31.2</v>
      </c>
      <c r="I52" s="10">
        <f>IF(ISERROR(E52/D52),"N/A",E52/D52)</f>
        <v>28.6</v>
      </c>
      <c r="J52" s="3" t="s">
        <v>74</v>
      </c>
    </row>
    <row r="53" spans="1:10">
      <c r="A53">
        <v>2008</v>
      </c>
      <c r="B53">
        <v>36.4</v>
      </c>
      <c r="C53">
        <v>4</v>
      </c>
      <c r="D53">
        <v>6</v>
      </c>
      <c r="E53">
        <v>167</v>
      </c>
      <c r="F53"/>
      <c r="G53" s="10">
        <f t="shared" ref="G53:G56" si="7">IF(ISERROR(E53/B53),"N/A",E53/B53)</f>
        <v>4.5879120879120885</v>
      </c>
      <c r="H53" s="10">
        <f t="shared" ref="H53:H56" si="8">IF(ISERROR((B53*6)/D53),"N/A",(B53*6)/D53)</f>
        <v>36.4</v>
      </c>
      <c r="I53" s="10">
        <f t="shared" ref="I53:I55" si="9">IF(ISERROR(E53/D53),"N/A",E53/D53)</f>
        <v>27.833333333333332</v>
      </c>
      <c r="J53" s="3" t="s">
        <v>7</v>
      </c>
    </row>
    <row r="54" spans="1:10">
      <c r="A54">
        <v>2009</v>
      </c>
      <c r="B54">
        <v>40</v>
      </c>
      <c r="C54">
        <v>4</v>
      </c>
      <c r="D54">
        <v>7</v>
      </c>
      <c r="E54">
        <v>139</v>
      </c>
      <c r="F54"/>
      <c r="G54" s="10">
        <f t="shared" si="7"/>
        <v>3.4750000000000001</v>
      </c>
      <c r="H54" s="10">
        <f t="shared" si="8"/>
        <v>34.285714285714285</v>
      </c>
      <c r="I54" s="10">
        <f t="shared" si="9"/>
        <v>19.857142857142858</v>
      </c>
      <c r="J54" s="3" t="s">
        <v>201</v>
      </c>
    </row>
    <row r="55" spans="1:10">
      <c r="A55">
        <v>2010</v>
      </c>
      <c r="B55">
        <v>37.4</v>
      </c>
      <c r="C55">
        <v>3</v>
      </c>
      <c r="D55">
        <v>6</v>
      </c>
      <c r="E55">
        <v>159</v>
      </c>
      <c r="F55"/>
      <c r="G55" s="10">
        <f t="shared" si="7"/>
        <v>4.2513368983957225</v>
      </c>
      <c r="H55" s="10">
        <f t="shared" si="8"/>
        <v>37.4</v>
      </c>
      <c r="I55" s="10">
        <f t="shared" si="9"/>
        <v>26.5</v>
      </c>
      <c r="J55" s="3" t="s">
        <v>202</v>
      </c>
    </row>
    <row r="56" spans="1:10">
      <c r="A56">
        <v>2011</v>
      </c>
      <c r="B56">
        <v>20</v>
      </c>
      <c r="C56">
        <v>1</v>
      </c>
      <c r="D56">
        <v>8</v>
      </c>
      <c r="E56">
        <v>89</v>
      </c>
      <c r="F56"/>
      <c r="G56" s="10">
        <f t="shared" si="7"/>
        <v>4.45</v>
      </c>
      <c r="H56" s="10">
        <f t="shared" si="8"/>
        <v>15</v>
      </c>
      <c r="I56" s="10">
        <f>IF(ISERROR(E56/D56),"N/A",E56/D56)</f>
        <v>11.125</v>
      </c>
      <c r="J56" s="3" t="s">
        <v>203</v>
      </c>
    </row>
    <row r="57" spans="1:10">
      <c r="A57">
        <v>2012</v>
      </c>
      <c r="B57">
        <v>8.4</v>
      </c>
      <c r="C57">
        <v>2</v>
      </c>
      <c r="D57">
        <v>2</v>
      </c>
      <c r="E57">
        <v>46</v>
      </c>
      <c r="F57"/>
      <c r="G57" s="10">
        <f>IF(ISERROR(E57/B57),"N/A",E57/B57)</f>
        <v>5.4761904761904763</v>
      </c>
      <c r="H57" s="10">
        <f>IF(ISERROR((B57*6)/D57),"N/A",(B57*6)/D57)</f>
        <v>25.200000000000003</v>
      </c>
      <c r="I57" s="10">
        <f>IF(ISERROR(E57/D57),"N/A",E57/D57)</f>
        <v>23</v>
      </c>
      <c r="J57" s="3" t="s">
        <v>204</v>
      </c>
    </row>
    <row r="58" spans="1:10">
      <c r="A58">
        <v>2013</v>
      </c>
      <c r="B58">
        <v>9</v>
      </c>
      <c r="C58">
        <v>0</v>
      </c>
      <c r="D58">
        <v>0</v>
      </c>
      <c r="E58">
        <v>60</v>
      </c>
      <c r="F58"/>
      <c r="G58" s="10">
        <f>IF(ISERROR(E58/B58),"N/A",E58/B58)</f>
        <v>6.666666666666667</v>
      </c>
      <c r="H58" s="10" t="str">
        <f>IF(ISERROR((B58*6)/D58),"N/A",(B58*6)/D58)</f>
        <v>N/A</v>
      </c>
      <c r="I58" s="10" t="str">
        <f>IF(ISERROR(E58/D58),"N/A",E58/D58)</f>
        <v>N/A</v>
      </c>
      <c r="J58" s="3"/>
    </row>
    <row r="59" spans="1:10">
      <c r="A59">
        <v>2014</v>
      </c>
      <c r="B59">
        <v>32</v>
      </c>
      <c r="C59">
        <v>4</v>
      </c>
      <c r="D59">
        <v>6</v>
      </c>
      <c r="E59">
        <v>110</v>
      </c>
      <c r="F59"/>
      <c r="G59" s="10">
        <f>IF(ISERROR(E59/B59),"N/A",E59/B59)</f>
        <v>3.4375</v>
      </c>
      <c r="H59" s="10">
        <f>IF(ISERROR((B59*6)/D59),"N/A",(B59*6)/D59)</f>
        <v>32</v>
      </c>
      <c r="I59" s="10">
        <f>IF(ISERROR(E59/D59),"N/A",E59/D59)</f>
        <v>18.333333333333332</v>
      </c>
      <c r="J59" s="3" t="s">
        <v>245</v>
      </c>
    </row>
    <row r="60" spans="1:10">
      <c r="A60">
        <v>2015</v>
      </c>
      <c r="B60">
        <v>9</v>
      </c>
      <c r="C60">
        <v>0</v>
      </c>
      <c r="D60">
        <v>2</v>
      </c>
      <c r="E60">
        <v>62</v>
      </c>
      <c r="F60"/>
      <c r="G60" s="10">
        <f>IF(ISERROR(E60/B60),"N/A",E60/B60)</f>
        <v>6.8888888888888893</v>
      </c>
      <c r="H60" s="10">
        <f>IF(ISERROR((B60*6)/D60),"N/A",(B60*6)/D60)</f>
        <v>27</v>
      </c>
      <c r="I60" s="10">
        <f>IF(ISERROR(E60/D60),"N/A",E60/D60)</f>
        <v>31</v>
      </c>
      <c r="J60" s="3" t="s">
        <v>254</v>
      </c>
    </row>
    <row r="61" spans="1:10">
      <c r="B61"/>
      <c r="C61"/>
      <c r="D61"/>
      <c r="E61"/>
      <c r="F61"/>
      <c r="G61" s="1"/>
      <c r="H61" s="1"/>
      <c r="I61" s="1"/>
      <c r="J61" s="3"/>
    </row>
    <row r="62" spans="1:10">
      <c r="A62" t="s">
        <v>63</v>
      </c>
      <c r="B62">
        <f>SUM(B46:B61)</f>
        <v>271.39999999999998</v>
      </c>
      <c r="C62">
        <f>SUM(C46:C61)</f>
        <v>26</v>
      </c>
      <c r="D62">
        <f>SUM(D46:D61)</f>
        <v>54</v>
      </c>
      <c r="E62">
        <f>SUM(E46:E61)</f>
        <v>1282</v>
      </c>
      <c r="F62">
        <f>SUM(F46:F61)</f>
        <v>0</v>
      </c>
      <c r="G62" s="1">
        <f>E62/B62</f>
        <v>4.7236551215917473</v>
      </c>
      <c r="H62" s="1">
        <f>(B62*6)/D62</f>
        <v>30.155555555555551</v>
      </c>
      <c r="I62" s="1">
        <f>E62/D62</f>
        <v>23.74074074074074</v>
      </c>
      <c r="J62" s="3" t="s">
        <v>7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J61"/>
  <sheetViews>
    <sheetView zoomScale="125" zoomScaleNormal="125" zoomScalePageLayoutView="125" workbookViewId="0">
      <selection activeCell="I21" sqref="I21"/>
    </sheetView>
  </sheetViews>
  <sheetFormatPr baseColWidth="10" defaultColWidth="8.83203125" defaultRowHeight="12" x14ac:dyDescent="0"/>
  <cols>
    <col min="8" max="8" width="9.1640625" style="1" customWidth="1"/>
  </cols>
  <sheetData>
    <row r="1" spans="1:9">
      <c r="A1" s="5" t="s">
        <v>44</v>
      </c>
      <c r="B1" s="5" t="s">
        <v>139</v>
      </c>
    </row>
    <row r="2" spans="1:9">
      <c r="A2" s="5" t="s">
        <v>116</v>
      </c>
      <c r="B2" s="5"/>
      <c r="C2" s="21" t="s">
        <v>172</v>
      </c>
    </row>
    <row r="4" spans="1:9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s="1" t="s">
        <v>122</v>
      </c>
      <c r="I4" t="s">
        <v>205</v>
      </c>
    </row>
    <row r="5" spans="1:9">
      <c r="A5">
        <v>2001</v>
      </c>
      <c r="B5">
        <v>7</v>
      </c>
      <c r="C5">
        <v>6</v>
      </c>
      <c r="D5">
        <v>1</v>
      </c>
      <c r="E5">
        <v>70</v>
      </c>
      <c r="H5" s="1">
        <f t="shared" ref="H5:H19" si="0">IF(C5=0,"",ROUND(E5/(C5-D5),3))</f>
        <v>14</v>
      </c>
    </row>
    <row r="6" spans="1:9">
      <c r="A6">
        <v>2002</v>
      </c>
      <c r="B6">
        <v>12</v>
      </c>
      <c r="C6">
        <v>11</v>
      </c>
      <c r="D6">
        <v>1</v>
      </c>
      <c r="E6">
        <v>58</v>
      </c>
      <c r="H6" s="1">
        <f t="shared" si="0"/>
        <v>5.8</v>
      </c>
    </row>
    <row r="7" spans="1:9">
      <c r="A7">
        <v>2003</v>
      </c>
      <c r="B7">
        <v>8</v>
      </c>
      <c r="C7">
        <v>6</v>
      </c>
      <c r="D7">
        <v>2</v>
      </c>
      <c r="E7">
        <v>24</v>
      </c>
      <c r="H7" s="1">
        <f t="shared" si="0"/>
        <v>6</v>
      </c>
    </row>
    <row r="8" spans="1:9">
      <c r="A8">
        <v>2004</v>
      </c>
      <c r="B8">
        <v>17</v>
      </c>
      <c r="C8">
        <v>17</v>
      </c>
      <c r="D8">
        <v>7</v>
      </c>
      <c r="E8">
        <v>96</v>
      </c>
      <c r="H8" s="1">
        <f t="shared" si="0"/>
        <v>9.6</v>
      </c>
    </row>
    <row r="9" spans="1:9">
      <c r="A9">
        <v>2005</v>
      </c>
      <c r="B9">
        <v>19</v>
      </c>
      <c r="C9">
        <v>15</v>
      </c>
      <c r="D9">
        <v>5</v>
      </c>
      <c r="E9">
        <v>44</v>
      </c>
      <c r="H9" s="1">
        <f t="shared" si="0"/>
        <v>4.4000000000000004</v>
      </c>
      <c r="I9" s="9" t="s">
        <v>219</v>
      </c>
    </row>
    <row r="10" spans="1:9">
      <c r="A10">
        <v>2006</v>
      </c>
      <c r="B10">
        <v>17</v>
      </c>
      <c r="C10">
        <v>13</v>
      </c>
      <c r="D10">
        <v>4</v>
      </c>
      <c r="E10">
        <v>72</v>
      </c>
      <c r="H10" s="1">
        <f t="shared" si="0"/>
        <v>8</v>
      </c>
      <c r="I10" s="9" t="s">
        <v>220</v>
      </c>
    </row>
    <row r="11" spans="1:9">
      <c r="A11">
        <v>2007</v>
      </c>
      <c r="B11" s="9">
        <v>14</v>
      </c>
      <c r="C11" s="9">
        <v>13</v>
      </c>
      <c r="D11" s="9">
        <v>3</v>
      </c>
      <c r="E11" s="9">
        <v>166</v>
      </c>
      <c r="F11" s="9"/>
      <c r="G11" s="9"/>
      <c r="H11" s="1">
        <f t="shared" si="0"/>
        <v>16.600000000000001</v>
      </c>
      <c r="I11">
        <v>41</v>
      </c>
    </row>
    <row r="12" spans="1:9">
      <c r="A12">
        <v>2008</v>
      </c>
      <c r="B12" s="9">
        <v>18</v>
      </c>
      <c r="C12" s="9">
        <v>11</v>
      </c>
      <c r="D12" s="9">
        <v>6</v>
      </c>
      <c r="E12" s="9">
        <v>67</v>
      </c>
      <c r="F12" s="9"/>
      <c r="G12" s="9"/>
      <c r="H12" s="1">
        <f t="shared" si="0"/>
        <v>13.4</v>
      </c>
      <c r="I12">
        <v>33</v>
      </c>
    </row>
    <row r="13" spans="1:9">
      <c r="A13">
        <v>2009</v>
      </c>
      <c r="B13">
        <v>18</v>
      </c>
      <c r="C13">
        <v>9</v>
      </c>
      <c r="D13">
        <v>4</v>
      </c>
      <c r="E13">
        <v>67</v>
      </c>
      <c r="H13" s="1">
        <f t="shared" si="0"/>
        <v>13.4</v>
      </c>
      <c r="I13">
        <v>26</v>
      </c>
    </row>
    <row r="14" spans="1:9">
      <c r="A14">
        <v>2010</v>
      </c>
      <c r="B14">
        <v>16</v>
      </c>
      <c r="C14">
        <v>10</v>
      </c>
      <c r="D14">
        <v>3</v>
      </c>
      <c r="E14">
        <v>80</v>
      </c>
      <c r="H14" s="1">
        <f t="shared" si="0"/>
        <v>11.429</v>
      </c>
      <c r="I14">
        <v>28</v>
      </c>
    </row>
    <row r="15" spans="1:9">
      <c r="A15">
        <v>2011</v>
      </c>
      <c r="B15">
        <v>21</v>
      </c>
      <c r="C15">
        <v>5</v>
      </c>
      <c r="D15">
        <v>3</v>
      </c>
      <c r="E15">
        <v>30</v>
      </c>
      <c r="H15" s="1">
        <f t="shared" si="0"/>
        <v>15</v>
      </c>
      <c r="I15">
        <v>27</v>
      </c>
    </row>
    <row r="16" spans="1:9">
      <c r="A16">
        <v>2012</v>
      </c>
      <c r="B16">
        <v>14</v>
      </c>
      <c r="C16">
        <v>8</v>
      </c>
      <c r="D16">
        <v>2</v>
      </c>
      <c r="E16">
        <v>55</v>
      </c>
      <c r="H16" s="1">
        <f t="shared" si="0"/>
        <v>9.1669999999999998</v>
      </c>
      <c r="I16">
        <v>16</v>
      </c>
    </row>
    <row r="17" spans="1:10">
      <c r="A17">
        <v>2013</v>
      </c>
      <c r="B17" s="24">
        <v>22</v>
      </c>
      <c r="C17" s="24">
        <v>9</v>
      </c>
      <c r="D17" s="24">
        <v>3</v>
      </c>
      <c r="E17" s="24">
        <v>35</v>
      </c>
      <c r="H17" s="1">
        <f t="shared" si="0"/>
        <v>5.8330000000000002</v>
      </c>
      <c r="I17">
        <v>18</v>
      </c>
    </row>
    <row r="18" spans="1:10">
      <c r="A18">
        <v>2014</v>
      </c>
      <c r="B18" s="24">
        <v>17</v>
      </c>
      <c r="C18" s="24">
        <v>10</v>
      </c>
      <c r="D18" s="24">
        <v>4</v>
      </c>
      <c r="E18" s="24">
        <v>73</v>
      </c>
      <c r="H18" s="1">
        <f t="shared" ref="H18" si="1">IF(C18=0,"",ROUND(E18/(C18-D18),3))</f>
        <v>12.167</v>
      </c>
      <c r="I18">
        <v>22</v>
      </c>
      <c r="J18" t="s">
        <v>221</v>
      </c>
    </row>
    <row r="19" spans="1:10">
      <c r="A19">
        <v>2015</v>
      </c>
      <c r="B19" s="24">
        <v>19</v>
      </c>
      <c r="C19" s="24">
        <v>9</v>
      </c>
      <c r="D19" s="24">
        <v>5</v>
      </c>
      <c r="E19" s="24">
        <v>30</v>
      </c>
      <c r="H19" s="1">
        <f t="shared" si="0"/>
        <v>7.5</v>
      </c>
      <c r="I19">
        <v>11</v>
      </c>
    </row>
    <row r="21" spans="1:10">
      <c r="A21" t="s">
        <v>63</v>
      </c>
      <c r="B21">
        <f>SUM(B5:B20)</f>
        <v>239</v>
      </c>
      <c r="C21">
        <f>SUM(C5:C20)</f>
        <v>152</v>
      </c>
      <c r="D21">
        <f>SUM(D5:D20)</f>
        <v>53</v>
      </c>
      <c r="E21">
        <f>SUM(E5:E20)</f>
        <v>967</v>
      </c>
      <c r="F21">
        <v>0</v>
      </c>
      <c r="G21">
        <f>SUM(G5:G20)</f>
        <v>0</v>
      </c>
      <c r="H21" s="1">
        <f>E21/(C21-D21)</f>
        <v>9.7676767676767682</v>
      </c>
      <c r="I21">
        <f>MAX(I5:I19)</f>
        <v>41</v>
      </c>
    </row>
    <row r="45" spans="1:8">
      <c r="A45" s="5" t="s">
        <v>146</v>
      </c>
    </row>
    <row r="47" spans="1:8">
      <c r="A47" t="s">
        <v>107</v>
      </c>
      <c r="B47" t="s">
        <v>32</v>
      </c>
      <c r="C47" t="s">
        <v>140</v>
      </c>
      <c r="D47" t="s">
        <v>141</v>
      </c>
      <c r="E47" t="s">
        <v>142</v>
      </c>
      <c r="F47" t="s">
        <v>143</v>
      </c>
      <c r="G47" t="s">
        <v>144</v>
      </c>
      <c r="H47" s="1" t="s">
        <v>145</v>
      </c>
    </row>
    <row r="48" spans="1:8">
      <c r="A48">
        <v>2004</v>
      </c>
      <c r="B48">
        <v>17</v>
      </c>
      <c r="C48">
        <v>12</v>
      </c>
      <c r="D48">
        <v>1</v>
      </c>
      <c r="E48">
        <v>13</v>
      </c>
      <c r="G48" s="1">
        <f t="shared" ref="G48" si="2">ROUND(E48/B48,2)</f>
        <v>0.76</v>
      </c>
      <c r="H48"/>
    </row>
    <row r="49" spans="1:8">
      <c r="A49">
        <v>2005</v>
      </c>
      <c r="B49">
        <v>19</v>
      </c>
      <c r="C49">
        <v>15</v>
      </c>
      <c r="D49">
        <v>4</v>
      </c>
      <c r="E49">
        <v>19</v>
      </c>
      <c r="G49" s="1">
        <f t="shared" ref="G49:G52" si="3">ROUND(E49/B49,2)</f>
        <v>1</v>
      </c>
      <c r="H49"/>
    </row>
    <row r="50" spans="1:8">
      <c r="A50">
        <v>2006</v>
      </c>
      <c r="B50">
        <v>17</v>
      </c>
      <c r="C50">
        <v>11</v>
      </c>
      <c r="D50">
        <v>1</v>
      </c>
      <c r="E50">
        <v>13</v>
      </c>
      <c r="F50">
        <v>57</v>
      </c>
      <c r="G50">
        <f t="shared" si="3"/>
        <v>0.76</v>
      </c>
      <c r="H50">
        <f t="shared" ref="H50:H52" si="4">ROUND(F50/B50,2)</f>
        <v>3.35</v>
      </c>
    </row>
    <row r="51" spans="1:8">
      <c r="A51">
        <v>2007</v>
      </c>
      <c r="B51" s="9">
        <v>14</v>
      </c>
      <c r="C51">
        <v>6</v>
      </c>
      <c r="D51">
        <v>3</v>
      </c>
      <c r="E51">
        <v>9</v>
      </c>
      <c r="F51">
        <v>70</v>
      </c>
      <c r="G51">
        <f t="shared" si="3"/>
        <v>0.64</v>
      </c>
      <c r="H51" s="1">
        <f t="shared" si="4"/>
        <v>5</v>
      </c>
    </row>
    <row r="52" spans="1:8">
      <c r="A52">
        <v>2008</v>
      </c>
      <c r="B52" s="9">
        <v>18</v>
      </c>
      <c r="C52">
        <v>17</v>
      </c>
      <c r="D52">
        <v>0</v>
      </c>
      <c r="E52">
        <v>17</v>
      </c>
      <c r="F52">
        <v>63</v>
      </c>
      <c r="G52">
        <f t="shared" si="3"/>
        <v>0.94</v>
      </c>
      <c r="H52" s="1">
        <f t="shared" si="4"/>
        <v>3.5</v>
      </c>
    </row>
    <row r="53" spans="1:8">
      <c r="A53">
        <v>2009</v>
      </c>
      <c r="B53">
        <v>18</v>
      </c>
      <c r="C53">
        <v>14</v>
      </c>
      <c r="D53">
        <v>5</v>
      </c>
      <c r="E53">
        <v>19</v>
      </c>
      <c r="F53">
        <v>123</v>
      </c>
      <c r="G53">
        <f t="shared" ref="G53:G59" si="5">ROUND(E53/B53,2)</f>
        <v>1.06</v>
      </c>
      <c r="H53">
        <f t="shared" ref="H53:H59" si="6">ROUND(F53/B53,2)</f>
        <v>6.83</v>
      </c>
    </row>
    <row r="54" spans="1:8">
      <c r="A54">
        <v>2010</v>
      </c>
      <c r="B54">
        <v>16</v>
      </c>
      <c r="C54">
        <v>10</v>
      </c>
      <c r="D54">
        <v>3</v>
      </c>
      <c r="E54">
        <v>13</v>
      </c>
      <c r="F54">
        <v>90</v>
      </c>
      <c r="G54">
        <f t="shared" si="5"/>
        <v>0.81</v>
      </c>
      <c r="H54">
        <f t="shared" si="6"/>
        <v>5.63</v>
      </c>
    </row>
    <row r="55" spans="1:8">
      <c r="A55">
        <v>2011</v>
      </c>
      <c r="B55">
        <v>21</v>
      </c>
      <c r="C55">
        <v>7</v>
      </c>
      <c r="D55">
        <v>4</v>
      </c>
      <c r="E55">
        <v>11</v>
      </c>
      <c r="F55">
        <v>75</v>
      </c>
      <c r="G55">
        <f t="shared" si="5"/>
        <v>0.52</v>
      </c>
      <c r="H55">
        <f t="shared" si="6"/>
        <v>3.57</v>
      </c>
    </row>
    <row r="56" spans="1:8">
      <c r="A56">
        <v>2012</v>
      </c>
      <c r="B56">
        <v>14</v>
      </c>
      <c r="C56">
        <v>5</v>
      </c>
      <c r="D56">
        <v>1</v>
      </c>
      <c r="E56">
        <f>IF(C56+D56=0,"--",C56+D56)</f>
        <v>6</v>
      </c>
      <c r="F56">
        <v>39</v>
      </c>
      <c r="G56">
        <f t="shared" si="5"/>
        <v>0.43</v>
      </c>
      <c r="H56">
        <f t="shared" si="6"/>
        <v>2.79</v>
      </c>
    </row>
    <row r="57" spans="1:8">
      <c r="A57">
        <v>2013</v>
      </c>
      <c r="B57">
        <v>22</v>
      </c>
      <c r="C57">
        <v>17</v>
      </c>
      <c r="D57">
        <v>6</v>
      </c>
      <c r="E57">
        <v>23</v>
      </c>
      <c r="F57">
        <v>105</v>
      </c>
      <c r="G57">
        <f t="shared" si="5"/>
        <v>1.05</v>
      </c>
      <c r="H57">
        <f t="shared" si="6"/>
        <v>4.7699999999999996</v>
      </c>
    </row>
    <row r="58" spans="1:8">
      <c r="A58">
        <v>2014</v>
      </c>
      <c r="B58">
        <v>17</v>
      </c>
      <c r="C58">
        <v>13</v>
      </c>
      <c r="D58">
        <v>6</v>
      </c>
      <c r="E58">
        <v>19</v>
      </c>
      <c r="F58">
        <v>81</v>
      </c>
      <c r="G58">
        <f t="shared" ref="G58" si="7">ROUND(E58/B58,2)</f>
        <v>1.1200000000000001</v>
      </c>
      <c r="H58">
        <f t="shared" ref="H58" si="8">ROUND(F58/B58,2)</f>
        <v>4.76</v>
      </c>
    </row>
    <row r="59" spans="1:8">
      <c r="A59">
        <v>2015</v>
      </c>
      <c r="B59">
        <v>19</v>
      </c>
      <c r="C59">
        <v>14</v>
      </c>
      <c r="D59">
        <v>3</v>
      </c>
      <c r="E59">
        <v>17</v>
      </c>
      <c r="F59">
        <v>68</v>
      </c>
      <c r="G59">
        <f t="shared" si="5"/>
        <v>0.89</v>
      </c>
      <c r="H59">
        <f t="shared" si="6"/>
        <v>3.58</v>
      </c>
    </row>
    <row r="61" spans="1:8">
      <c r="A61" t="s">
        <v>63</v>
      </c>
      <c r="B61">
        <f>SUM(B48:B60)</f>
        <v>212</v>
      </c>
      <c r="C61">
        <f>SUM(C48:C60)</f>
        <v>141</v>
      </c>
      <c r="D61">
        <f>SUM(D48:D60)</f>
        <v>37</v>
      </c>
      <c r="E61">
        <f>SUM(E48:E60)</f>
        <v>179</v>
      </c>
      <c r="F61">
        <f>SUM(F49:F60)</f>
        <v>771</v>
      </c>
      <c r="G61">
        <f>ROUND(E61/B61,2)</f>
        <v>0.84</v>
      </c>
      <c r="H61">
        <f>ROUND(F61/SUM(B50:B60),2)</f>
        <v>4.38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J52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152</v>
      </c>
      <c r="B1" s="5" t="s">
        <v>153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2006</v>
      </c>
      <c r="B5" s="9">
        <v>10</v>
      </c>
      <c r="C5" s="9">
        <v>10</v>
      </c>
      <c r="D5" s="9">
        <v>2</v>
      </c>
      <c r="E5" s="9">
        <v>169</v>
      </c>
      <c r="H5" s="1">
        <f t="shared" ref="H5:H14" si="0">IF(C5=0,"",ROUND(E5/(C5-D5),3))</f>
        <v>21.125</v>
      </c>
      <c r="I5" s="9">
        <v>54</v>
      </c>
      <c r="J5" t="s">
        <v>221</v>
      </c>
    </row>
    <row r="6" spans="1:10">
      <c r="A6">
        <v>2007</v>
      </c>
      <c r="B6" s="9">
        <v>7</v>
      </c>
      <c r="C6" s="9">
        <v>6</v>
      </c>
      <c r="D6" s="9">
        <v>2</v>
      </c>
      <c r="E6" s="9">
        <v>66</v>
      </c>
      <c r="H6" s="1">
        <f t="shared" si="0"/>
        <v>16.5</v>
      </c>
    </row>
    <row r="7" spans="1:10">
      <c r="A7">
        <v>2008</v>
      </c>
      <c r="B7" s="9">
        <v>13</v>
      </c>
      <c r="C7" s="9">
        <v>13</v>
      </c>
      <c r="D7" s="9">
        <v>1</v>
      </c>
      <c r="E7" s="9">
        <v>225</v>
      </c>
      <c r="H7" s="1">
        <f t="shared" si="0"/>
        <v>18.75</v>
      </c>
      <c r="I7">
        <v>90</v>
      </c>
    </row>
    <row r="8" spans="1:10">
      <c r="A8">
        <v>2009</v>
      </c>
      <c r="B8" s="9">
        <v>10</v>
      </c>
      <c r="C8" s="9">
        <v>10</v>
      </c>
      <c r="D8" s="9">
        <v>1</v>
      </c>
      <c r="E8" s="9">
        <v>377</v>
      </c>
      <c r="G8" s="9">
        <v>2</v>
      </c>
      <c r="H8" s="1">
        <f t="shared" si="0"/>
        <v>41.889000000000003</v>
      </c>
      <c r="I8" s="9">
        <v>97</v>
      </c>
    </row>
    <row r="9" spans="1:10">
      <c r="A9">
        <v>2010</v>
      </c>
      <c r="B9">
        <v>13</v>
      </c>
      <c r="C9">
        <v>12</v>
      </c>
      <c r="D9">
        <v>2</v>
      </c>
      <c r="E9">
        <v>344</v>
      </c>
      <c r="F9"/>
      <c r="G9">
        <v>3</v>
      </c>
      <c r="H9" s="1">
        <f t="shared" si="0"/>
        <v>34.4</v>
      </c>
      <c r="I9">
        <v>57</v>
      </c>
    </row>
    <row r="10" spans="1:10">
      <c r="A10">
        <v>2011</v>
      </c>
      <c r="B10">
        <v>15</v>
      </c>
      <c r="C10">
        <v>15</v>
      </c>
      <c r="D10">
        <v>3</v>
      </c>
      <c r="E10">
        <v>628</v>
      </c>
      <c r="F10"/>
      <c r="G10">
        <v>5</v>
      </c>
      <c r="H10" s="1">
        <f t="shared" si="0"/>
        <v>52.332999999999998</v>
      </c>
      <c r="I10">
        <v>90</v>
      </c>
    </row>
    <row r="11" spans="1:10">
      <c r="A11">
        <v>2012</v>
      </c>
      <c r="B11" s="9">
        <v>11</v>
      </c>
      <c r="C11" s="9">
        <v>10</v>
      </c>
      <c r="D11" s="9">
        <v>1</v>
      </c>
      <c r="E11" s="9">
        <v>189</v>
      </c>
      <c r="F11"/>
      <c r="G11" s="9">
        <v>1</v>
      </c>
      <c r="H11" s="1">
        <f t="shared" si="0"/>
        <v>21</v>
      </c>
      <c r="I11" s="9">
        <v>57</v>
      </c>
    </row>
    <row r="12" spans="1:10">
      <c r="A12">
        <v>2013</v>
      </c>
      <c r="B12" s="24">
        <v>16</v>
      </c>
      <c r="C12" s="24">
        <v>16</v>
      </c>
      <c r="D12" s="24">
        <v>7</v>
      </c>
      <c r="E12" s="24">
        <v>935</v>
      </c>
      <c r="F12" s="24">
        <v>4</v>
      </c>
      <c r="G12" s="9">
        <v>11</v>
      </c>
      <c r="H12" s="1">
        <f t="shared" si="0"/>
        <v>103.889</v>
      </c>
      <c r="I12" s="9">
        <v>117</v>
      </c>
    </row>
    <row r="13" spans="1:10">
      <c r="A13">
        <v>2014</v>
      </c>
      <c r="B13" s="24">
        <v>13</v>
      </c>
      <c r="C13" s="24">
        <v>13</v>
      </c>
      <c r="D13" s="24">
        <v>0</v>
      </c>
      <c r="E13" s="24">
        <v>300</v>
      </c>
      <c r="F13" s="24"/>
      <c r="G13" s="9">
        <v>1</v>
      </c>
      <c r="H13" s="1">
        <f t="shared" ref="H13" si="1">IF(C13=0,"",ROUND(E13/(C13-D13),3))</f>
        <v>23.077000000000002</v>
      </c>
      <c r="I13" s="9">
        <v>52</v>
      </c>
    </row>
    <row r="14" spans="1:10">
      <c r="A14">
        <v>2015</v>
      </c>
      <c r="B14" s="24">
        <v>9</v>
      </c>
      <c r="C14" s="24">
        <v>9</v>
      </c>
      <c r="D14" s="24">
        <v>1</v>
      </c>
      <c r="E14" s="24">
        <v>222</v>
      </c>
      <c r="F14" s="24">
        <v>1</v>
      </c>
      <c r="H14" s="1">
        <f t="shared" si="0"/>
        <v>27.75</v>
      </c>
      <c r="I14" s="9">
        <v>100</v>
      </c>
      <c r="J14" t="s">
        <v>221</v>
      </c>
    </row>
    <row r="16" spans="1:10">
      <c r="A16" t="s">
        <v>150</v>
      </c>
      <c r="B16" s="9">
        <f t="shared" ref="B16:G16" si="2">SUM(B5:B15)</f>
        <v>117</v>
      </c>
      <c r="C16" s="9">
        <f t="shared" si="2"/>
        <v>114</v>
      </c>
      <c r="D16" s="9">
        <f t="shared" si="2"/>
        <v>20</v>
      </c>
      <c r="E16" s="9">
        <f t="shared" si="2"/>
        <v>3455</v>
      </c>
      <c r="F16" s="9">
        <f t="shared" si="2"/>
        <v>5</v>
      </c>
      <c r="G16" s="9">
        <f t="shared" si="2"/>
        <v>23</v>
      </c>
      <c r="H16" s="10">
        <f>E16/(C16-D16)</f>
        <v>36.755319148936174</v>
      </c>
      <c r="I16">
        <f>MAX(I5:I14)</f>
        <v>117</v>
      </c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4" spans="1:10">
      <c r="H34" s="10"/>
    </row>
    <row r="35" spans="1:10">
      <c r="H35" s="10"/>
    </row>
    <row r="38" spans="1:10">
      <c r="A38" s="5" t="s">
        <v>126</v>
      </c>
    </row>
    <row r="39" spans="1:10">
      <c r="A39" s="5"/>
    </row>
    <row r="40" spans="1:10">
      <c r="A40" t="s">
        <v>107</v>
      </c>
      <c r="B40" t="s">
        <v>120</v>
      </c>
      <c r="C40" t="s">
        <v>67</v>
      </c>
      <c r="D40" t="s">
        <v>68</v>
      </c>
      <c r="E40" t="s">
        <v>35</v>
      </c>
      <c r="F40" t="s">
        <v>70</v>
      </c>
      <c r="G40" s="1" t="s">
        <v>123</v>
      </c>
      <c r="H40" s="1" t="s">
        <v>121</v>
      </c>
      <c r="I40" s="1" t="s">
        <v>122</v>
      </c>
      <c r="J40" s="1" t="s">
        <v>69</v>
      </c>
    </row>
    <row r="41" spans="1:10">
      <c r="A41">
        <v>2006</v>
      </c>
      <c r="B41">
        <v>68</v>
      </c>
      <c r="C41">
        <v>8</v>
      </c>
      <c r="D41">
        <v>14</v>
      </c>
      <c r="E41">
        <v>245</v>
      </c>
      <c r="G41" s="4">
        <f t="shared" ref="G41:G46" si="3">IF(ISERROR(E41/B41),"N/A",E41/B41)</f>
        <v>3.6029411764705883</v>
      </c>
      <c r="H41" s="4">
        <f t="shared" ref="H41:H46" si="4">IF(ISERROR((B41*6)/D41),"N/A",(B41*6)/D41)</f>
        <v>29.142857142857142</v>
      </c>
      <c r="I41" s="4">
        <f t="shared" ref="I41:I45" si="5">IF(ISERROR(E41/D41),"N/A",E41/D41)</f>
        <v>17.5</v>
      </c>
      <c r="J41" t="s">
        <v>77</v>
      </c>
    </row>
    <row r="42" spans="1:10">
      <c r="A42">
        <v>2007</v>
      </c>
      <c r="B42">
        <v>46.1</v>
      </c>
      <c r="C42">
        <v>7</v>
      </c>
      <c r="D42">
        <v>15</v>
      </c>
      <c r="E42">
        <v>153</v>
      </c>
      <c r="F42">
        <v>1</v>
      </c>
      <c r="G42" s="4">
        <f t="shared" si="3"/>
        <v>3.3188720173535793</v>
      </c>
      <c r="H42" s="4">
        <f t="shared" si="4"/>
        <v>18.440000000000001</v>
      </c>
      <c r="I42" s="4">
        <f t="shared" si="5"/>
        <v>10.199999999999999</v>
      </c>
      <c r="J42" t="s">
        <v>212</v>
      </c>
    </row>
    <row r="43" spans="1:10">
      <c r="A43">
        <v>2008</v>
      </c>
      <c r="B43">
        <v>94.4</v>
      </c>
      <c r="C43">
        <v>12</v>
      </c>
      <c r="D43">
        <v>19</v>
      </c>
      <c r="E43">
        <v>361</v>
      </c>
      <c r="F43"/>
      <c r="G43" s="4">
        <f t="shared" si="3"/>
        <v>3.824152542372881</v>
      </c>
      <c r="H43" s="4">
        <f t="shared" si="4"/>
        <v>29.810526315789478</v>
      </c>
      <c r="I43" s="4">
        <f t="shared" si="5"/>
        <v>19</v>
      </c>
      <c r="J43" t="s">
        <v>209</v>
      </c>
    </row>
    <row r="44" spans="1:10">
      <c r="A44">
        <v>2009</v>
      </c>
      <c r="B44">
        <v>64</v>
      </c>
      <c r="C44">
        <v>9</v>
      </c>
      <c r="D44">
        <v>7</v>
      </c>
      <c r="E44">
        <v>262</v>
      </c>
      <c r="F44"/>
      <c r="G44" s="4">
        <f t="shared" si="3"/>
        <v>4.09375</v>
      </c>
      <c r="H44" s="4">
        <f t="shared" si="4"/>
        <v>54.857142857142854</v>
      </c>
      <c r="I44" s="4">
        <f t="shared" si="5"/>
        <v>37.428571428571431</v>
      </c>
      <c r="J44" t="s">
        <v>77</v>
      </c>
    </row>
    <row r="45" spans="1:10">
      <c r="A45">
        <v>2010</v>
      </c>
      <c r="B45">
        <v>84</v>
      </c>
      <c r="C45">
        <v>12</v>
      </c>
      <c r="D45">
        <v>24</v>
      </c>
      <c r="E45">
        <v>345</v>
      </c>
      <c r="F45">
        <v>1</v>
      </c>
      <c r="G45" s="4">
        <f t="shared" si="3"/>
        <v>4.1071428571428568</v>
      </c>
      <c r="H45" s="4">
        <f t="shared" si="4"/>
        <v>21</v>
      </c>
      <c r="I45" s="4">
        <f t="shared" si="5"/>
        <v>14.375</v>
      </c>
      <c r="J45" t="s">
        <v>188</v>
      </c>
    </row>
    <row r="46" spans="1:10">
      <c r="A46">
        <v>2011</v>
      </c>
      <c r="B46">
        <v>55.2</v>
      </c>
      <c r="C46">
        <v>9</v>
      </c>
      <c r="D46">
        <v>11</v>
      </c>
      <c r="E46">
        <v>239</v>
      </c>
      <c r="F46"/>
      <c r="G46" s="4">
        <f t="shared" si="3"/>
        <v>4.3297101449275361</v>
      </c>
      <c r="H46" s="4">
        <f t="shared" si="4"/>
        <v>30.109090909090913</v>
      </c>
      <c r="I46" s="4">
        <f>IF(ISERROR(E46/D46),"N/A",E46/D46)</f>
        <v>21.727272727272727</v>
      </c>
      <c r="J46" t="s">
        <v>189</v>
      </c>
    </row>
    <row r="47" spans="1:10">
      <c r="A47">
        <v>2012</v>
      </c>
      <c r="B47">
        <v>15.2</v>
      </c>
      <c r="C47">
        <v>2</v>
      </c>
      <c r="D47">
        <v>4</v>
      </c>
      <c r="E47">
        <v>65</v>
      </c>
      <c r="F47"/>
      <c r="G47" s="4">
        <f>IF(ISERROR(E47/B47),"N/A",E47/B47)</f>
        <v>4.2763157894736841</v>
      </c>
      <c r="H47" s="4">
        <f>IF(ISERROR((B47*6)/D47),"N/A",(B47*6)/D47)</f>
        <v>22.799999999999997</v>
      </c>
      <c r="I47" s="4">
        <f>IF(ISERROR(E47/D47),"N/A",E47/D47)</f>
        <v>16.25</v>
      </c>
      <c r="J47" t="s">
        <v>190</v>
      </c>
    </row>
    <row r="48" spans="1:10">
      <c r="A48">
        <v>2013</v>
      </c>
      <c r="B48">
        <v>56.4</v>
      </c>
      <c r="C48">
        <v>5</v>
      </c>
      <c r="D48">
        <v>9</v>
      </c>
      <c r="E48">
        <v>314</v>
      </c>
      <c r="F48"/>
      <c r="G48" s="4">
        <f>IF(ISERROR(E48/B48),"N/A",E48/B48)</f>
        <v>5.5673758865248226</v>
      </c>
      <c r="H48" s="4">
        <f>IF(ISERROR((B48*6)/D48),"N/A",(B48*6)/D48)</f>
        <v>37.599999999999994</v>
      </c>
      <c r="I48" s="4">
        <f>IF(ISERROR(E48/D48),"N/A",E48/D48)</f>
        <v>34.888888888888886</v>
      </c>
      <c r="J48" t="s">
        <v>201</v>
      </c>
    </row>
    <row r="49" spans="1:10">
      <c r="A49">
        <v>2014</v>
      </c>
      <c r="B49">
        <v>78.099999999999994</v>
      </c>
      <c r="C49">
        <v>9</v>
      </c>
      <c r="D49">
        <v>15</v>
      </c>
      <c r="E49">
        <v>275</v>
      </c>
      <c r="F49"/>
      <c r="G49" s="4">
        <f>IF(ISERROR(E49/B49),"N/A",E49/B49)</f>
        <v>3.5211267605633805</v>
      </c>
      <c r="H49" s="4">
        <f>IF(ISERROR((B49*6)/D49),"N/A",(B49*6)/D49)</f>
        <v>31.24</v>
      </c>
      <c r="I49" s="4">
        <f>IF(ISERROR(E49/D49),"N/A",E49/D49)</f>
        <v>18.333333333333332</v>
      </c>
      <c r="J49" t="s">
        <v>190</v>
      </c>
    </row>
    <row r="50" spans="1:10">
      <c r="A50">
        <v>2015</v>
      </c>
      <c r="B50">
        <v>62</v>
      </c>
      <c r="C50">
        <v>10</v>
      </c>
      <c r="D50">
        <v>12</v>
      </c>
      <c r="E50">
        <v>299</v>
      </c>
      <c r="F50"/>
      <c r="G50" s="4">
        <f>IF(ISERROR(E50/B50),"N/A",E50/B50)</f>
        <v>4.82258064516129</v>
      </c>
      <c r="H50" s="4">
        <f>IF(ISERROR((B50*6)/D50),"N/A",(B50*6)/D50)</f>
        <v>31</v>
      </c>
      <c r="I50" s="4">
        <f>IF(ISERROR(E50/D50),"N/A",E50/D50)</f>
        <v>24.916666666666668</v>
      </c>
      <c r="J50" t="s">
        <v>230</v>
      </c>
    </row>
    <row r="51" spans="1:10">
      <c r="B51"/>
      <c r="C51"/>
      <c r="D51"/>
      <c r="E51"/>
      <c r="F51"/>
      <c r="G51" s="1"/>
      <c r="H51" s="1"/>
      <c r="I51" s="1"/>
    </row>
    <row r="52" spans="1:10">
      <c r="A52" t="s">
        <v>63</v>
      </c>
      <c r="B52">
        <f>SUM(B41:B51)</f>
        <v>623.4</v>
      </c>
      <c r="C52">
        <f>SUM(C41:C51)</f>
        <v>83</v>
      </c>
      <c r="D52">
        <f>SUM(D41:D51)</f>
        <v>130</v>
      </c>
      <c r="E52">
        <f>SUM(E41:E51)</f>
        <v>2558</v>
      </c>
      <c r="F52">
        <f>SUM(F41:F51)</f>
        <v>2</v>
      </c>
      <c r="G52" s="1">
        <f>E52/B52</f>
        <v>4.1033044594161057</v>
      </c>
      <c r="H52" s="1">
        <f>(B52*6)/D52</f>
        <v>28.772307692307688</v>
      </c>
      <c r="I52" s="1">
        <f>E52/D52</f>
        <v>19.676923076923078</v>
      </c>
      <c r="J52" t="s">
        <v>212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J46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152</v>
      </c>
      <c r="B1" s="5" t="s">
        <v>154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2009</v>
      </c>
      <c r="B5" s="9">
        <v>1</v>
      </c>
      <c r="C5" s="9">
        <v>0</v>
      </c>
      <c r="D5" s="9">
        <v>0</v>
      </c>
      <c r="E5" s="9">
        <v>0</v>
      </c>
      <c r="I5" s="9"/>
    </row>
    <row r="6" spans="1:9">
      <c r="A6">
        <v>2010</v>
      </c>
      <c r="I6" s="9"/>
    </row>
    <row r="7" spans="1:9">
      <c r="A7">
        <v>2011</v>
      </c>
      <c r="B7">
        <v>15</v>
      </c>
      <c r="C7">
        <v>9</v>
      </c>
      <c r="D7">
        <v>2</v>
      </c>
      <c r="E7">
        <v>198</v>
      </c>
      <c r="F7"/>
      <c r="G7">
        <v>2</v>
      </c>
      <c r="H7" s="1">
        <f t="shared" ref="H7" si="0">IF(C7=0,"",ROUND(E7/(C7-D7),3))</f>
        <v>28.286000000000001</v>
      </c>
      <c r="I7">
        <v>76</v>
      </c>
    </row>
    <row r="8" spans="1:9">
      <c r="A8">
        <v>2012</v>
      </c>
      <c r="B8" s="9">
        <v>8</v>
      </c>
      <c r="C8" s="9">
        <v>5</v>
      </c>
      <c r="D8" s="9">
        <v>1</v>
      </c>
      <c r="E8" s="9">
        <v>48</v>
      </c>
      <c r="F8"/>
      <c r="H8" s="1">
        <f>IF(OR(C8=0,C8-D8=0),"--",ROUND(E8/(C8-D8),3))</f>
        <v>12</v>
      </c>
      <c r="I8" s="9">
        <v>18</v>
      </c>
    </row>
    <row r="9" spans="1:9">
      <c r="A9">
        <v>2013</v>
      </c>
      <c r="B9" s="24">
        <v>2</v>
      </c>
      <c r="C9" s="24">
        <v>2</v>
      </c>
      <c r="D9" s="24">
        <v>2</v>
      </c>
      <c r="E9" s="24">
        <v>38</v>
      </c>
      <c r="F9"/>
      <c r="H9" s="4" t="str">
        <f>IF(OR(C9=0,C9-D9=0),"--",ROUND(E9/(C9-D9),3))</f>
        <v>--</v>
      </c>
      <c r="I9" s="9">
        <v>17</v>
      </c>
    </row>
    <row r="10" spans="1:9">
      <c r="A10">
        <v>2014</v>
      </c>
      <c r="B10" s="29">
        <v>2</v>
      </c>
      <c r="C10" s="29">
        <v>2</v>
      </c>
      <c r="D10" s="29">
        <v>0</v>
      </c>
      <c r="E10" s="29">
        <v>72</v>
      </c>
      <c r="F10"/>
      <c r="H10" s="1">
        <f>IF(OR(C10=0,C10-D10=0),"--",ROUND(E10/(C10-D10),3))</f>
        <v>36</v>
      </c>
      <c r="I10" s="9">
        <v>36</v>
      </c>
    </row>
    <row r="11" spans="1:9">
      <c r="A11">
        <v>2015</v>
      </c>
      <c r="B11" s="29">
        <v>3</v>
      </c>
      <c r="C11" s="29">
        <v>3</v>
      </c>
      <c r="D11" s="29">
        <v>2</v>
      </c>
      <c r="E11" s="29">
        <v>64</v>
      </c>
      <c r="F11"/>
      <c r="H11" s="1">
        <f>IF(OR(C11=0,C11-D11=0),"--",ROUND(E11/(C11-D11),3))</f>
        <v>64</v>
      </c>
      <c r="I11" s="9">
        <v>32</v>
      </c>
    </row>
    <row r="13" spans="1:9">
      <c r="A13" t="s">
        <v>150</v>
      </c>
      <c r="B13" s="9">
        <f t="shared" ref="B13:G13" si="1">SUM(B7:B12)</f>
        <v>30</v>
      </c>
      <c r="C13" s="9">
        <f t="shared" si="1"/>
        <v>21</v>
      </c>
      <c r="D13" s="9">
        <f t="shared" si="1"/>
        <v>7</v>
      </c>
      <c r="E13" s="9">
        <f>SUM(E7:E12)</f>
        <v>420</v>
      </c>
      <c r="F13" s="9">
        <f t="shared" si="1"/>
        <v>0</v>
      </c>
      <c r="G13" s="9">
        <f t="shared" si="1"/>
        <v>2</v>
      </c>
      <c r="H13" s="10">
        <f>E13/(C13-D13)</f>
        <v>30</v>
      </c>
      <c r="I13">
        <f>MAX(I5:I8)</f>
        <v>76</v>
      </c>
    </row>
    <row r="14" spans="1:9">
      <c r="H14" s="10"/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5" spans="1:10">
      <c r="A35" s="5" t="s">
        <v>126</v>
      </c>
    </row>
    <row r="36" spans="1:10">
      <c r="A36" s="5"/>
    </row>
    <row r="37" spans="1:10">
      <c r="A37" t="s">
        <v>107</v>
      </c>
      <c r="B37" t="s">
        <v>120</v>
      </c>
      <c r="C37" t="s">
        <v>67</v>
      </c>
      <c r="D37" t="s">
        <v>68</v>
      </c>
      <c r="E37" t="s">
        <v>35</v>
      </c>
      <c r="F37" t="s">
        <v>70</v>
      </c>
      <c r="G37" s="1" t="s">
        <v>123</v>
      </c>
      <c r="H37" s="1" t="s">
        <v>121</v>
      </c>
      <c r="I37" s="1" t="s">
        <v>122</v>
      </c>
      <c r="J37" s="1" t="s">
        <v>69</v>
      </c>
    </row>
    <row r="38" spans="1:10">
      <c r="A38">
        <v>2009</v>
      </c>
      <c r="B38">
        <v>5</v>
      </c>
      <c r="C38">
        <v>1</v>
      </c>
      <c r="D38">
        <v>2</v>
      </c>
      <c r="E38">
        <v>37</v>
      </c>
      <c r="F38"/>
      <c r="G38" s="4">
        <f t="shared" ref="G38" si="2">IF(ISERROR(E38/B38),"N/A",E38/B38)</f>
        <v>7.4</v>
      </c>
      <c r="H38" s="4">
        <f t="shared" ref="H38" si="3">IF(ISERROR((B38*6)/D38),"N/A",(B38*6)/D38)</f>
        <v>15</v>
      </c>
      <c r="I38" s="4">
        <f>IF(ISERROR(E38/D38),"N/A",E38/D38)</f>
        <v>18.5</v>
      </c>
      <c r="J38" t="s">
        <v>191</v>
      </c>
    </row>
    <row r="39" spans="1:10">
      <c r="A39">
        <v>2010</v>
      </c>
      <c r="B39"/>
      <c r="C39"/>
      <c r="D39"/>
      <c r="E39"/>
      <c r="F39"/>
      <c r="G39" s="4"/>
      <c r="H39" s="4"/>
      <c r="I39" s="4"/>
    </row>
    <row r="40" spans="1:10">
      <c r="A40">
        <v>2011</v>
      </c>
      <c r="B40">
        <v>98</v>
      </c>
      <c r="C40">
        <v>24</v>
      </c>
      <c r="D40">
        <v>16</v>
      </c>
      <c r="E40">
        <v>337</v>
      </c>
      <c r="F40"/>
      <c r="G40" s="4">
        <f>IF(ISERROR(E40/B40),"N/A",E40/B40)</f>
        <v>3.4387755102040818</v>
      </c>
      <c r="H40" s="4">
        <f>IF(ISERROR((B40*6)/D40),"N/A",(B40*6)/D40)</f>
        <v>36.75</v>
      </c>
      <c r="I40" s="4">
        <f>IF(ISERROR(E40/D40),"N/A",E40/D40)</f>
        <v>21.0625</v>
      </c>
      <c r="J40" t="s">
        <v>192</v>
      </c>
    </row>
    <row r="41" spans="1:10">
      <c r="A41">
        <v>2012</v>
      </c>
      <c r="B41">
        <v>51</v>
      </c>
      <c r="C41">
        <v>9</v>
      </c>
      <c r="D41">
        <v>14</v>
      </c>
      <c r="E41">
        <v>137</v>
      </c>
      <c r="F41">
        <v>1</v>
      </c>
      <c r="G41" s="4">
        <f>IF(ISERROR(E41/B41),"N/A",E41/B41)</f>
        <v>2.6862745098039214</v>
      </c>
      <c r="H41" s="4">
        <f>IF(ISERROR((B41*6)/D41),"N/A",(B41*6)/D41)</f>
        <v>21.857142857142858</v>
      </c>
      <c r="I41" s="4">
        <f>IF(ISERROR(E41/D41),"N/A",E41/D41)</f>
        <v>9.7857142857142865</v>
      </c>
      <c r="J41" t="s">
        <v>193</v>
      </c>
    </row>
    <row r="42" spans="1:10">
      <c r="A42">
        <v>2013</v>
      </c>
      <c r="B42">
        <v>18.5</v>
      </c>
      <c r="C42">
        <v>4</v>
      </c>
      <c r="D42">
        <v>5</v>
      </c>
      <c r="E42">
        <v>64</v>
      </c>
      <c r="F42"/>
      <c r="G42" s="4">
        <f>IF(ISERROR(E42/B42),"N/A",E42/B42)</f>
        <v>3.4594594594594597</v>
      </c>
      <c r="H42" s="4">
        <f>IF(ISERROR((B42*6)/D42),"N/A",(B42*6)/D42)</f>
        <v>22.2</v>
      </c>
      <c r="I42" s="4">
        <f>IF(ISERROR(E42/D42),"N/A",E42/D42)</f>
        <v>12.8</v>
      </c>
      <c r="J42" t="s">
        <v>232</v>
      </c>
    </row>
    <row r="43" spans="1:10">
      <c r="A43">
        <v>2014</v>
      </c>
      <c r="B43">
        <v>12</v>
      </c>
      <c r="C43">
        <v>2</v>
      </c>
      <c r="D43">
        <v>1</v>
      </c>
      <c r="E43">
        <v>38</v>
      </c>
      <c r="F43"/>
      <c r="G43" s="4">
        <f>IF(ISERROR(E43/B43),"N/A",E43/B43)</f>
        <v>3.1666666666666665</v>
      </c>
      <c r="H43" s="4">
        <f>IF(ISERROR((B43*6)/D43),"N/A",(B43*6)/D43)</f>
        <v>72</v>
      </c>
      <c r="I43" s="4">
        <f>IF(ISERROR(E43/D43),"N/A",E43/D43)</f>
        <v>38</v>
      </c>
      <c r="J43" t="s">
        <v>200</v>
      </c>
    </row>
    <row r="44" spans="1:10">
      <c r="A44">
        <v>2015</v>
      </c>
      <c r="B44">
        <v>22</v>
      </c>
      <c r="C44">
        <v>1</v>
      </c>
      <c r="D44">
        <v>2</v>
      </c>
      <c r="E44">
        <v>106</v>
      </c>
      <c r="F44"/>
      <c r="G44" s="4">
        <f>IF(ISERROR(E44/B44),"N/A",E44/B44)</f>
        <v>4.8181818181818183</v>
      </c>
      <c r="H44" s="4">
        <f>IF(ISERROR((B44*6)/D44),"N/A",(B44*6)/D44)</f>
        <v>66</v>
      </c>
      <c r="I44" s="4">
        <f>IF(ISERROR(E44/D44),"N/A",E44/D44)</f>
        <v>53</v>
      </c>
      <c r="J44" t="s">
        <v>197</v>
      </c>
    </row>
    <row r="45" spans="1:10">
      <c r="B45"/>
      <c r="C45"/>
      <c r="D45"/>
      <c r="E45"/>
      <c r="F45"/>
      <c r="G45" s="1"/>
      <c r="H45" s="1"/>
      <c r="I45" s="1"/>
    </row>
    <row r="46" spans="1:10">
      <c r="A46" t="s">
        <v>63</v>
      </c>
      <c r="B46">
        <f>SUM(B38:B45)</f>
        <v>206.5</v>
      </c>
      <c r="C46">
        <f>SUM(C38:C45)</f>
        <v>41</v>
      </c>
      <c r="D46">
        <f>SUM(D38:D45)</f>
        <v>40</v>
      </c>
      <c r="E46">
        <f>SUM(E38:E45)</f>
        <v>719</v>
      </c>
      <c r="F46">
        <f>SUM(F38:F45)</f>
        <v>1</v>
      </c>
      <c r="G46" s="1">
        <f>E46/B46</f>
        <v>3.4818401937046004</v>
      </c>
      <c r="H46" s="1">
        <f>(B46*6)/D46</f>
        <v>30.975000000000001</v>
      </c>
      <c r="I46" s="1">
        <f>E46/D46</f>
        <v>17.975000000000001</v>
      </c>
      <c r="J46" t="s">
        <v>193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152</v>
      </c>
      <c r="B1" s="5" t="s">
        <v>255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2014</v>
      </c>
      <c r="B5" s="29">
        <v>1</v>
      </c>
      <c r="C5" s="29">
        <v>1</v>
      </c>
      <c r="D5" s="29">
        <v>0</v>
      </c>
      <c r="E5" s="29">
        <v>2</v>
      </c>
      <c r="F5"/>
      <c r="H5" s="1">
        <f t="shared" ref="H5" si="0">IF(OR(C5=0,C5-D5=0),"--",ROUND(E5/(C5-D5),3))</f>
        <v>2</v>
      </c>
      <c r="I5" s="9">
        <v>2</v>
      </c>
    </row>
    <row r="6" spans="1:9">
      <c r="A6">
        <v>2015</v>
      </c>
      <c r="B6" s="29">
        <v>11</v>
      </c>
      <c r="C6" s="29">
        <v>11</v>
      </c>
      <c r="D6" s="29">
        <v>3</v>
      </c>
      <c r="E6" s="29">
        <v>474</v>
      </c>
      <c r="F6" s="29">
        <v>1</v>
      </c>
      <c r="G6" s="9">
        <v>3</v>
      </c>
      <c r="H6" s="1">
        <f>IF(OR(C6=0,C6-D6=0),"--",ROUND(E6/(C6-D6),3))</f>
        <v>59.25</v>
      </c>
      <c r="I6" s="9">
        <v>105</v>
      </c>
    </row>
    <row r="8" spans="1:9">
      <c r="A8" t="s">
        <v>150</v>
      </c>
      <c r="B8" s="9">
        <f>SUM(B5:B7)</f>
        <v>12</v>
      </c>
      <c r="C8" s="9">
        <f>SUM(C5:C7)</f>
        <v>12</v>
      </c>
      <c r="D8" s="9">
        <f>SUM(D5:D7)</f>
        <v>3</v>
      </c>
      <c r="E8" s="9">
        <f>SUM(E5:E7)</f>
        <v>476</v>
      </c>
      <c r="F8" s="9">
        <f>SUM(F5:F7)</f>
        <v>1</v>
      </c>
      <c r="G8" s="9">
        <f>SUM(G5:G7)</f>
        <v>3</v>
      </c>
      <c r="H8" s="10">
        <f>E8/(C8-D8)</f>
        <v>52.888888888888886</v>
      </c>
      <c r="I8">
        <f>MAX(I5:I6)</f>
        <v>105</v>
      </c>
    </row>
    <row r="9" spans="1:9">
      <c r="H9" s="10"/>
    </row>
    <row r="10" spans="1:9">
      <c r="H10" s="10"/>
    </row>
    <row r="11" spans="1:9">
      <c r="H11" s="10"/>
    </row>
    <row r="12" spans="1:9">
      <c r="H12" s="10"/>
    </row>
    <row r="13" spans="1:9">
      <c r="H13" s="10"/>
    </row>
    <row r="14" spans="1:9">
      <c r="H14" s="10"/>
    </row>
    <row r="15" spans="1:9">
      <c r="H15" s="10"/>
    </row>
    <row r="16" spans="1:9">
      <c r="H16" s="10"/>
    </row>
    <row r="17" spans="1:10">
      <c r="H17" s="10"/>
    </row>
    <row r="18" spans="1:10">
      <c r="H18" s="10"/>
    </row>
    <row r="19" spans="1:10">
      <c r="H19" s="10"/>
    </row>
    <row r="20" spans="1:10">
      <c r="H20" s="10"/>
    </row>
    <row r="21" spans="1:10">
      <c r="H21" s="10"/>
    </row>
    <row r="22" spans="1:10">
      <c r="H22" s="10"/>
    </row>
    <row r="23" spans="1:10">
      <c r="H23" s="10"/>
    </row>
    <row r="24" spans="1:10">
      <c r="H24" s="10"/>
    </row>
    <row r="25" spans="1:10">
      <c r="H25" s="10"/>
    </row>
    <row r="26" spans="1:10">
      <c r="H26" s="10"/>
    </row>
    <row r="27" spans="1:10">
      <c r="H27" s="10"/>
    </row>
    <row r="30" spans="1:10">
      <c r="A30" s="5" t="s">
        <v>126</v>
      </c>
    </row>
    <row r="31" spans="1:10">
      <c r="A31" s="5"/>
    </row>
    <row r="32" spans="1:10">
      <c r="A32" t="s">
        <v>107</v>
      </c>
      <c r="B32" t="s">
        <v>120</v>
      </c>
      <c r="C32" t="s">
        <v>67</v>
      </c>
      <c r="D32" t="s">
        <v>68</v>
      </c>
      <c r="E32" t="s">
        <v>35</v>
      </c>
      <c r="F32" t="s">
        <v>70</v>
      </c>
      <c r="G32" s="1" t="s">
        <v>123</v>
      </c>
      <c r="H32" s="1" t="s">
        <v>121</v>
      </c>
      <c r="I32" s="1" t="s">
        <v>122</v>
      </c>
      <c r="J32" s="1" t="s">
        <v>69</v>
      </c>
    </row>
    <row r="33" spans="1:10">
      <c r="A33">
        <v>2014</v>
      </c>
      <c r="B33"/>
      <c r="C33"/>
      <c r="D33"/>
      <c r="E33"/>
      <c r="F33"/>
      <c r="G33" s="4" t="str">
        <f>IF(ISERROR(E33/B33),"N/A",E33/B33)</f>
        <v>N/A</v>
      </c>
      <c r="H33" s="4" t="str">
        <f>IF(ISERROR((B33*6)/D33),"N/A",(B33*6)/D33)</f>
        <v>N/A</v>
      </c>
      <c r="I33" s="4" t="str">
        <f>IF(ISERROR(E33/D33),"N/A",E33/D33)</f>
        <v>N/A</v>
      </c>
    </row>
    <row r="34" spans="1:10">
      <c r="A34">
        <v>2015</v>
      </c>
      <c r="B34">
        <v>43</v>
      </c>
      <c r="C34">
        <v>18</v>
      </c>
      <c r="D34">
        <v>16</v>
      </c>
      <c r="E34">
        <v>191</v>
      </c>
      <c r="F34"/>
      <c r="G34" s="4">
        <f>IF(ISERROR(E34/B34),"N/A",E34/B34)</f>
        <v>4.441860465116279</v>
      </c>
      <c r="H34" s="4">
        <f>IF(ISERROR((B34*6)/D34),"N/A",(B34*6)/D34)</f>
        <v>16.125</v>
      </c>
      <c r="I34" s="4">
        <f>IF(ISERROR(E34/D34),"N/A",E34/D34)</f>
        <v>11.9375</v>
      </c>
      <c r="J34" t="s">
        <v>274</v>
      </c>
    </row>
    <row r="35" spans="1:10">
      <c r="B35"/>
      <c r="C35"/>
      <c r="D35"/>
      <c r="E35"/>
      <c r="F35"/>
      <c r="G35" s="1"/>
      <c r="H35" s="1"/>
      <c r="I35" s="1"/>
    </row>
    <row r="36" spans="1:10">
      <c r="A36" t="s">
        <v>63</v>
      </c>
      <c r="B36">
        <f>SUM(B34:B35)</f>
        <v>43</v>
      </c>
      <c r="C36">
        <f>SUM(C34:C35)</f>
        <v>18</v>
      </c>
      <c r="D36">
        <f>SUM(D34:D35)</f>
        <v>16</v>
      </c>
      <c r="E36">
        <f>SUM(E34:E35)</f>
        <v>191</v>
      </c>
      <c r="F36">
        <f>SUM(F34:F35)</f>
        <v>0</v>
      </c>
      <c r="G36" s="4">
        <f>E36/B36</f>
        <v>4.441860465116279</v>
      </c>
      <c r="H36" s="4">
        <f>(B36*6)/D36</f>
        <v>16.125</v>
      </c>
      <c r="I36" s="4">
        <f>E36/D36</f>
        <v>11.9375</v>
      </c>
      <c r="J36" t="s">
        <v>274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260</v>
      </c>
      <c r="B1" s="5" t="s">
        <v>261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2013</v>
      </c>
      <c r="B5" s="29">
        <v>3</v>
      </c>
      <c r="C5" s="29">
        <v>4</v>
      </c>
      <c r="D5" s="29"/>
      <c r="E5" s="29">
        <v>34</v>
      </c>
      <c r="I5" s="9">
        <v>34</v>
      </c>
    </row>
    <row r="6" spans="1:10">
      <c r="A6">
        <v>2014</v>
      </c>
      <c r="B6" s="29">
        <v>7</v>
      </c>
      <c r="C6" s="29">
        <v>8</v>
      </c>
      <c r="D6" s="29">
        <v>2</v>
      </c>
      <c r="E6" s="29">
        <v>207</v>
      </c>
      <c r="F6"/>
      <c r="H6" s="1">
        <f t="shared" ref="H6" si="0">IF(OR(C6=0,C6-D6=0),"--",ROUND(E6/(C6-D6),3))</f>
        <v>34.5</v>
      </c>
      <c r="I6" s="9">
        <v>38</v>
      </c>
      <c r="J6" t="s">
        <v>221</v>
      </c>
    </row>
    <row r="7" spans="1:10">
      <c r="A7">
        <v>2015</v>
      </c>
      <c r="B7" s="29">
        <v>15</v>
      </c>
      <c r="C7" s="29">
        <v>14</v>
      </c>
      <c r="D7" s="29">
        <v>2</v>
      </c>
      <c r="E7" s="29">
        <v>418</v>
      </c>
      <c r="F7" s="29"/>
      <c r="G7" s="9">
        <v>3</v>
      </c>
      <c r="H7" s="1">
        <f>IF(OR(C7=0,C7-D7=0),"--",ROUND(E7/(C7-D7),3))</f>
        <v>34.832999999999998</v>
      </c>
      <c r="I7" s="9">
        <v>89</v>
      </c>
    </row>
    <row r="9" spans="1:10">
      <c r="A9" t="s">
        <v>150</v>
      </c>
      <c r="B9" s="9">
        <f>SUM(B5:B8)</f>
        <v>25</v>
      </c>
      <c r="C9" s="9">
        <f t="shared" ref="C9:G9" si="1">SUM(C5:C8)</f>
        <v>26</v>
      </c>
      <c r="D9" s="9">
        <f t="shared" si="1"/>
        <v>4</v>
      </c>
      <c r="E9" s="9">
        <f t="shared" si="1"/>
        <v>659</v>
      </c>
      <c r="F9" s="9">
        <f t="shared" si="1"/>
        <v>0</v>
      </c>
      <c r="G9" s="9">
        <f t="shared" si="1"/>
        <v>3</v>
      </c>
      <c r="H9" s="10">
        <f>E9/(C9-D9)</f>
        <v>29.954545454545453</v>
      </c>
      <c r="I9">
        <f>MAX(I5:I7)</f>
        <v>89</v>
      </c>
    </row>
    <row r="10" spans="1:10">
      <c r="H10" s="10"/>
    </row>
    <row r="11" spans="1:10">
      <c r="H11" s="10"/>
    </row>
    <row r="12" spans="1:10">
      <c r="H12" s="10"/>
    </row>
    <row r="13" spans="1:10">
      <c r="H13" s="10"/>
    </row>
    <row r="14" spans="1:10">
      <c r="H14" s="10"/>
    </row>
    <row r="15" spans="1:10">
      <c r="H15" s="10"/>
    </row>
    <row r="16" spans="1:10">
      <c r="H16" s="10"/>
    </row>
    <row r="17" spans="1:8">
      <c r="H17" s="10"/>
    </row>
    <row r="18" spans="1:8">
      <c r="H18" s="10"/>
    </row>
    <row r="19" spans="1:8">
      <c r="H19" s="10"/>
    </row>
    <row r="20" spans="1:8">
      <c r="H20" s="10"/>
    </row>
    <row r="21" spans="1:8">
      <c r="H21" s="10"/>
    </row>
    <row r="22" spans="1:8">
      <c r="H22" s="10"/>
    </row>
    <row r="23" spans="1:8">
      <c r="H23" s="10"/>
    </row>
    <row r="24" spans="1:8">
      <c r="H24" s="10"/>
    </row>
    <row r="25" spans="1:8">
      <c r="H25" s="10"/>
    </row>
    <row r="26" spans="1:8">
      <c r="H26" s="10"/>
    </row>
    <row r="27" spans="1:8">
      <c r="H27" s="10"/>
    </row>
    <row r="28" spans="1:8">
      <c r="H28" s="10"/>
    </row>
    <row r="31" spans="1:8">
      <c r="A31" s="5" t="s">
        <v>126</v>
      </c>
    </row>
    <row r="32" spans="1:8">
      <c r="A32" s="5"/>
    </row>
    <row r="33" spans="1:10">
      <c r="A33" t="s">
        <v>107</v>
      </c>
      <c r="B33" t="s">
        <v>120</v>
      </c>
      <c r="C33" t="s">
        <v>67</v>
      </c>
      <c r="D33" t="s">
        <v>68</v>
      </c>
      <c r="E33" t="s">
        <v>35</v>
      </c>
      <c r="F33" t="s">
        <v>70</v>
      </c>
      <c r="G33" s="1" t="s">
        <v>123</v>
      </c>
      <c r="H33" s="1" t="s">
        <v>121</v>
      </c>
      <c r="I33" s="1" t="s">
        <v>122</v>
      </c>
      <c r="J33" s="1" t="s">
        <v>69</v>
      </c>
    </row>
    <row r="34" spans="1:10">
      <c r="A34">
        <v>2013</v>
      </c>
      <c r="B34"/>
      <c r="C34"/>
      <c r="D34"/>
      <c r="E34"/>
      <c r="F34"/>
      <c r="G34" s="1"/>
      <c r="H34" s="1"/>
      <c r="I34" s="1"/>
      <c r="J34" s="1"/>
    </row>
    <row r="35" spans="1:10">
      <c r="A35">
        <v>2014</v>
      </c>
      <c r="B35">
        <v>8.5</v>
      </c>
      <c r="C35">
        <v>6</v>
      </c>
      <c r="D35">
        <v>2</v>
      </c>
      <c r="E35">
        <v>37</v>
      </c>
      <c r="F35"/>
      <c r="G35" s="4">
        <f>IF(ISERROR(E35/B35),"N/A",E35/B35)</f>
        <v>4.3529411764705879</v>
      </c>
      <c r="H35" s="4">
        <f>IF(ISERROR((B35*6)/D35),"N/A",(B35*6)/D35)</f>
        <v>25.5</v>
      </c>
      <c r="I35" s="4">
        <f>IF(ISERROR(E35/D35),"N/A",E35/D35)</f>
        <v>18.5</v>
      </c>
      <c r="J35" s="4" t="s">
        <v>262</v>
      </c>
    </row>
    <row r="36" spans="1:10">
      <c r="A36">
        <v>2015</v>
      </c>
      <c r="B36">
        <v>22.3</v>
      </c>
      <c r="C36">
        <v>0</v>
      </c>
      <c r="D36">
        <v>2</v>
      </c>
      <c r="E36">
        <v>127</v>
      </c>
      <c r="F36"/>
      <c r="G36" s="4">
        <f>IF(ISERROR(E36/B36),"N/A",E36/B36)</f>
        <v>5.695067264573991</v>
      </c>
      <c r="H36" s="4">
        <f>IF(ISERROR((B36*6)/D36),"N/A",(B36*6)/D36)</f>
        <v>66.900000000000006</v>
      </c>
      <c r="I36" s="4">
        <f>IF(ISERROR(E36/D36),"N/A",E36/D36)</f>
        <v>63.5</v>
      </c>
      <c r="J36" s="3" t="s">
        <v>263</v>
      </c>
    </row>
    <row r="37" spans="1:10">
      <c r="B37"/>
      <c r="C37"/>
      <c r="D37"/>
      <c r="E37"/>
      <c r="F37"/>
      <c r="G37" s="1"/>
      <c r="H37" s="1"/>
      <c r="I37" s="1"/>
    </row>
    <row r="38" spans="1:10">
      <c r="A38" t="s">
        <v>63</v>
      </c>
      <c r="B38">
        <f>SUM(B34:B37)</f>
        <v>30.8</v>
      </c>
      <c r="C38">
        <f t="shared" ref="C38:F38" si="2">SUM(C34:C37)</f>
        <v>6</v>
      </c>
      <c r="D38">
        <f t="shared" si="2"/>
        <v>4</v>
      </c>
      <c r="E38">
        <f t="shared" si="2"/>
        <v>164</v>
      </c>
      <c r="F38">
        <f t="shared" si="2"/>
        <v>0</v>
      </c>
      <c r="G38" s="4">
        <f>E38/B38</f>
        <v>5.3246753246753249</v>
      </c>
      <c r="H38" s="4">
        <f>(B38*6)/D38</f>
        <v>46.2</v>
      </c>
      <c r="I38" s="4">
        <f>E38/D38</f>
        <v>41</v>
      </c>
      <c r="J38" s="3" t="s">
        <v>263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I34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157</v>
      </c>
      <c r="B1" s="5" t="s">
        <v>158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2007</v>
      </c>
      <c r="B5" s="9">
        <v>6</v>
      </c>
      <c r="C5" s="9">
        <v>6</v>
      </c>
      <c r="D5" s="9">
        <v>3</v>
      </c>
      <c r="E5" s="9">
        <v>9</v>
      </c>
      <c r="H5" s="1">
        <f t="shared" ref="H5:H13" si="0">IF(C5=0,"",ROUND(E5/(C5-D5),3))</f>
        <v>3</v>
      </c>
    </row>
    <row r="6" spans="1:9">
      <c r="A6">
        <v>2008</v>
      </c>
      <c r="B6" s="9">
        <v>6</v>
      </c>
      <c r="C6" s="9">
        <v>5</v>
      </c>
      <c r="D6" s="9">
        <v>1</v>
      </c>
      <c r="E6" s="9">
        <v>13</v>
      </c>
      <c r="H6" s="1">
        <f t="shared" si="0"/>
        <v>3.25</v>
      </c>
    </row>
    <row r="7" spans="1:9">
      <c r="A7">
        <v>2009</v>
      </c>
      <c r="B7" s="9">
        <v>7</v>
      </c>
      <c r="C7" s="9">
        <v>5</v>
      </c>
      <c r="D7" s="9">
        <v>3</v>
      </c>
      <c r="E7" s="9">
        <v>30</v>
      </c>
      <c r="H7" s="1">
        <f t="shared" si="0"/>
        <v>15</v>
      </c>
      <c r="I7">
        <v>11</v>
      </c>
    </row>
    <row r="8" spans="1:9">
      <c r="A8">
        <v>2010</v>
      </c>
      <c r="B8">
        <v>4</v>
      </c>
      <c r="C8">
        <v>4</v>
      </c>
      <c r="D8">
        <v>0</v>
      </c>
      <c r="E8">
        <v>9</v>
      </c>
      <c r="F8"/>
      <c r="G8"/>
      <c r="H8" s="1">
        <f t="shared" si="0"/>
        <v>2.25</v>
      </c>
      <c r="I8">
        <v>6</v>
      </c>
    </row>
    <row r="9" spans="1:9">
      <c r="A9">
        <v>2011</v>
      </c>
      <c r="B9">
        <v>6</v>
      </c>
      <c r="C9">
        <v>3</v>
      </c>
      <c r="D9">
        <v>2</v>
      </c>
      <c r="E9">
        <v>9</v>
      </c>
      <c r="F9"/>
      <c r="G9"/>
      <c r="H9" s="1">
        <f t="shared" si="0"/>
        <v>9</v>
      </c>
      <c r="I9">
        <v>8</v>
      </c>
    </row>
    <row r="10" spans="1:9">
      <c r="A10">
        <v>2012</v>
      </c>
      <c r="B10" s="9">
        <v>10</v>
      </c>
      <c r="C10" s="9">
        <v>9</v>
      </c>
      <c r="D10" s="9">
        <v>1</v>
      </c>
      <c r="E10">
        <v>29</v>
      </c>
      <c r="H10" s="1">
        <f t="shared" si="0"/>
        <v>3.625</v>
      </c>
      <c r="I10">
        <v>10</v>
      </c>
    </row>
    <row r="11" spans="1:9">
      <c r="A11">
        <v>2013</v>
      </c>
      <c r="B11" s="24">
        <v>11</v>
      </c>
      <c r="C11" s="24">
        <v>7</v>
      </c>
      <c r="D11" s="24">
        <v>3</v>
      </c>
      <c r="E11" s="24">
        <v>54</v>
      </c>
      <c r="H11" s="1">
        <f t="shared" si="0"/>
        <v>13.5</v>
      </c>
      <c r="I11">
        <v>15</v>
      </c>
    </row>
    <row r="12" spans="1:9">
      <c r="A12">
        <v>2014</v>
      </c>
      <c r="B12" s="24">
        <v>11</v>
      </c>
      <c r="C12" s="24">
        <v>9</v>
      </c>
      <c r="D12" s="24">
        <v>2</v>
      </c>
      <c r="E12" s="24">
        <v>60</v>
      </c>
      <c r="H12" s="1">
        <f t="shared" ref="H12" si="1">IF(C12=0,"",ROUND(E12/(C12-D12),3))</f>
        <v>8.5709999999999997</v>
      </c>
      <c r="I12">
        <v>24</v>
      </c>
    </row>
    <row r="13" spans="1:9">
      <c r="A13">
        <v>2015</v>
      </c>
      <c r="B13" s="24">
        <v>14</v>
      </c>
      <c r="C13" s="24">
        <v>8</v>
      </c>
      <c r="D13" s="24">
        <v>1</v>
      </c>
      <c r="E13" s="24">
        <v>9</v>
      </c>
      <c r="H13" s="1">
        <f t="shared" si="0"/>
        <v>1.286</v>
      </c>
      <c r="I13">
        <v>5</v>
      </c>
    </row>
    <row r="15" spans="1:9">
      <c r="A15" t="s">
        <v>150</v>
      </c>
      <c r="B15" s="9">
        <f t="shared" ref="B15:G15" si="2">SUM(B5:B14)</f>
        <v>75</v>
      </c>
      <c r="C15" s="9">
        <f t="shared" si="2"/>
        <v>56</v>
      </c>
      <c r="D15" s="9">
        <f t="shared" si="2"/>
        <v>16</v>
      </c>
      <c r="E15" s="9">
        <f t="shared" si="2"/>
        <v>222</v>
      </c>
      <c r="F15" s="9">
        <f t="shared" si="2"/>
        <v>0</v>
      </c>
      <c r="G15" s="9">
        <f t="shared" si="2"/>
        <v>0</v>
      </c>
      <c r="H15" s="10">
        <f>E15/(C15-D15)</f>
        <v>5.55</v>
      </c>
      <c r="I15">
        <f>MAX(I5:I13)</f>
        <v>24</v>
      </c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8:8">
      <c r="H33" s="10"/>
    </row>
    <row r="34" spans="8:8">
      <c r="H34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H39"/>
  <sheetViews>
    <sheetView zoomScale="125" workbookViewId="0"/>
  </sheetViews>
  <sheetFormatPr baseColWidth="10" defaultColWidth="8.83203125" defaultRowHeight="12" x14ac:dyDescent="0"/>
  <cols>
    <col min="2" max="2" width="9.1640625" style="3" customWidth="1"/>
    <col min="3" max="3" width="9.1640625" style="4" customWidth="1"/>
    <col min="4" max="7" width="9.1640625" style="3" customWidth="1"/>
    <col min="8" max="8" width="10.1640625" style="3" customWidth="1"/>
  </cols>
  <sheetData>
    <row r="1" spans="1:8">
      <c r="A1" t="s">
        <v>106</v>
      </c>
    </row>
    <row r="2" spans="1:8">
      <c r="A2" t="s">
        <v>107</v>
      </c>
      <c r="B2" s="3" t="s">
        <v>108</v>
      </c>
      <c r="C2" s="4" t="s">
        <v>109</v>
      </c>
      <c r="D2" s="3" t="s">
        <v>110</v>
      </c>
      <c r="E2" s="3" t="s">
        <v>111</v>
      </c>
      <c r="F2" s="3" t="s">
        <v>114</v>
      </c>
      <c r="G2" s="3" t="s">
        <v>112</v>
      </c>
      <c r="H2" s="3" t="s">
        <v>113</v>
      </c>
    </row>
    <row r="3" spans="1:8">
      <c r="A3">
        <v>1985</v>
      </c>
      <c r="B3" s="8">
        <f>SUM(C3:F3)</f>
        <v>23</v>
      </c>
      <c r="C3" s="8">
        <v>12</v>
      </c>
      <c r="D3" s="3">
        <v>5</v>
      </c>
      <c r="E3" s="3">
        <v>6</v>
      </c>
      <c r="G3" s="3">
        <v>0</v>
      </c>
      <c r="H3" s="3">
        <v>3</v>
      </c>
    </row>
    <row r="4" spans="1:8">
      <c r="A4">
        <v>1986</v>
      </c>
      <c r="C4" s="8"/>
    </row>
    <row r="5" spans="1:8">
      <c r="A5">
        <v>1987</v>
      </c>
      <c r="B5" s="8">
        <f>SUM(C5:F5)</f>
        <v>23</v>
      </c>
      <c r="C5" s="8">
        <v>9</v>
      </c>
      <c r="D5" s="3">
        <v>8</v>
      </c>
      <c r="E5" s="3">
        <v>6</v>
      </c>
    </row>
    <row r="6" spans="1:8">
      <c r="A6">
        <v>1988</v>
      </c>
      <c r="B6" s="8">
        <f>SUM(C6:F6)</f>
        <v>30</v>
      </c>
      <c r="C6" s="8">
        <v>14</v>
      </c>
      <c r="D6" s="3">
        <v>12</v>
      </c>
      <c r="E6" s="3">
        <v>4</v>
      </c>
      <c r="G6" s="3">
        <v>9</v>
      </c>
    </row>
    <row r="7" spans="1:8">
      <c r="A7">
        <v>1989</v>
      </c>
      <c r="C7" s="8"/>
    </row>
    <row r="8" spans="1:8">
      <c r="A8">
        <v>1990</v>
      </c>
      <c r="B8" s="8">
        <f>SUM(C8:F8)</f>
        <v>26</v>
      </c>
      <c r="C8" s="8">
        <v>9</v>
      </c>
      <c r="D8" s="3">
        <v>9</v>
      </c>
      <c r="E8" s="3">
        <v>8</v>
      </c>
      <c r="G8" s="3">
        <v>4</v>
      </c>
    </row>
    <row r="9" spans="1:8">
      <c r="A9">
        <v>1991</v>
      </c>
      <c r="B9" s="8">
        <f t="shared" ref="B9:B13" si="0">SUM(C9:F9)</f>
        <v>25</v>
      </c>
      <c r="C9" s="8">
        <v>6</v>
      </c>
      <c r="D9" s="3">
        <v>11</v>
      </c>
      <c r="E9" s="3">
        <v>7</v>
      </c>
      <c r="F9" s="3">
        <v>1</v>
      </c>
      <c r="G9" s="3">
        <v>7</v>
      </c>
    </row>
    <row r="10" spans="1:8">
      <c r="A10">
        <v>1992</v>
      </c>
      <c r="B10" s="8">
        <f t="shared" si="0"/>
        <v>26</v>
      </c>
      <c r="C10" s="8">
        <v>6</v>
      </c>
      <c r="D10" s="3">
        <v>13</v>
      </c>
      <c r="E10" s="3">
        <v>6</v>
      </c>
      <c r="F10" s="3">
        <v>1</v>
      </c>
      <c r="G10" s="3">
        <v>7</v>
      </c>
    </row>
    <row r="11" spans="1:8">
      <c r="A11">
        <v>1993</v>
      </c>
      <c r="B11" s="8">
        <f t="shared" si="0"/>
        <v>29</v>
      </c>
      <c r="C11" s="8">
        <v>7</v>
      </c>
      <c r="D11" s="3">
        <v>14</v>
      </c>
      <c r="E11" s="3">
        <v>8</v>
      </c>
      <c r="G11" s="3">
        <v>7</v>
      </c>
    </row>
    <row r="12" spans="1:8">
      <c r="A12">
        <v>1994</v>
      </c>
      <c r="B12" s="8">
        <f t="shared" si="0"/>
        <v>19</v>
      </c>
      <c r="C12" s="8">
        <v>6</v>
      </c>
      <c r="D12" s="3">
        <v>11</v>
      </c>
      <c r="E12" s="3">
        <v>2</v>
      </c>
      <c r="G12" s="3">
        <v>4</v>
      </c>
    </row>
    <row r="13" spans="1:8">
      <c r="A13">
        <v>1995</v>
      </c>
      <c r="B13" s="8">
        <f t="shared" si="0"/>
        <v>19</v>
      </c>
      <c r="C13" s="8">
        <v>3</v>
      </c>
      <c r="D13" s="3">
        <v>12</v>
      </c>
      <c r="E13" s="3">
        <v>4</v>
      </c>
      <c r="G13" s="3">
        <v>3</v>
      </c>
      <c r="H13" s="3">
        <v>1</v>
      </c>
    </row>
    <row r="14" spans="1:8">
      <c r="A14">
        <v>1996</v>
      </c>
      <c r="C14" s="8"/>
    </row>
    <row r="15" spans="1:8">
      <c r="A15">
        <v>1997</v>
      </c>
      <c r="C15" s="8"/>
    </row>
    <row r="16" spans="1:8">
      <c r="A16">
        <v>1998</v>
      </c>
      <c r="B16" s="8">
        <f t="shared" ref="B16:B33" si="1">SUM(C16:F16)</f>
        <v>19</v>
      </c>
      <c r="C16" s="8">
        <v>7</v>
      </c>
      <c r="D16" s="3">
        <v>5</v>
      </c>
      <c r="E16" s="3">
        <v>7</v>
      </c>
      <c r="G16" s="3">
        <v>2</v>
      </c>
      <c r="H16" s="3">
        <v>2</v>
      </c>
    </row>
    <row r="17" spans="1:8">
      <c r="A17">
        <v>1999</v>
      </c>
      <c r="B17" s="8">
        <f t="shared" si="1"/>
        <v>20</v>
      </c>
      <c r="C17" s="8">
        <v>9</v>
      </c>
      <c r="D17" s="3">
        <v>9</v>
      </c>
      <c r="E17" s="3">
        <v>2</v>
      </c>
    </row>
    <row r="18" spans="1:8">
      <c r="A18">
        <v>2000</v>
      </c>
      <c r="B18" s="8">
        <f t="shared" si="1"/>
        <v>17</v>
      </c>
      <c r="C18" s="8">
        <v>8</v>
      </c>
      <c r="D18" s="3">
        <v>4</v>
      </c>
      <c r="E18" s="3">
        <v>5</v>
      </c>
      <c r="G18" s="3">
        <v>7</v>
      </c>
    </row>
    <row r="19" spans="1:8">
      <c r="A19">
        <v>2001</v>
      </c>
      <c r="B19" s="8">
        <f t="shared" si="1"/>
        <v>18</v>
      </c>
      <c r="C19" s="8">
        <v>6</v>
      </c>
      <c r="D19" s="3">
        <v>7</v>
      </c>
      <c r="E19" s="3">
        <v>5</v>
      </c>
      <c r="G19" s="3">
        <v>1</v>
      </c>
      <c r="H19" s="3">
        <v>1</v>
      </c>
    </row>
    <row r="20" spans="1:8">
      <c r="A20">
        <v>2002</v>
      </c>
      <c r="B20" s="8">
        <f t="shared" si="1"/>
        <v>17</v>
      </c>
      <c r="C20" s="8">
        <v>4</v>
      </c>
      <c r="D20" s="3">
        <v>9</v>
      </c>
      <c r="E20" s="3">
        <v>4</v>
      </c>
      <c r="G20" s="3">
        <v>6</v>
      </c>
    </row>
    <row r="21" spans="1:8">
      <c r="A21">
        <v>2003</v>
      </c>
      <c r="B21" s="8">
        <f t="shared" si="1"/>
        <v>18</v>
      </c>
      <c r="C21" s="8">
        <v>3</v>
      </c>
      <c r="D21" s="3">
        <v>6</v>
      </c>
      <c r="E21" s="3">
        <v>9</v>
      </c>
      <c r="G21" s="3">
        <v>4</v>
      </c>
    </row>
    <row r="22" spans="1:8">
      <c r="A22">
        <v>2004</v>
      </c>
      <c r="B22" s="8">
        <f t="shared" si="1"/>
        <v>22</v>
      </c>
      <c r="C22" s="8">
        <v>6</v>
      </c>
      <c r="D22" s="3">
        <v>12</v>
      </c>
      <c r="E22" s="3">
        <v>4</v>
      </c>
      <c r="G22" s="3">
        <v>1</v>
      </c>
    </row>
    <row r="23" spans="1:8">
      <c r="A23">
        <v>2005</v>
      </c>
      <c r="B23" s="8">
        <f t="shared" si="1"/>
        <v>23</v>
      </c>
      <c r="C23" s="8">
        <v>9</v>
      </c>
      <c r="D23" s="3">
        <v>12</v>
      </c>
      <c r="E23" s="3">
        <v>2</v>
      </c>
    </row>
    <row r="24" spans="1:8">
      <c r="A24">
        <v>2006</v>
      </c>
      <c r="B24" s="8">
        <f t="shared" si="1"/>
        <v>18</v>
      </c>
      <c r="C24" s="8">
        <v>8</v>
      </c>
      <c r="D24" s="3">
        <v>8</v>
      </c>
      <c r="E24" s="3">
        <v>2</v>
      </c>
      <c r="G24" s="3">
        <v>3</v>
      </c>
    </row>
    <row r="25" spans="1:8">
      <c r="A25">
        <v>2007</v>
      </c>
      <c r="B25" s="8">
        <f t="shared" si="1"/>
        <v>17</v>
      </c>
      <c r="C25" s="8">
        <v>6</v>
      </c>
      <c r="D25" s="3">
        <v>6</v>
      </c>
      <c r="E25" s="3">
        <v>5</v>
      </c>
      <c r="G25" s="3">
        <v>4</v>
      </c>
    </row>
    <row r="26" spans="1:8">
      <c r="A26">
        <v>2008</v>
      </c>
      <c r="B26" s="8">
        <f t="shared" si="1"/>
        <v>21</v>
      </c>
      <c r="C26" s="8">
        <v>8</v>
      </c>
      <c r="D26" s="3">
        <v>10</v>
      </c>
      <c r="E26" s="3">
        <v>3</v>
      </c>
      <c r="G26" s="3">
        <v>2</v>
      </c>
    </row>
    <row r="27" spans="1:8">
      <c r="A27">
        <v>2009</v>
      </c>
      <c r="B27" s="8">
        <f t="shared" si="1"/>
        <v>22</v>
      </c>
      <c r="C27" s="8">
        <v>11</v>
      </c>
      <c r="D27" s="3">
        <v>7</v>
      </c>
      <c r="E27" s="3">
        <v>4</v>
      </c>
      <c r="G27" s="3">
        <v>1</v>
      </c>
    </row>
    <row r="28" spans="1:8">
      <c r="A28">
        <v>2010</v>
      </c>
      <c r="B28" s="8">
        <f t="shared" si="1"/>
        <v>22</v>
      </c>
      <c r="C28" s="8">
        <v>10</v>
      </c>
      <c r="D28" s="3">
        <v>10</v>
      </c>
      <c r="E28" s="3">
        <v>1</v>
      </c>
      <c r="F28" s="3">
        <v>1</v>
      </c>
      <c r="G28" s="3">
        <v>2</v>
      </c>
    </row>
    <row r="29" spans="1:8">
      <c r="A29">
        <v>2011</v>
      </c>
      <c r="B29" s="8">
        <f t="shared" si="1"/>
        <v>22</v>
      </c>
      <c r="C29" s="8">
        <v>14</v>
      </c>
      <c r="D29" s="3">
        <v>3</v>
      </c>
      <c r="E29" s="3">
        <v>5</v>
      </c>
      <c r="G29" s="3">
        <v>0</v>
      </c>
      <c r="H29" s="3">
        <v>2</v>
      </c>
    </row>
    <row r="30" spans="1:8">
      <c r="A30">
        <v>2012</v>
      </c>
      <c r="B30" s="8">
        <f t="shared" si="1"/>
        <v>16</v>
      </c>
      <c r="C30" s="8">
        <v>10</v>
      </c>
      <c r="D30" s="3">
        <v>6</v>
      </c>
      <c r="G30" s="3">
        <v>8</v>
      </c>
    </row>
    <row r="31" spans="1:8">
      <c r="A31">
        <v>2013</v>
      </c>
      <c r="B31" s="8">
        <f t="shared" si="1"/>
        <v>24</v>
      </c>
      <c r="C31" s="8">
        <v>13</v>
      </c>
      <c r="D31" s="3">
        <v>5</v>
      </c>
      <c r="E31" s="3">
        <v>6</v>
      </c>
      <c r="G31" s="3">
        <v>1</v>
      </c>
    </row>
    <row r="32" spans="1:8">
      <c r="A32">
        <v>2014</v>
      </c>
      <c r="B32" s="8">
        <f t="shared" si="1"/>
        <v>19</v>
      </c>
      <c r="C32" s="8">
        <v>7</v>
      </c>
      <c r="D32" s="3">
        <v>6</v>
      </c>
      <c r="E32" s="3">
        <v>6</v>
      </c>
      <c r="G32" s="3">
        <v>4</v>
      </c>
      <c r="H32" s="3">
        <v>2</v>
      </c>
    </row>
    <row r="33" spans="1:8">
      <c r="A33">
        <v>2015</v>
      </c>
      <c r="B33" s="8">
        <f t="shared" si="1"/>
        <v>21</v>
      </c>
      <c r="C33" s="8">
        <v>13</v>
      </c>
      <c r="D33" s="3">
        <v>4</v>
      </c>
      <c r="E33" s="3">
        <v>4</v>
      </c>
      <c r="G33" s="3">
        <v>3</v>
      </c>
      <c r="H33" s="3">
        <v>1</v>
      </c>
    </row>
    <row r="35" spans="1:8">
      <c r="A35" s="5" t="s">
        <v>62</v>
      </c>
      <c r="B35" s="6">
        <f>SUM(B3:B34)</f>
        <v>576</v>
      </c>
      <c r="C35" s="6">
        <f t="shared" ref="C35:H35" si="2">SUM(C3:C34)</f>
        <v>224</v>
      </c>
      <c r="D35" s="6">
        <f t="shared" si="2"/>
        <v>224</v>
      </c>
      <c r="E35" s="6">
        <f t="shared" si="2"/>
        <v>125</v>
      </c>
      <c r="F35" s="6">
        <f>SUM(F3:F34)</f>
        <v>3</v>
      </c>
      <c r="G35" s="6">
        <f t="shared" si="2"/>
        <v>90</v>
      </c>
      <c r="H35" s="6">
        <f t="shared" si="2"/>
        <v>12</v>
      </c>
    </row>
    <row r="36" spans="1:8">
      <c r="A36" s="5"/>
      <c r="B36" s="6"/>
      <c r="C36" s="7"/>
      <c r="D36" s="6"/>
      <c r="E36" s="6"/>
      <c r="F36" s="6"/>
      <c r="G36" s="6"/>
      <c r="H36" s="6"/>
    </row>
    <row r="37" spans="1:8">
      <c r="A37" s="5" t="s">
        <v>14</v>
      </c>
      <c r="B37" s="6"/>
      <c r="C37" s="7">
        <f>(C35/B35)*100</f>
        <v>38.888888888888893</v>
      </c>
      <c r="D37" s="7">
        <f>(D35/B35)*100</f>
        <v>38.888888888888893</v>
      </c>
      <c r="E37" s="7">
        <f>(E35/B35)*100</f>
        <v>21.701388888888889</v>
      </c>
      <c r="F37" s="7">
        <f>(F35/B35)*100</f>
        <v>0.52083333333333326</v>
      </c>
      <c r="G37" s="7"/>
      <c r="H37" s="7"/>
    </row>
    <row r="39" spans="1:8">
      <c r="D39" s="4"/>
      <c r="E39" s="4"/>
    </row>
  </sheetData>
  <phoneticPr fontId="1" type="noConversion"/>
  <pageMargins left="0.75" right="0.75" top="1" bottom="1" header="0.5" footer="0.5"/>
  <pageSetup paperSize="9" orientation="portrait" horizontalDpi="300" verticalDpi="300"/>
  <ignoredErrors>
    <ignoredError sqref="B3 B6:B33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265</v>
      </c>
      <c r="B1" s="5" t="s">
        <v>266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2014</v>
      </c>
      <c r="B5">
        <v>2</v>
      </c>
      <c r="C5">
        <v>2</v>
      </c>
      <c r="D5">
        <v>1</v>
      </c>
      <c r="E5">
        <v>45</v>
      </c>
      <c r="F5"/>
      <c r="G5"/>
      <c r="H5" s="1">
        <f>IF(ISERROR(E5/(C5-D5)),"",ROUND(E5/(C5-D5),3))</f>
        <v>45</v>
      </c>
      <c r="I5">
        <v>23</v>
      </c>
    </row>
    <row r="6" spans="1:10">
      <c r="A6">
        <v>2015</v>
      </c>
      <c r="B6" s="24">
        <v>11</v>
      </c>
      <c r="C6" s="24">
        <v>8</v>
      </c>
      <c r="D6" s="9">
        <v>2</v>
      </c>
      <c r="E6" s="9">
        <v>85</v>
      </c>
      <c r="H6" s="1">
        <f>IF(ISERROR(E6/(C6-D6)),"",ROUND(E6/(C6-D6),3))</f>
        <v>14.167</v>
      </c>
      <c r="I6">
        <v>27</v>
      </c>
    </row>
    <row r="8" spans="1:10">
      <c r="A8" t="s">
        <v>150</v>
      </c>
      <c r="B8" s="9">
        <f>SUM(B5:B7)</f>
        <v>13</v>
      </c>
      <c r="C8" s="9">
        <f>SUM(C5:C7)</f>
        <v>10</v>
      </c>
      <c r="D8" s="9">
        <f>SUM(D5:D7)</f>
        <v>3</v>
      </c>
      <c r="E8" s="9">
        <f>SUM(E5:E7)</f>
        <v>130</v>
      </c>
      <c r="F8" s="9">
        <f>SUM(F5:F7)</f>
        <v>0</v>
      </c>
      <c r="G8" s="9">
        <f>SUM(G5:G7)</f>
        <v>0</v>
      </c>
      <c r="H8" s="1">
        <f>IF(ISERROR(E8/(C8-D8)),"",ROUND(E8/(C8-D8),3))</f>
        <v>18.571000000000002</v>
      </c>
      <c r="I8">
        <f>MAX(I5:I6)</f>
        <v>27</v>
      </c>
    </row>
    <row r="9" spans="1:10">
      <c r="H9" s="10"/>
    </row>
    <row r="10" spans="1:10">
      <c r="A10" s="5" t="s">
        <v>126</v>
      </c>
      <c r="B10"/>
      <c r="C10"/>
      <c r="D10"/>
      <c r="E10"/>
      <c r="F10" s="2"/>
      <c r="G10"/>
      <c r="H10" s="1"/>
      <c r="I10" s="1"/>
      <c r="J10" s="1"/>
    </row>
    <row r="11" spans="1:10">
      <c r="A11" t="s">
        <v>107</v>
      </c>
      <c r="B11" t="s">
        <v>120</v>
      </c>
      <c r="C11" t="s">
        <v>67</v>
      </c>
      <c r="D11" t="s">
        <v>119</v>
      </c>
      <c r="E11" t="s">
        <v>35</v>
      </c>
      <c r="F11" t="s">
        <v>70</v>
      </c>
      <c r="G11" s="1" t="s">
        <v>123</v>
      </c>
      <c r="H11" s="1" t="s">
        <v>121</v>
      </c>
      <c r="I11" s="1" t="s">
        <v>122</v>
      </c>
      <c r="J11" s="16" t="s">
        <v>69</v>
      </c>
    </row>
    <row r="12" spans="1:10">
      <c r="A12">
        <v>2015</v>
      </c>
      <c r="B12">
        <v>23</v>
      </c>
      <c r="C12">
        <v>1</v>
      </c>
      <c r="D12">
        <v>2</v>
      </c>
      <c r="E12">
        <v>109</v>
      </c>
      <c r="F12"/>
      <c r="G12" s="4">
        <f>IF(ISERROR(E12/B12),"--",E12/B12)</f>
        <v>4.7391304347826084</v>
      </c>
      <c r="H12" s="4">
        <f t="shared" ref="H12" si="0">IF(D12=0,"--",(B12*6)/D12)</f>
        <v>69</v>
      </c>
      <c r="I12" s="4">
        <f t="shared" ref="I12" si="1">IF(D12=0,"--",E12/D12)</f>
        <v>54.5</v>
      </c>
      <c r="J12" s="16" t="s">
        <v>267</v>
      </c>
    </row>
    <row r="13" spans="1:10">
      <c r="H13" s="10"/>
    </row>
    <row r="14" spans="1:10">
      <c r="A14" t="s">
        <v>63</v>
      </c>
      <c r="B14" s="9">
        <f>SUM(B12:B13)</f>
        <v>23</v>
      </c>
      <c r="C14" s="9">
        <f t="shared" ref="C14:F14" si="2">SUM(C12:C13)</f>
        <v>1</v>
      </c>
      <c r="D14" s="9">
        <f t="shared" si="2"/>
        <v>2</v>
      </c>
      <c r="E14" s="9">
        <f t="shared" si="2"/>
        <v>109</v>
      </c>
      <c r="F14" s="9">
        <f t="shared" si="2"/>
        <v>0</v>
      </c>
      <c r="G14" s="4">
        <f>IF(ISERROR(E14/B14),"--",E14/B14)</f>
        <v>4.7391304347826084</v>
      </c>
      <c r="H14" s="4">
        <f t="shared" ref="H14" si="3">IF(D14=0,"--",(B14*6)/D14)</f>
        <v>69</v>
      </c>
      <c r="I14" s="4">
        <f t="shared" ref="I14" si="4">IF(D14=0,"--",E14/D14)</f>
        <v>54.5</v>
      </c>
      <c r="J14" t="s">
        <v>267</v>
      </c>
    </row>
    <row r="15" spans="1:10">
      <c r="H15" s="10"/>
    </row>
    <row r="16" spans="1:10">
      <c r="H16" s="10"/>
    </row>
    <row r="17" spans="1:9">
      <c r="H17" s="10"/>
    </row>
    <row r="18" spans="1:9">
      <c r="H18" s="10"/>
    </row>
    <row r="19" spans="1:9">
      <c r="H19" s="10"/>
    </row>
    <row r="20" spans="1:9">
      <c r="H20" s="10"/>
    </row>
    <row r="21" spans="1:9">
      <c r="H21" s="10"/>
    </row>
    <row r="22" spans="1:9">
      <c r="H22" s="10"/>
    </row>
    <row r="23" spans="1:9">
      <c r="H23" s="10"/>
    </row>
    <row r="24" spans="1:9">
      <c r="H24" s="10"/>
    </row>
    <row r="25" spans="1:9">
      <c r="H25" s="10"/>
    </row>
    <row r="26" spans="1:9">
      <c r="H26" s="10"/>
    </row>
    <row r="27" spans="1:9">
      <c r="H27" s="10"/>
    </row>
    <row r="30" spans="1:9">
      <c r="A30" s="5"/>
    </row>
    <row r="31" spans="1:9">
      <c r="A31" s="5"/>
    </row>
    <row r="32" spans="1:9">
      <c r="B32"/>
      <c r="C32"/>
      <c r="D32"/>
      <c r="E32"/>
      <c r="F32"/>
      <c r="G32" s="1"/>
      <c r="H32" s="1"/>
      <c r="I32" s="1"/>
    </row>
    <row r="33" spans="2:9">
      <c r="B33"/>
      <c r="C33"/>
      <c r="D33"/>
      <c r="E33"/>
      <c r="F33"/>
      <c r="G33" s="10"/>
      <c r="H33" s="10"/>
      <c r="I33" s="10"/>
    </row>
    <row r="34" spans="2:9">
      <c r="B34"/>
      <c r="C34"/>
      <c r="D34"/>
      <c r="E34"/>
      <c r="F34"/>
      <c r="G34" s="10"/>
      <c r="H34" s="10"/>
      <c r="I34" s="10"/>
    </row>
    <row r="35" spans="2:9">
      <c r="B35"/>
      <c r="C35"/>
      <c r="D35"/>
      <c r="E35"/>
      <c r="F35"/>
      <c r="G35" s="10"/>
      <c r="H35" s="10"/>
      <c r="I35" s="10"/>
    </row>
    <row r="36" spans="2:9">
      <c r="B36"/>
      <c r="C36"/>
      <c r="D36"/>
      <c r="E36"/>
      <c r="F36"/>
      <c r="G36" s="10"/>
      <c r="H36" s="10"/>
      <c r="I36" s="10"/>
    </row>
    <row r="37" spans="2:9">
      <c r="B37"/>
      <c r="C37"/>
      <c r="D37"/>
      <c r="E37"/>
      <c r="F37"/>
      <c r="G37" s="1"/>
      <c r="H37" s="1"/>
      <c r="I37" s="1"/>
    </row>
    <row r="38" spans="2:9">
      <c r="B38"/>
      <c r="C38"/>
      <c r="D38"/>
      <c r="E38"/>
      <c r="F38"/>
      <c r="G38" s="1"/>
      <c r="H38" s="1"/>
      <c r="I38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K80"/>
  <sheetViews>
    <sheetView topLeftCell="A6"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6" max="6" width="8.6640625" style="2" customWidth="1"/>
    <col min="8" max="10" width="9.1640625" style="1" customWidth="1"/>
  </cols>
  <sheetData>
    <row r="1" spans="1:11" ht="13" thickBot="1">
      <c r="A1" s="14" t="s">
        <v>40</v>
      </c>
      <c r="B1" s="15" t="s">
        <v>115</v>
      </c>
    </row>
    <row r="2" spans="1:11">
      <c r="A2" s="5" t="s">
        <v>116</v>
      </c>
      <c r="C2" s="21" t="s">
        <v>172</v>
      </c>
    </row>
    <row r="3" spans="1:11">
      <c r="A3" s="5"/>
      <c r="C3" s="21"/>
    </row>
    <row r="4" spans="1:11">
      <c r="B4" t="s">
        <v>32</v>
      </c>
      <c r="C4" t="s">
        <v>33</v>
      </c>
      <c r="D4" t="s">
        <v>34</v>
      </c>
      <c r="E4" t="s">
        <v>35</v>
      </c>
      <c r="F4" t="s">
        <v>22</v>
      </c>
      <c r="G4" s="2" t="s">
        <v>36</v>
      </c>
      <c r="H4" t="s">
        <v>37</v>
      </c>
      <c r="I4" s="1" t="s">
        <v>205</v>
      </c>
      <c r="K4" s="1"/>
    </row>
    <row r="5" spans="1:11">
      <c r="A5">
        <v>1993</v>
      </c>
      <c r="B5">
        <v>18</v>
      </c>
      <c r="C5">
        <v>8</v>
      </c>
      <c r="D5">
        <v>2</v>
      </c>
      <c r="E5">
        <v>25</v>
      </c>
      <c r="F5"/>
      <c r="G5" s="2"/>
      <c r="H5">
        <f>ROUND(E5/(C5-D5),2)</f>
        <v>4.17</v>
      </c>
      <c r="I5" s="11"/>
      <c r="K5" s="1"/>
    </row>
    <row r="6" spans="1:11">
      <c r="A6">
        <v>1994</v>
      </c>
      <c r="B6">
        <v>18</v>
      </c>
      <c r="C6">
        <v>11</v>
      </c>
      <c r="D6">
        <v>4</v>
      </c>
      <c r="E6">
        <v>37</v>
      </c>
      <c r="F6"/>
      <c r="G6" s="2"/>
      <c r="H6">
        <f t="shared" ref="H6:H27" si="0">ROUND(E6/(C6-D6),2)</f>
        <v>5.29</v>
      </c>
      <c r="I6" s="11"/>
      <c r="K6" s="1"/>
    </row>
    <row r="7" spans="1:11">
      <c r="A7">
        <v>1995</v>
      </c>
      <c r="B7">
        <v>18</v>
      </c>
      <c r="C7">
        <v>11</v>
      </c>
      <c r="D7">
        <v>6</v>
      </c>
      <c r="E7">
        <v>98</v>
      </c>
      <c r="F7"/>
      <c r="G7" s="2"/>
      <c r="H7">
        <f t="shared" si="0"/>
        <v>19.600000000000001</v>
      </c>
      <c r="I7" s="11"/>
      <c r="K7" s="1"/>
    </row>
    <row r="8" spans="1:11">
      <c r="A8">
        <v>1996</v>
      </c>
      <c r="B8">
        <v>18</v>
      </c>
      <c r="C8">
        <v>10</v>
      </c>
      <c r="D8">
        <v>6</v>
      </c>
      <c r="E8">
        <v>100</v>
      </c>
      <c r="F8"/>
      <c r="G8" s="2"/>
      <c r="H8">
        <f t="shared" si="0"/>
        <v>25</v>
      </c>
      <c r="I8" s="11"/>
      <c r="K8" s="1"/>
    </row>
    <row r="9" spans="1:11">
      <c r="A9">
        <v>1997</v>
      </c>
      <c r="B9">
        <v>18</v>
      </c>
      <c r="C9">
        <v>8</v>
      </c>
      <c r="D9">
        <v>4</v>
      </c>
      <c r="E9">
        <v>21</v>
      </c>
      <c r="F9"/>
      <c r="G9" s="2"/>
      <c r="H9">
        <f t="shared" si="0"/>
        <v>5.25</v>
      </c>
      <c r="I9" s="11"/>
      <c r="K9" s="1"/>
    </row>
    <row r="10" spans="1:11">
      <c r="A10">
        <v>1998</v>
      </c>
      <c r="B10">
        <v>20</v>
      </c>
      <c r="C10">
        <v>11</v>
      </c>
      <c r="D10">
        <v>3</v>
      </c>
      <c r="E10">
        <v>167</v>
      </c>
      <c r="F10"/>
      <c r="G10" s="2"/>
      <c r="H10">
        <f t="shared" si="0"/>
        <v>20.88</v>
      </c>
      <c r="I10" s="11"/>
      <c r="K10" s="1"/>
    </row>
    <row r="11" spans="1:11">
      <c r="A11">
        <v>1999</v>
      </c>
      <c r="B11">
        <v>20</v>
      </c>
      <c r="C11">
        <v>10</v>
      </c>
      <c r="D11">
        <v>5</v>
      </c>
      <c r="E11">
        <v>32</v>
      </c>
      <c r="F11"/>
      <c r="G11" s="2"/>
      <c r="H11">
        <f t="shared" si="0"/>
        <v>6.4</v>
      </c>
      <c r="I11" s="11"/>
      <c r="K11" s="1"/>
    </row>
    <row r="12" spans="1:11">
      <c r="A12">
        <v>2000</v>
      </c>
      <c r="B12">
        <v>16</v>
      </c>
      <c r="C12">
        <v>9</v>
      </c>
      <c r="D12">
        <v>3</v>
      </c>
      <c r="E12">
        <v>73</v>
      </c>
      <c r="F12"/>
      <c r="G12" s="2"/>
      <c r="H12">
        <f t="shared" si="0"/>
        <v>12.17</v>
      </c>
      <c r="I12" s="11"/>
      <c r="K12" s="1"/>
    </row>
    <row r="13" spans="1:11">
      <c r="A13">
        <v>2001</v>
      </c>
      <c r="B13">
        <v>11</v>
      </c>
      <c r="C13">
        <v>6</v>
      </c>
      <c r="D13">
        <v>4</v>
      </c>
      <c r="E13">
        <v>11</v>
      </c>
      <c r="F13"/>
      <c r="G13" s="2"/>
      <c r="H13">
        <f t="shared" si="0"/>
        <v>5.5</v>
      </c>
      <c r="I13" s="11"/>
      <c r="K13" s="1"/>
    </row>
    <row r="14" spans="1:11">
      <c r="A14">
        <v>2002</v>
      </c>
      <c r="B14">
        <v>15</v>
      </c>
      <c r="C14">
        <v>13</v>
      </c>
      <c r="D14">
        <v>8</v>
      </c>
      <c r="E14">
        <v>40</v>
      </c>
      <c r="F14"/>
      <c r="G14" s="2"/>
      <c r="H14">
        <f t="shared" si="0"/>
        <v>8</v>
      </c>
      <c r="I14" s="11"/>
      <c r="K14" s="1"/>
    </row>
    <row r="15" spans="1:11">
      <c r="A15">
        <v>2003</v>
      </c>
      <c r="B15">
        <v>15</v>
      </c>
      <c r="C15">
        <v>7</v>
      </c>
      <c r="D15">
        <v>3</v>
      </c>
      <c r="E15">
        <v>23</v>
      </c>
      <c r="F15"/>
      <c r="G15" s="2"/>
      <c r="H15">
        <f t="shared" si="0"/>
        <v>5.75</v>
      </c>
      <c r="I15" s="11"/>
      <c r="K15" s="1"/>
    </row>
    <row r="16" spans="1:11">
      <c r="A16">
        <v>2004</v>
      </c>
      <c r="B16">
        <v>21</v>
      </c>
      <c r="C16">
        <v>20</v>
      </c>
      <c r="D16">
        <v>1</v>
      </c>
      <c r="E16">
        <v>277</v>
      </c>
      <c r="F16"/>
      <c r="G16" s="11">
        <v>1</v>
      </c>
      <c r="H16">
        <f t="shared" si="0"/>
        <v>14.58</v>
      </c>
      <c r="I16" s="11"/>
      <c r="K16" s="1"/>
    </row>
    <row r="17" spans="1:11">
      <c r="A17">
        <v>2005</v>
      </c>
      <c r="B17">
        <v>23</v>
      </c>
      <c r="C17">
        <v>23</v>
      </c>
      <c r="D17">
        <v>1</v>
      </c>
      <c r="E17">
        <v>632</v>
      </c>
      <c r="F17"/>
      <c r="G17" s="11">
        <v>6</v>
      </c>
      <c r="H17">
        <f t="shared" si="0"/>
        <v>28.73</v>
      </c>
      <c r="I17" s="11">
        <v>80</v>
      </c>
      <c r="K17" s="1"/>
    </row>
    <row r="18" spans="1:11">
      <c r="A18">
        <v>2006</v>
      </c>
      <c r="B18">
        <v>17</v>
      </c>
      <c r="C18">
        <v>17</v>
      </c>
      <c r="D18">
        <v>3</v>
      </c>
      <c r="E18">
        <v>221</v>
      </c>
      <c r="F18"/>
      <c r="G18" s="11">
        <v>2</v>
      </c>
      <c r="H18">
        <f t="shared" si="0"/>
        <v>15.79</v>
      </c>
      <c r="I18" s="11">
        <v>57</v>
      </c>
      <c r="K18" s="1"/>
    </row>
    <row r="19" spans="1:11">
      <c r="A19">
        <v>2007</v>
      </c>
      <c r="B19" s="9">
        <v>17</v>
      </c>
      <c r="C19" s="9">
        <v>16</v>
      </c>
      <c r="D19" s="9">
        <v>0</v>
      </c>
      <c r="E19" s="9">
        <v>368</v>
      </c>
      <c r="F19" s="9"/>
      <c r="G19" s="13">
        <v>3</v>
      </c>
      <c r="H19">
        <f t="shared" si="0"/>
        <v>23</v>
      </c>
      <c r="I19" s="11"/>
      <c r="K19" s="1"/>
    </row>
    <row r="20" spans="1:11">
      <c r="A20">
        <v>2008</v>
      </c>
      <c r="B20" s="9">
        <v>21</v>
      </c>
      <c r="C20" s="9">
        <v>19</v>
      </c>
      <c r="D20" s="9">
        <v>2</v>
      </c>
      <c r="E20" s="9">
        <v>145</v>
      </c>
      <c r="F20" s="9"/>
      <c r="G20" s="13"/>
      <c r="H20">
        <f t="shared" si="0"/>
        <v>8.5299999999999994</v>
      </c>
      <c r="I20" s="11"/>
      <c r="K20" s="1"/>
    </row>
    <row r="21" spans="1:11">
      <c r="A21">
        <v>2009</v>
      </c>
      <c r="B21" s="11">
        <v>22</v>
      </c>
      <c r="C21">
        <v>14</v>
      </c>
      <c r="D21">
        <v>3</v>
      </c>
      <c r="E21">
        <v>117</v>
      </c>
      <c r="F21"/>
      <c r="G21" s="11"/>
      <c r="H21">
        <f t="shared" si="0"/>
        <v>10.64</v>
      </c>
      <c r="I21" s="11">
        <v>25</v>
      </c>
      <c r="K21" s="1"/>
    </row>
    <row r="22" spans="1:11">
      <c r="A22">
        <v>2010</v>
      </c>
      <c r="B22" s="11">
        <v>21</v>
      </c>
      <c r="C22">
        <v>11</v>
      </c>
      <c r="D22">
        <v>7</v>
      </c>
      <c r="E22">
        <v>201</v>
      </c>
      <c r="F22"/>
      <c r="G22" s="11">
        <v>1</v>
      </c>
      <c r="H22">
        <f t="shared" si="0"/>
        <v>50.25</v>
      </c>
      <c r="I22" s="11">
        <v>54</v>
      </c>
      <c r="K22" s="1"/>
    </row>
    <row r="23" spans="1:11">
      <c r="A23">
        <v>2011</v>
      </c>
      <c r="B23" s="11">
        <v>23</v>
      </c>
      <c r="C23">
        <v>7</v>
      </c>
      <c r="D23">
        <v>4</v>
      </c>
      <c r="E23">
        <v>32</v>
      </c>
      <c r="F23"/>
      <c r="G23" s="11"/>
      <c r="H23">
        <f t="shared" si="0"/>
        <v>10.67</v>
      </c>
      <c r="I23" s="11">
        <v>14</v>
      </c>
      <c r="K23" s="1"/>
    </row>
    <row r="24" spans="1:11">
      <c r="A24">
        <v>2012</v>
      </c>
      <c r="B24" s="11">
        <v>16</v>
      </c>
      <c r="C24">
        <v>13</v>
      </c>
      <c r="D24">
        <v>3</v>
      </c>
      <c r="E24">
        <v>139</v>
      </c>
      <c r="F24"/>
      <c r="G24" s="11"/>
      <c r="H24">
        <f t="shared" si="0"/>
        <v>13.9</v>
      </c>
      <c r="I24" s="11">
        <v>27</v>
      </c>
      <c r="K24" s="1"/>
    </row>
    <row r="25" spans="1:11">
      <c r="A25">
        <v>2013</v>
      </c>
      <c r="B25" s="24">
        <v>25</v>
      </c>
      <c r="C25" s="24">
        <v>10</v>
      </c>
      <c r="D25" s="24">
        <v>1</v>
      </c>
      <c r="E25" s="24">
        <v>66</v>
      </c>
      <c r="F25"/>
      <c r="G25" s="11"/>
      <c r="H25">
        <f t="shared" si="0"/>
        <v>7.33</v>
      </c>
      <c r="I25" s="11">
        <v>27</v>
      </c>
      <c r="K25" s="1"/>
    </row>
    <row r="26" spans="1:11">
      <c r="A26">
        <v>2014</v>
      </c>
      <c r="B26" s="30">
        <v>16</v>
      </c>
      <c r="C26" s="24">
        <v>10</v>
      </c>
      <c r="D26" s="24">
        <v>7</v>
      </c>
      <c r="E26" s="24">
        <v>52</v>
      </c>
      <c r="F26"/>
      <c r="G26" s="11"/>
      <c r="H26">
        <f t="shared" si="0"/>
        <v>17.329999999999998</v>
      </c>
      <c r="I26" s="11">
        <v>14</v>
      </c>
      <c r="K26" s="1"/>
    </row>
    <row r="27" spans="1:11">
      <c r="A27">
        <v>2015</v>
      </c>
      <c r="B27" s="30">
        <v>21</v>
      </c>
      <c r="C27" s="24">
        <v>6</v>
      </c>
      <c r="D27" s="24">
        <v>2</v>
      </c>
      <c r="E27" s="24">
        <v>13</v>
      </c>
      <c r="F27"/>
      <c r="G27" s="11"/>
      <c r="H27">
        <f t="shared" si="0"/>
        <v>3.25</v>
      </c>
      <c r="I27" s="11">
        <v>10</v>
      </c>
      <c r="K27" s="1"/>
    </row>
    <row r="28" spans="1:11">
      <c r="F28"/>
      <c r="G28" s="11"/>
      <c r="H28"/>
      <c r="I28" s="11"/>
      <c r="K28" s="1"/>
    </row>
    <row r="29" spans="1:11">
      <c r="A29" t="s">
        <v>62</v>
      </c>
      <c r="B29">
        <f t="shared" ref="B29:G29" si="1">SUM(B5:B28)</f>
        <v>430</v>
      </c>
      <c r="C29">
        <f t="shared" si="1"/>
        <v>270</v>
      </c>
      <c r="D29">
        <f t="shared" si="1"/>
        <v>82</v>
      </c>
      <c r="E29">
        <f t="shared" si="1"/>
        <v>2890</v>
      </c>
      <c r="F29">
        <f t="shared" si="1"/>
        <v>0</v>
      </c>
      <c r="G29">
        <f t="shared" si="1"/>
        <v>13</v>
      </c>
      <c r="H29" s="1">
        <f>E29/(C29-D29)</f>
        <v>15.372340425531915</v>
      </c>
      <c r="I29" s="11">
        <f>MAX(I5:I27)</f>
        <v>80</v>
      </c>
      <c r="K29" s="1"/>
    </row>
    <row r="54" spans="1:10">
      <c r="A54" s="5" t="s">
        <v>126</v>
      </c>
    </row>
    <row r="55" spans="1:10">
      <c r="A55" t="s">
        <v>107</v>
      </c>
      <c r="B55" t="s">
        <v>120</v>
      </c>
      <c r="C55" t="s">
        <v>67</v>
      </c>
      <c r="D55" t="s">
        <v>119</v>
      </c>
      <c r="E55" t="s">
        <v>35</v>
      </c>
      <c r="F55" t="s">
        <v>70</v>
      </c>
      <c r="G55" s="1" t="s">
        <v>123</v>
      </c>
      <c r="H55" s="1" t="s">
        <v>121</v>
      </c>
      <c r="I55" s="1" t="s">
        <v>122</v>
      </c>
      <c r="J55" s="16" t="s">
        <v>69</v>
      </c>
    </row>
    <row r="56" spans="1:10">
      <c r="A56">
        <v>1993</v>
      </c>
      <c r="B56">
        <v>206.4</v>
      </c>
      <c r="C56">
        <v>46</v>
      </c>
      <c r="D56">
        <v>35</v>
      </c>
      <c r="E56">
        <v>578</v>
      </c>
      <c r="F56"/>
      <c r="G56" s="1">
        <f t="shared" ref="G56:G77" si="2">IF(ISERROR(E56/B56),"N/A",E56/B56)</f>
        <v>2.8003875968992249</v>
      </c>
      <c r="H56" s="1">
        <f t="shared" ref="H56:H77" si="3">IF(D56=0,"--",(B56*6)/D56)</f>
        <v>35.382857142857148</v>
      </c>
      <c r="I56" s="1">
        <f t="shared" ref="I56:I77" si="4">IF(D56=0,"--",E56/D56)</f>
        <v>16.514285714285716</v>
      </c>
      <c r="J56" s="16"/>
    </row>
    <row r="57" spans="1:10">
      <c r="A57">
        <v>1994</v>
      </c>
      <c r="B57">
        <v>198</v>
      </c>
      <c r="C57">
        <v>64</v>
      </c>
      <c r="D57">
        <v>37</v>
      </c>
      <c r="E57">
        <v>475</v>
      </c>
      <c r="F57"/>
      <c r="G57" s="1">
        <f t="shared" si="2"/>
        <v>2.3989898989898988</v>
      </c>
      <c r="H57" s="1">
        <f t="shared" si="3"/>
        <v>32.108108108108105</v>
      </c>
      <c r="I57" s="1">
        <f t="shared" si="4"/>
        <v>12.837837837837839</v>
      </c>
      <c r="J57" s="16"/>
    </row>
    <row r="58" spans="1:10">
      <c r="A58">
        <v>1995</v>
      </c>
      <c r="B58">
        <v>131</v>
      </c>
      <c r="C58">
        <v>30</v>
      </c>
      <c r="D58">
        <v>20</v>
      </c>
      <c r="E58">
        <v>350</v>
      </c>
      <c r="F58"/>
      <c r="G58" s="1">
        <f t="shared" si="2"/>
        <v>2.6717557251908395</v>
      </c>
      <c r="H58" s="1">
        <f t="shared" si="3"/>
        <v>39.299999999999997</v>
      </c>
      <c r="I58" s="1">
        <f t="shared" si="4"/>
        <v>17.5</v>
      </c>
      <c r="J58" s="16" t="s">
        <v>118</v>
      </c>
    </row>
    <row r="59" spans="1:10">
      <c r="A59">
        <v>1996</v>
      </c>
      <c r="B59">
        <v>194.2</v>
      </c>
      <c r="C59">
        <v>41</v>
      </c>
      <c r="D59">
        <v>37</v>
      </c>
      <c r="E59">
        <v>695</v>
      </c>
      <c r="F59"/>
      <c r="G59" s="1">
        <f t="shared" si="2"/>
        <v>3.5787847579814627</v>
      </c>
      <c r="H59" s="1">
        <f t="shared" si="3"/>
        <v>31.491891891891886</v>
      </c>
      <c r="I59" s="1">
        <f t="shared" si="4"/>
        <v>18.783783783783782</v>
      </c>
      <c r="J59" s="16"/>
    </row>
    <row r="60" spans="1:10">
      <c r="A60">
        <v>1997</v>
      </c>
      <c r="B60">
        <v>212.3</v>
      </c>
      <c r="C60">
        <v>50</v>
      </c>
      <c r="D60">
        <v>51</v>
      </c>
      <c r="E60">
        <v>581</v>
      </c>
      <c r="F60"/>
      <c r="G60" s="1">
        <f t="shared" si="2"/>
        <v>2.7366933584550162</v>
      </c>
      <c r="H60" s="1">
        <f t="shared" si="3"/>
        <v>24.976470588235298</v>
      </c>
      <c r="I60" s="1">
        <f t="shared" si="4"/>
        <v>11.392156862745098</v>
      </c>
      <c r="J60" s="16"/>
    </row>
    <row r="61" spans="1:10">
      <c r="A61">
        <v>1998</v>
      </c>
      <c r="B61">
        <v>185.2</v>
      </c>
      <c r="C61">
        <v>52</v>
      </c>
      <c r="D61">
        <v>28</v>
      </c>
      <c r="E61">
        <v>466</v>
      </c>
      <c r="F61">
        <v>1</v>
      </c>
      <c r="G61" s="1">
        <f t="shared" si="2"/>
        <v>2.516198704103672</v>
      </c>
      <c r="H61" s="1">
        <f t="shared" si="3"/>
        <v>39.685714285714276</v>
      </c>
      <c r="I61" s="1">
        <f t="shared" si="4"/>
        <v>16.642857142857142</v>
      </c>
      <c r="J61" s="3" t="s">
        <v>11</v>
      </c>
    </row>
    <row r="62" spans="1:10">
      <c r="A62">
        <v>1999</v>
      </c>
      <c r="B62">
        <v>237</v>
      </c>
      <c r="C62">
        <v>63</v>
      </c>
      <c r="D62">
        <v>41</v>
      </c>
      <c r="E62">
        <v>592</v>
      </c>
      <c r="F62">
        <v>3</v>
      </c>
      <c r="G62" s="1">
        <f t="shared" si="2"/>
        <v>2.4978902953586499</v>
      </c>
      <c r="H62" s="1">
        <f t="shared" si="3"/>
        <v>34.68292682926829</v>
      </c>
      <c r="I62" s="1">
        <f t="shared" si="4"/>
        <v>14.439024390243903</v>
      </c>
      <c r="J62" s="3" t="s">
        <v>5</v>
      </c>
    </row>
    <row r="63" spans="1:10">
      <c r="A63">
        <v>2000</v>
      </c>
      <c r="B63">
        <v>166.2</v>
      </c>
      <c r="C63">
        <v>39</v>
      </c>
      <c r="D63">
        <v>27</v>
      </c>
      <c r="E63">
        <v>425</v>
      </c>
      <c r="F63">
        <v>1</v>
      </c>
      <c r="G63" s="1">
        <f t="shared" si="2"/>
        <v>2.5571600481347776</v>
      </c>
      <c r="H63" s="1">
        <f t="shared" si="3"/>
        <v>36.93333333333333</v>
      </c>
      <c r="I63" s="1">
        <f t="shared" si="4"/>
        <v>15.74074074074074</v>
      </c>
      <c r="J63" s="3" t="s">
        <v>3</v>
      </c>
    </row>
    <row r="64" spans="1:10">
      <c r="A64">
        <v>2001</v>
      </c>
      <c r="B64">
        <v>112.1</v>
      </c>
      <c r="C64">
        <v>28</v>
      </c>
      <c r="D64">
        <v>10</v>
      </c>
      <c r="E64">
        <v>296</v>
      </c>
      <c r="F64"/>
      <c r="G64" s="1">
        <f t="shared" si="2"/>
        <v>2.6404995539696703</v>
      </c>
      <c r="H64" s="1">
        <f t="shared" si="3"/>
        <v>67.259999999999991</v>
      </c>
      <c r="I64" s="1">
        <f t="shared" si="4"/>
        <v>29.6</v>
      </c>
      <c r="J64" s="3" t="s">
        <v>80</v>
      </c>
    </row>
    <row r="65" spans="1:10">
      <c r="A65">
        <v>2002</v>
      </c>
      <c r="B65">
        <v>161.1</v>
      </c>
      <c r="C65">
        <v>27</v>
      </c>
      <c r="D65">
        <v>31</v>
      </c>
      <c r="E65">
        <v>495</v>
      </c>
      <c r="F65"/>
      <c r="G65" s="1">
        <f t="shared" si="2"/>
        <v>3.0726256983240225</v>
      </c>
      <c r="H65" s="1">
        <f t="shared" si="3"/>
        <v>31.180645161290318</v>
      </c>
      <c r="I65" s="1">
        <f t="shared" si="4"/>
        <v>15.96774193548387</v>
      </c>
      <c r="J65" s="3" t="s">
        <v>97</v>
      </c>
    </row>
    <row r="66" spans="1:10">
      <c r="A66">
        <v>2003</v>
      </c>
      <c r="B66">
        <v>139.4</v>
      </c>
      <c r="C66">
        <v>24</v>
      </c>
      <c r="D66">
        <v>28</v>
      </c>
      <c r="E66">
        <v>423</v>
      </c>
      <c r="F66">
        <v>1</v>
      </c>
      <c r="G66" s="1">
        <f t="shared" si="2"/>
        <v>3.0344332855093255</v>
      </c>
      <c r="H66" s="1">
        <f t="shared" si="3"/>
        <v>29.871428571428574</v>
      </c>
      <c r="I66" s="1">
        <f t="shared" si="4"/>
        <v>15.107142857142858</v>
      </c>
      <c r="J66" s="3" t="s">
        <v>95</v>
      </c>
    </row>
    <row r="67" spans="1:10">
      <c r="A67">
        <v>2004</v>
      </c>
      <c r="B67">
        <v>205.1</v>
      </c>
      <c r="C67">
        <v>58</v>
      </c>
      <c r="D67">
        <v>50</v>
      </c>
      <c r="E67">
        <v>634</v>
      </c>
      <c r="F67">
        <v>1</v>
      </c>
      <c r="G67" s="1">
        <f t="shared" si="2"/>
        <v>3.0911750365675279</v>
      </c>
      <c r="H67" s="1">
        <f t="shared" si="3"/>
        <v>24.611999999999998</v>
      </c>
      <c r="I67" s="1">
        <f t="shared" si="4"/>
        <v>12.68</v>
      </c>
      <c r="J67" s="3" t="s">
        <v>90</v>
      </c>
    </row>
    <row r="68" spans="1:10">
      <c r="A68">
        <v>2005</v>
      </c>
      <c r="B68">
        <v>213.2</v>
      </c>
      <c r="C68">
        <v>54</v>
      </c>
      <c r="D68">
        <v>61</v>
      </c>
      <c r="E68">
        <v>609</v>
      </c>
      <c r="F68">
        <v>4</v>
      </c>
      <c r="G68" s="1">
        <f t="shared" si="2"/>
        <v>2.856472795497186</v>
      </c>
      <c r="H68" s="1">
        <f t="shared" si="3"/>
        <v>20.970491803278687</v>
      </c>
      <c r="I68" s="1">
        <f t="shared" si="4"/>
        <v>9.9836065573770494</v>
      </c>
      <c r="J68" s="3" t="s">
        <v>83</v>
      </c>
    </row>
    <row r="69" spans="1:10">
      <c r="A69">
        <v>2006</v>
      </c>
      <c r="B69">
        <v>130.1</v>
      </c>
      <c r="C69">
        <v>32</v>
      </c>
      <c r="D69">
        <v>42</v>
      </c>
      <c r="E69">
        <v>369</v>
      </c>
      <c r="F69">
        <v>2</v>
      </c>
      <c r="G69" s="1">
        <f t="shared" si="2"/>
        <v>2.8362797847809378</v>
      </c>
      <c r="H69" s="1">
        <f t="shared" si="3"/>
        <v>18.585714285714282</v>
      </c>
      <c r="I69" s="1">
        <f t="shared" si="4"/>
        <v>8.7857142857142865</v>
      </c>
      <c r="J69" s="3" t="s">
        <v>73</v>
      </c>
    </row>
    <row r="70" spans="1:10">
      <c r="A70">
        <v>2007</v>
      </c>
      <c r="B70">
        <v>123</v>
      </c>
      <c r="C70">
        <v>20</v>
      </c>
      <c r="D70">
        <v>25</v>
      </c>
      <c r="E70">
        <v>401</v>
      </c>
      <c r="F70">
        <v>1</v>
      </c>
      <c r="G70" s="1">
        <f t="shared" si="2"/>
        <v>3.2601626016260163</v>
      </c>
      <c r="H70" s="1">
        <f t="shared" si="3"/>
        <v>29.52</v>
      </c>
      <c r="I70" s="1">
        <f t="shared" si="4"/>
        <v>16.04</v>
      </c>
      <c r="J70" s="3" t="s">
        <v>78</v>
      </c>
    </row>
    <row r="71" spans="1:10">
      <c r="A71">
        <v>2008</v>
      </c>
      <c r="B71">
        <v>165.5</v>
      </c>
      <c r="C71">
        <v>50</v>
      </c>
      <c r="D71">
        <v>39</v>
      </c>
      <c r="E71">
        <v>410</v>
      </c>
      <c r="F71">
        <v>1</v>
      </c>
      <c r="G71" s="1">
        <f t="shared" si="2"/>
        <v>2.4773413897280965</v>
      </c>
      <c r="H71" s="1">
        <f t="shared" si="3"/>
        <v>25.46153846153846</v>
      </c>
      <c r="I71" s="1">
        <f t="shared" si="4"/>
        <v>10.512820512820513</v>
      </c>
      <c r="J71" s="3" t="s">
        <v>19</v>
      </c>
    </row>
    <row r="72" spans="1:10">
      <c r="A72">
        <v>2009</v>
      </c>
      <c r="B72">
        <v>158.30000000000001</v>
      </c>
      <c r="C72">
        <v>37</v>
      </c>
      <c r="D72">
        <v>39</v>
      </c>
      <c r="E72">
        <v>432</v>
      </c>
      <c r="F72">
        <v>2</v>
      </c>
      <c r="G72" s="1">
        <f t="shared" si="2"/>
        <v>2.7289955780164243</v>
      </c>
      <c r="H72" s="1">
        <f t="shared" si="3"/>
        <v>24.353846153846156</v>
      </c>
      <c r="I72" s="1">
        <f t="shared" si="4"/>
        <v>11.076923076923077</v>
      </c>
      <c r="J72" s="3" t="s">
        <v>25</v>
      </c>
    </row>
    <row r="73" spans="1:10">
      <c r="A73">
        <v>2010</v>
      </c>
      <c r="B73">
        <v>153.4</v>
      </c>
      <c r="C73">
        <v>31</v>
      </c>
      <c r="D73">
        <v>35</v>
      </c>
      <c r="E73">
        <v>478</v>
      </c>
      <c r="F73">
        <v>1</v>
      </c>
      <c r="G73" s="1">
        <f t="shared" si="2"/>
        <v>3.1160365058670143</v>
      </c>
      <c r="H73" s="1">
        <f t="shared" si="3"/>
        <v>26.297142857142859</v>
      </c>
      <c r="I73" s="1">
        <f t="shared" si="4"/>
        <v>13.657142857142857</v>
      </c>
      <c r="J73" s="3" t="s">
        <v>194</v>
      </c>
    </row>
    <row r="74" spans="1:10">
      <c r="A74">
        <v>2011</v>
      </c>
      <c r="B74">
        <v>145.4</v>
      </c>
      <c r="C74">
        <v>34</v>
      </c>
      <c r="D74">
        <v>36</v>
      </c>
      <c r="E74">
        <v>420</v>
      </c>
      <c r="F74">
        <v>1</v>
      </c>
      <c r="G74" s="1">
        <f t="shared" si="2"/>
        <v>2.8885832187070148</v>
      </c>
      <c r="H74" s="1">
        <f t="shared" si="3"/>
        <v>24.233333333333334</v>
      </c>
      <c r="I74" s="1">
        <f t="shared" si="4"/>
        <v>11.666666666666666</v>
      </c>
      <c r="J74" s="3" t="s">
        <v>195</v>
      </c>
    </row>
    <row r="75" spans="1:10">
      <c r="A75">
        <v>2012</v>
      </c>
      <c r="B75">
        <v>139.6</v>
      </c>
      <c r="C75">
        <v>38</v>
      </c>
      <c r="D75">
        <v>38</v>
      </c>
      <c r="E75">
        <v>388</v>
      </c>
      <c r="F75">
        <v>4</v>
      </c>
      <c r="G75" s="1">
        <f t="shared" si="2"/>
        <v>2.7793696275071635</v>
      </c>
      <c r="H75" s="1">
        <f t="shared" si="3"/>
        <v>22.042105263157893</v>
      </c>
      <c r="I75" s="1">
        <f t="shared" si="4"/>
        <v>10.210526315789474</v>
      </c>
      <c r="J75" s="3" t="s">
        <v>117</v>
      </c>
    </row>
    <row r="76" spans="1:10">
      <c r="A76">
        <v>2013</v>
      </c>
      <c r="B76" s="24">
        <v>223.4</v>
      </c>
      <c r="C76" s="24">
        <v>49</v>
      </c>
      <c r="D76" s="24">
        <v>41</v>
      </c>
      <c r="E76" s="24">
        <v>747</v>
      </c>
      <c r="F76" s="24">
        <v>1</v>
      </c>
      <c r="G76" s="1">
        <f t="shared" si="2"/>
        <v>3.343777976723366</v>
      </c>
      <c r="H76" s="1">
        <f t="shared" si="3"/>
        <v>32.692682926829271</v>
      </c>
      <c r="I76" s="1">
        <f t="shared" si="4"/>
        <v>18.219512195121951</v>
      </c>
      <c r="J76" s="3" t="s">
        <v>3</v>
      </c>
    </row>
    <row r="77" spans="1:10">
      <c r="A77">
        <v>2014</v>
      </c>
      <c r="B77" s="24">
        <v>132.80000000000001</v>
      </c>
      <c r="C77" s="24">
        <v>37</v>
      </c>
      <c r="D77" s="24">
        <v>36</v>
      </c>
      <c r="E77" s="24">
        <v>372</v>
      </c>
      <c r="F77" s="24">
        <v>1</v>
      </c>
      <c r="G77" s="1">
        <f t="shared" si="2"/>
        <v>2.8012048192771082</v>
      </c>
      <c r="H77" s="1">
        <f t="shared" si="3"/>
        <v>22.133333333333336</v>
      </c>
      <c r="I77" s="1">
        <f t="shared" si="4"/>
        <v>10.333333333333334</v>
      </c>
      <c r="J77" s="3" t="s">
        <v>246</v>
      </c>
    </row>
    <row r="78" spans="1:10">
      <c r="A78">
        <v>2015</v>
      </c>
      <c r="B78" s="24">
        <v>168.6</v>
      </c>
      <c r="C78" s="24">
        <v>41</v>
      </c>
      <c r="D78" s="24">
        <v>37</v>
      </c>
      <c r="E78" s="24">
        <v>487</v>
      </c>
      <c r="F78" s="24">
        <v>2</v>
      </c>
      <c r="G78" s="1">
        <f t="shared" ref="G78" si="5">IF(ISERROR(E78/B78),"N/A",E78/B78)</f>
        <v>2.8884934756820879</v>
      </c>
      <c r="H78" s="1">
        <f>IF(D78=0,"--",(B78*6)/D78)</f>
        <v>27.340540540540538</v>
      </c>
      <c r="I78" s="1">
        <f>IF(D78=0,"--",E78/D78)</f>
        <v>13.162162162162161</v>
      </c>
      <c r="J78" s="3" t="s">
        <v>179</v>
      </c>
    </row>
    <row r="79" spans="1:10">
      <c r="F79"/>
      <c r="G79" s="1"/>
      <c r="J79" s="16"/>
    </row>
    <row r="80" spans="1:10">
      <c r="A80" t="s">
        <v>63</v>
      </c>
      <c r="B80" s="11">
        <f>SUM(B56:B79)</f>
        <v>3901.3</v>
      </c>
      <c r="C80">
        <f>SUM(C56:C79)</f>
        <v>945</v>
      </c>
      <c r="D80">
        <f>SUM(D56:D79)</f>
        <v>824</v>
      </c>
      <c r="E80">
        <f>SUM(E56:E79)</f>
        <v>11123</v>
      </c>
      <c r="F80">
        <f>SUM(F56:F79)</f>
        <v>27</v>
      </c>
      <c r="G80" s="1">
        <f>E80/B80</f>
        <v>2.8511009150795887</v>
      </c>
      <c r="H80" s="1">
        <f>(B80*6)/D80</f>
        <v>28.407524271844665</v>
      </c>
      <c r="I80" s="1">
        <f>E80/D80</f>
        <v>13.498786407766991</v>
      </c>
      <c r="J80" s="16" t="s">
        <v>118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J48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159</v>
      </c>
      <c r="B1" s="5" t="s">
        <v>160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2008</v>
      </c>
      <c r="B5" s="9">
        <v>5</v>
      </c>
      <c r="C5" s="9">
        <v>3</v>
      </c>
      <c r="D5" s="9">
        <v>1</v>
      </c>
      <c r="E5" s="9">
        <v>23</v>
      </c>
      <c r="H5" s="1">
        <f t="shared" ref="H5:H10" si="0">IF(C5=0,"",ROUND(E5/(C5-D5),3))</f>
        <v>11.5</v>
      </c>
    </row>
    <row r="6" spans="1:9">
      <c r="A6">
        <v>2009</v>
      </c>
      <c r="B6" s="9">
        <v>9</v>
      </c>
      <c r="C6" s="9">
        <v>4</v>
      </c>
      <c r="D6" s="9">
        <v>1</v>
      </c>
      <c r="E6" s="9">
        <v>9</v>
      </c>
      <c r="H6" s="1">
        <f t="shared" si="0"/>
        <v>3</v>
      </c>
      <c r="I6">
        <v>5</v>
      </c>
    </row>
    <row r="7" spans="1:9">
      <c r="A7">
        <v>2010</v>
      </c>
      <c r="B7">
        <v>11</v>
      </c>
      <c r="C7">
        <v>7</v>
      </c>
      <c r="D7">
        <v>2</v>
      </c>
      <c r="E7">
        <v>18</v>
      </c>
      <c r="F7"/>
      <c r="G7"/>
      <c r="H7" s="1">
        <f t="shared" si="0"/>
        <v>3.6</v>
      </c>
      <c r="I7">
        <v>7</v>
      </c>
    </row>
    <row r="8" spans="1:9">
      <c r="A8">
        <v>2011</v>
      </c>
      <c r="B8">
        <v>7</v>
      </c>
      <c r="C8">
        <v>1</v>
      </c>
      <c r="D8">
        <v>0</v>
      </c>
      <c r="E8">
        <v>0</v>
      </c>
      <c r="F8"/>
      <c r="G8"/>
      <c r="H8" s="1">
        <f t="shared" si="0"/>
        <v>0</v>
      </c>
    </row>
    <row r="9" spans="1:9">
      <c r="A9">
        <v>2012</v>
      </c>
      <c r="B9" s="9">
        <v>6</v>
      </c>
      <c r="C9" s="9">
        <v>4</v>
      </c>
      <c r="D9" s="9">
        <v>3</v>
      </c>
      <c r="E9" s="9">
        <v>47</v>
      </c>
      <c r="H9" s="1">
        <f t="shared" si="0"/>
        <v>47</v>
      </c>
      <c r="I9">
        <v>34</v>
      </c>
    </row>
    <row r="10" spans="1:9">
      <c r="A10">
        <v>2013</v>
      </c>
      <c r="B10" s="24">
        <v>16</v>
      </c>
      <c r="C10" s="24">
        <v>5</v>
      </c>
      <c r="D10" s="24">
        <v>4</v>
      </c>
      <c r="E10" s="24">
        <v>8</v>
      </c>
      <c r="H10" s="1">
        <f t="shared" si="0"/>
        <v>8</v>
      </c>
      <c r="I10">
        <v>6</v>
      </c>
    </row>
    <row r="11" spans="1:9">
      <c r="A11">
        <v>2014</v>
      </c>
      <c r="B11" s="24">
        <v>11</v>
      </c>
      <c r="C11" s="24">
        <v>2</v>
      </c>
      <c r="D11" s="24">
        <v>2</v>
      </c>
      <c r="E11" s="24">
        <v>0</v>
      </c>
      <c r="H11" s="31" t="s">
        <v>247</v>
      </c>
    </row>
    <row r="12" spans="1:9">
      <c r="A12">
        <v>2015</v>
      </c>
      <c r="B12" s="24">
        <v>3</v>
      </c>
      <c r="C12" s="24">
        <v>0</v>
      </c>
      <c r="D12" s="24"/>
      <c r="E12" s="24"/>
      <c r="H12" s="31" t="s">
        <v>247</v>
      </c>
    </row>
    <row r="14" spans="1:9">
      <c r="A14" t="s">
        <v>150</v>
      </c>
      <c r="B14" s="9">
        <f t="shared" ref="B14:G14" si="1">SUM(B5:B13)</f>
        <v>68</v>
      </c>
      <c r="C14" s="9">
        <f t="shared" si="1"/>
        <v>26</v>
      </c>
      <c r="D14" s="9">
        <f t="shared" si="1"/>
        <v>13</v>
      </c>
      <c r="E14" s="9">
        <f t="shared" si="1"/>
        <v>105</v>
      </c>
      <c r="F14" s="9">
        <f t="shared" si="1"/>
        <v>0</v>
      </c>
      <c r="G14" s="9">
        <f t="shared" si="1"/>
        <v>0</v>
      </c>
      <c r="H14" s="10">
        <f>E14/(C14-D14)</f>
        <v>8.0769230769230766</v>
      </c>
      <c r="I14">
        <f>MAX(I5:I10)</f>
        <v>34</v>
      </c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6" spans="1:10">
      <c r="A36" s="5" t="s">
        <v>126</v>
      </c>
    </row>
    <row r="37" spans="1:10">
      <c r="A37" s="5"/>
    </row>
    <row r="38" spans="1:10">
      <c r="A38" t="s">
        <v>107</v>
      </c>
      <c r="B38" t="s">
        <v>66</v>
      </c>
      <c r="C38" t="s">
        <v>67</v>
      </c>
      <c r="D38" t="s">
        <v>68</v>
      </c>
      <c r="E38" t="s">
        <v>35</v>
      </c>
      <c r="F38" t="s">
        <v>70</v>
      </c>
      <c r="G38" s="1" t="s">
        <v>71</v>
      </c>
      <c r="H38" s="1" t="s">
        <v>72</v>
      </c>
      <c r="I38" s="1" t="s">
        <v>37</v>
      </c>
      <c r="J38" s="1" t="s">
        <v>69</v>
      </c>
    </row>
    <row r="39" spans="1:10">
      <c r="A39">
        <v>2008</v>
      </c>
      <c r="B39">
        <v>25</v>
      </c>
      <c r="C39">
        <v>2</v>
      </c>
      <c r="D39">
        <v>6</v>
      </c>
      <c r="E39">
        <v>91</v>
      </c>
      <c r="F39"/>
      <c r="G39" s="10">
        <f t="shared" ref="G39:G42" si="2">IF(ISERROR(E39/B39),"N/A",E39/B39)</f>
        <v>3.64</v>
      </c>
      <c r="H39" s="10">
        <f t="shared" ref="H39:H42" si="3">IF(ISERROR((B39*6)/D39),"N/A",(B39*6)/D39)</f>
        <v>25</v>
      </c>
      <c r="I39" s="10">
        <f t="shared" ref="I39:I41" si="4">IF(ISERROR(E39/D39),"N/A",E39/D39)</f>
        <v>15.166666666666666</v>
      </c>
      <c r="J39" s="3" t="s">
        <v>208</v>
      </c>
    </row>
    <row r="40" spans="1:10">
      <c r="A40">
        <v>2009</v>
      </c>
      <c r="B40">
        <v>52</v>
      </c>
      <c r="C40">
        <v>10</v>
      </c>
      <c r="D40">
        <v>11</v>
      </c>
      <c r="E40">
        <v>143</v>
      </c>
      <c r="F40">
        <v>1</v>
      </c>
      <c r="G40" s="10">
        <f t="shared" si="2"/>
        <v>2.75</v>
      </c>
      <c r="H40" s="10">
        <f t="shared" si="3"/>
        <v>28.363636363636363</v>
      </c>
      <c r="I40" s="10">
        <f t="shared" si="4"/>
        <v>13</v>
      </c>
      <c r="J40" s="3" t="s">
        <v>184</v>
      </c>
    </row>
    <row r="41" spans="1:10">
      <c r="A41">
        <v>2010</v>
      </c>
      <c r="B41">
        <v>55.4</v>
      </c>
      <c r="C41">
        <v>7</v>
      </c>
      <c r="D41">
        <v>10</v>
      </c>
      <c r="E41">
        <v>189</v>
      </c>
      <c r="F41"/>
      <c r="G41" s="10">
        <f t="shared" si="2"/>
        <v>3.4115523465703972</v>
      </c>
      <c r="H41" s="10">
        <f t="shared" si="3"/>
        <v>33.239999999999995</v>
      </c>
      <c r="I41" s="10">
        <f t="shared" si="4"/>
        <v>18.899999999999999</v>
      </c>
      <c r="J41" s="3" t="s">
        <v>75</v>
      </c>
    </row>
    <row r="42" spans="1:10">
      <c r="A42">
        <v>2011</v>
      </c>
      <c r="B42">
        <v>32</v>
      </c>
      <c r="C42">
        <v>6</v>
      </c>
      <c r="D42">
        <v>3</v>
      </c>
      <c r="E42">
        <v>87</v>
      </c>
      <c r="F42"/>
      <c r="G42" s="10">
        <f t="shared" si="2"/>
        <v>2.71875</v>
      </c>
      <c r="H42" s="10">
        <f t="shared" si="3"/>
        <v>64</v>
      </c>
      <c r="I42" s="10">
        <f>IF(ISERROR(E42/D42),"N/A",E42/D42)</f>
        <v>29</v>
      </c>
      <c r="J42" s="3" t="s">
        <v>196</v>
      </c>
    </row>
    <row r="43" spans="1:10">
      <c r="A43">
        <v>2012</v>
      </c>
      <c r="B43">
        <v>40</v>
      </c>
      <c r="C43">
        <v>5</v>
      </c>
      <c r="D43">
        <v>6</v>
      </c>
      <c r="E43">
        <v>177</v>
      </c>
      <c r="F43"/>
      <c r="G43" s="10">
        <f>IF(ISERROR(E43/B43),"N/A",E43/B43)</f>
        <v>4.4249999999999998</v>
      </c>
      <c r="H43" s="10">
        <f>IF(ISERROR((B43*6)/D43),"N/A",(B43*6)/D43)</f>
        <v>40</v>
      </c>
      <c r="I43" s="10">
        <f>IF(ISERROR(E43/D43),"N/A",E43/D43)</f>
        <v>29.5</v>
      </c>
      <c r="J43" s="3" t="s">
        <v>197</v>
      </c>
    </row>
    <row r="44" spans="1:10">
      <c r="A44">
        <v>2013</v>
      </c>
      <c r="B44" s="24">
        <v>87</v>
      </c>
      <c r="C44" s="24">
        <v>12</v>
      </c>
      <c r="D44" s="24">
        <v>26</v>
      </c>
      <c r="E44" s="24">
        <v>350</v>
      </c>
      <c r="F44" s="24">
        <v>1</v>
      </c>
      <c r="G44" s="10">
        <f>IF(ISERROR(E44/B44),"N/A",E44/B44)</f>
        <v>4.0229885057471266</v>
      </c>
      <c r="H44" s="10">
        <f>IF(ISERROR((B44*6)/D44),"N/A",(B44*6)/D44)</f>
        <v>20.076923076923077</v>
      </c>
      <c r="I44" s="10">
        <f>IF(ISERROR(E44/D44),"N/A",E44/D44)</f>
        <v>13.461538461538462</v>
      </c>
      <c r="J44" s="3" t="s">
        <v>233</v>
      </c>
    </row>
    <row r="45" spans="1:10">
      <c r="A45">
        <v>2014</v>
      </c>
      <c r="B45" s="24">
        <v>66.400000000000006</v>
      </c>
      <c r="C45" s="24">
        <v>7</v>
      </c>
      <c r="D45" s="24">
        <v>15</v>
      </c>
      <c r="E45" s="24">
        <v>220</v>
      </c>
      <c r="F45" s="24"/>
      <c r="G45" s="10">
        <f>IF(ISERROR(E45/B45),"N/A",E45/B45)</f>
        <v>3.3132530120481927</v>
      </c>
      <c r="H45" s="10">
        <f>IF(ISERROR((B45*6)/D45),"N/A",(B45*6)/D45)</f>
        <v>26.560000000000002</v>
      </c>
      <c r="I45" s="10">
        <f>IF(ISERROR(E45/D45),"N/A",E45/D45)</f>
        <v>14.666666666666666</v>
      </c>
      <c r="J45" s="3" t="s">
        <v>7</v>
      </c>
    </row>
    <row r="46" spans="1:10">
      <c r="A46">
        <v>2015</v>
      </c>
      <c r="B46" s="24">
        <v>13.4</v>
      </c>
      <c r="C46" s="24">
        <v>3</v>
      </c>
      <c r="D46" s="24">
        <v>6</v>
      </c>
      <c r="E46" s="24">
        <v>44</v>
      </c>
      <c r="F46" s="24"/>
      <c r="G46" s="10">
        <f>IF(ISERROR(E46/B46),"N/A",E46/B46)</f>
        <v>3.2835820895522385</v>
      </c>
      <c r="H46" s="10">
        <f>IF(ISERROR((B46*6)/D46),"N/A",(B46*6)/D46)</f>
        <v>13.4</v>
      </c>
      <c r="I46" s="10">
        <f>IF(ISERROR(E46/D46),"N/A",E46/D46)</f>
        <v>7.333333333333333</v>
      </c>
      <c r="J46" s="3" t="s">
        <v>130</v>
      </c>
    </row>
    <row r="47" spans="1:10">
      <c r="B47"/>
      <c r="C47"/>
      <c r="D47"/>
      <c r="E47"/>
      <c r="F47"/>
      <c r="G47" s="1"/>
      <c r="H47" s="1"/>
      <c r="I47" s="1"/>
      <c r="J47" s="3"/>
    </row>
    <row r="48" spans="1:10">
      <c r="A48" t="s">
        <v>63</v>
      </c>
      <c r="B48">
        <f>SUM(B39:B47)</f>
        <v>371.19999999999993</v>
      </c>
      <c r="C48">
        <f>SUM(C39:C47)</f>
        <v>52</v>
      </c>
      <c r="D48">
        <f>SUM(D39:D47)</f>
        <v>83</v>
      </c>
      <c r="E48">
        <f>SUM(E39:E47)</f>
        <v>1301</v>
      </c>
      <c r="F48">
        <f>SUM(F39:F47)</f>
        <v>2</v>
      </c>
      <c r="G48" s="1">
        <f>E48/B48</f>
        <v>3.5048491379310351</v>
      </c>
      <c r="H48" s="1">
        <f>(B48*6)/D48</f>
        <v>26.833734939759033</v>
      </c>
      <c r="I48" s="1">
        <f>E48/D48</f>
        <v>15.674698795180722</v>
      </c>
      <c r="J48" s="3" t="s">
        <v>233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K53"/>
  <sheetViews>
    <sheetView zoomScale="125" zoomScaleNormal="125" zoomScalePageLayoutView="125" workbookViewId="0">
      <selection activeCell="K21" sqref="K21"/>
    </sheetView>
  </sheetViews>
  <sheetFormatPr baseColWidth="10" defaultColWidth="8.83203125" defaultRowHeight="12" x14ac:dyDescent="0"/>
  <cols>
    <col min="8" max="8" width="9.1640625" style="1" customWidth="1"/>
  </cols>
  <sheetData>
    <row r="1" spans="1:10">
      <c r="A1" s="5" t="s">
        <v>46</v>
      </c>
      <c r="B1" s="5" t="s">
        <v>138</v>
      </c>
    </row>
    <row r="2" spans="1:10">
      <c r="A2" s="5" t="s">
        <v>116</v>
      </c>
      <c r="B2" s="5"/>
      <c r="C2" s="21" t="s">
        <v>172</v>
      </c>
    </row>
    <row r="3" spans="1:10">
      <c r="A3" s="5"/>
      <c r="B3" s="5"/>
    </row>
    <row r="4" spans="1:10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s="1" t="s">
        <v>37</v>
      </c>
      <c r="I4" t="s">
        <v>205</v>
      </c>
    </row>
    <row r="5" spans="1:10">
      <c r="A5">
        <v>1999</v>
      </c>
      <c r="B5">
        <v>13</v>
      </c>
      <c r="C5">
        <v>10</v>
      </c>
      <c r="D5">
        <v>1</v>
      </c>
      <c r="E5">
        <v>17</v>
      </c>
      <c r="H5" s="1">
        <f t="shared" ref="H5:H21" si="0">IF(C5=0,"",ROUND(E5/(C5-D5),3))</f>
        <v>1.889</v>
      </c>
    </row>
    <row r="6" spans="1:10">
      <c r="A6">
        <v>2000</v>
      </c>
      <c r="B6">
        <v>11</v>
      </c>
      <c r="C6">
        <v>7</v>
      </c>
      <c r="D6">
        <v>2</v>
      </c>
      <c r="E6">
        <v>10</v>
      </c>
      <c r="H6" s="1">
        <f t="shared" si="0"/>
        <v>2</v>
      </c>
    </row>
    <row r="7" spans="1:10">
      <c r="A7">
        <v>2001</v>
      </c>
      <c r="B7">
        <v>11</v>
      </c>
      <c r="C7">
        <v>8</v>
      </c>
      <c r="D7">
        <v>1</v>
      </c>
      <c r="E7">
        <v>7</v>
      </c>
      <c r="H7" s="1">
        <f t="shared" si="0"/>
        <v>1</v>
      </c>
    </row>
    <row r="8" spans="1:10">
      <c r="A8">
        <v>2002</v>
      </c>
      <c r="B8">
        <v>11</v>
      </c>
      <c r="C8">
        <v>8</v>
      </c>
      <c r="D8">
        <v>3</v>
      </c>
      <c r="E8">
        <v>37</v>
      </c>
      <c r="H8" s="1">
        <f t="shared" si="0"/>
        <v>7.4</v>
      </c>
    </row>
    <row r="9" spans="1:10">
      <c r="A9">
        <v>2003</v>
      </c>
      <c r="B9">
        <v>7</v>
      </c>
      <c r="C9">
        <v>3</v>
      </c>
      <c r="D9">
        <v>0</v>
      </c>
      <c r="E9">
        <v>12</v>
      </c>
      <c r="H9" s="1">
        <f t="shared" si="0"/>
        <v>4</v>
      </c>
    </row>
    <row r="10" spans="1:10">
      <c r="A10">
        <v>2004</v>
      </c>
      <c r="B10">
        <v>9</v>
      </c>
      <c r="C10">
        <v>9</v>
      </c>
      <c r="D10">
        <v>1</v>
      </c>
      <c r="E10">
        <v>31</v>
      </c>
      <c r="H10" s="1">
        <f t="shared" si="0"/>
        <v>3.875</v>
      </c>
    </row>
    <row r="11" spans="1:10">
      <c r="A11">
        <v>2005</v>
      </c>
      <c r="B11">
        <v>15</v>
      </c>
      <c r="C11">
        <v>13</v>
      </c>
      <c r="D11">
        <v>2</v>
      </c>
      <c r="E11">
        <v>92</v>
      </c>
      <c r="H11" s="1">
        <f t="shared" si="0"/>
        <v>8.3640000000000008</v>
      </c>
      <c r="I11" s="9">
        <v>43</v>
      </c>
      <c r="J11" t="s">
        <v>221</v>
      </c>
    </row>
    <row r="12" spans="1:10">
      <c r="A12">
        <v>2006</v>
      </c>
      <c r="B12">
        <v>10</v>
      </c>
      <c r="C12">
        <v>10</v>
      </c>
      <c r="D12">
        <v>1</v>
      </c>
      <c r="E12">
        <v>43</v>
      </c>
      <c r="H12" s="1">
        <f t="shared" si="0"/>
        <v>4.7779999999999996</v>
      </c>
      <c r="I12" s="9">
        <v>23</v>
      </c>
      <c r="J12" t="s">
        <v>221</v>
      </c>
    </row>
    <row r="13" spans="1:10">
      <c r="A13">
        <v>2007</v>
      </c>
      <c r="B13" s="9">
        <v>10</v>
      </c>
      <c r="C13" s="9">
        <v>10</v>
      </c>
      <c r="D13" s="9">
        <v>0</v>
      </c>
      <c r="E13" s="9">
        <v>50</v>
      </c>
      <c r="F13" s="9"/>
      <c r="G13" s="9"/>
      <c r="H13" s="1">
        <f t="shared" si="0"/>
        <v>5</v>
      </c>
    </row>
    <row r="14" spans="1:10">
      <c r="A14">
        <v>2008</v>
      </c>
      <c r="B14" s="9">
        <v>12</v>
      </c>
      <c r="C14" s="9">
        <v>12</v>
      </c>
      <c r="D14" s="9">
        <v>2</v>
      </c>
      <c r="E14" s="9">
        <v>142</v>
      </c>
      <c r="F14" s="9"/>
      <c r="G14" s="9">
        <v>1</v>
      </c>
      <c r="H14" s="1">
        <f t="shared" si="0"/>
        <v>14.2</v>
      </c>
      <c r="I14" s="9">
        <v>66</v>
      </c>
    </row>
    <row r="15" spans="1:10">
      <c r="A15">
        <v>2009</v>
      </c>
      <c r="B15" s="11">
        <v>13</v>
      </c>
      <c r="C15">
        <v>10</v>
      </c>
      <c r="D15">
        <v>0</v>
      </c>
      <c r="E15">
        <v>50</v>
      </c>
      <c r="H15" s="1">
        <f t="shared" si="0"/>
        <v>5</v>
      </c>
      <c r="I15">
        <v>15</v>
      </c>
    </row>
    <row r="16" spans="1:10">
      <c r="A16">
        <v>2010</v>
      </c>
      <c r="B16">
        <v>10</v>
      </c>
      <c r="C16">
        <v>9</v>
      </c>
      <c r="D16">
        <v>1</v>
      </c>
      <c r="E16">
        <v>53</v>
      </c>
      <c r="H16" s="1">
        <f t="shared" si="0"/>
        <v>6.625</v>
      </c>
      <c r="I16" s="9">
        <v>15</v>
      </c>
    </row>
    <row r="17" spans="1:9">
      <c r="A17">
        <v>2011</v>
      </c>
      <c r="B17">
        <v>11</v>
      </c>
      <c r="C17">
        <v>7</v>
      </c>
      <c r="D17">
        <v>0</v>
      </c>
      <c r="E17">
        <v>35</v>
      </c>
      <c r="H17" s="1">
        <f t="shared" si="0"/>
        <v>5</v>
      </c>
      <c r="I17">
        <v>11</v>
      </c>
    </row>
    <row r="18" spans="1:9">
      <c r="A18">
        <v>2012</v>
      </c>
      <c r="B18">
        <v>10</v>
      </c>
      <c r="C18">
        <v>10</v>
      </c>
      <c r="D18">
        <v>0</v>
      </c>
      <c r="E18">
        <v>29</v>
      </c>
      <c r="H18" s="1">
        <f t="shared" si="0"/>
        <v>2.9</v>
      </c>
      <c r="I18">
        <v>10</v>
      </c>
    </row>
    <row r="19" spans="1:9">
      <c r="A19">
        <v>2013</v>
      </c>
      <c r="B19" s="24">
        <v>12</v>
      </c>
      <c r="C19" s="24">
        <v>10</v>
      </c>
      <c r="D19" s="24">
        <v>0</v>
      </c>
      <c r="E19" s="24">
        <v>42</v>
      </c>
      <c r="H19" s="1">
        <f t="shared" si="0"/>
        <v>4.2</v>
      </c>
      <c r="I19">
        <v>12</v>
      </c>
    </row>
    <row r="20" spans="1:9">
      <c r="A20">
        <v>2014</v>
      </c>
      <c r="B20" s="24">
        <v>11</v>
      </c>
      <c r="C20" s="24">
        <v>9</v>
      </c>
      <c r="D20" s="24">
        <v>0</v>
      </c>
      <c r="E20" s="24">
        <v>49</v>
      </c>
      <c r="H20" s="1">
        <f t="shared" ref="H20" si="1">IF(C20=0,"",ROUND(E20/(C20-D20),3))</f>
        <v>5.444</v>
      </c>
      <c r="I20">
        <v>14</v>
      </c>
    </row>
    <row r="21" spans="1:9">
      <c r="A21">
        <v>2015</v>
      </c>
      <c r="B21" s="24">
        <v>8</v>
      </c>
      <c r="C21" s="24">
        <v>7</v>
      </c>
      <c r="D21" s="24">
        <v>1</v>
      </c>
      <c r="E21" s="24">
        <v>17</v>
      </c>
      <c r="H21" s="1">
        <f t="shared" si="0"/>
        <v>2.8330000000000002</v>
      </c>
      <c r="I21">
        <v>6</v>
      </c>
    </row>
    <row r="22" spans="1:9">
      <c r="H22"/>
    </row>
    <row r="23" spans="1:9">
      <c r="A23" t="s">
        <v>63</v>
      </c>
      <c r="B23">
        <f>SUM(B5:B22)</f>
        <v>184</v>
      </c>
      <c r="C23">
        <f>SUM(C5:C22)</f>
        <v>152</v>
      </c>
      <c r="D23">
        <f>SUM(D5:D22)</f>
        <v>15</v>
      </c>
      <c r="E23">
        <f>SUM(E5:E22)</f>
        <v>716</v>
      </c>
      <c r="G23">
        <f>SUM(G5:G22)</f>
        <v>1</v>
      </c>
      <c r="H23" s="1">
        <f>E23/(C23-D23)</f>
        <v>5.226277372262774</v>
      </c>
      <c r="I23">
        <f>MAX(I5:I21)</f>
        <v>66</v>
      </c>
    </row>
    <row r="48" spans="1:11">
      <c r="A48" s="5" t="s">
        <v>126</v>
      </c>
      <c r="G48" s="2"/>
      <c r="H48"/>
      <c r="I48" s="1"/>
      <c r="J48" s="1"/>
      <c r="K48" s="1"/>
    </row>
    <row r="49" spans="1:11">
      <c r="A49" s="3" t="s">
        <v>107</v>
      </c>
      <c r="B49" s="3" t="s">
        <v>120</v>
      </c>
      <c r="C49" s="3" t="s">
        <v>125</v>
      </c>
      <c r="D49" s="3" t="s">
        <v>119</v>
      </c>
      <c r="E49" s="3" t="s">
        <v>35</v>
      </c>
      <c r="F49" s="16" t="s">
        <v>69</v>
      </c>
      <c r="G49" s="3" t="s">
        <v>70</v>
      </c>
      <c r="H49" s="4" t="s">
        <v>123</v>
      </c>
      <c r="I49" s="4" t="s">
        <v>121</v>
      </c>
      <c r="J49" s="4" t="s">
        <v>122</v>
      </c>
      <c r="K49" s="4" t="s">
        <v>69</v>
      </c>
    </row>
    <row r="50" spans="1:11">
      <c r="A50">
        <v>2011</v>
      </c>
      <c r="B50">
        <v>5</v>
      </c>
      <c r="C50">
        <v>0</v>
      </c>
      <c r="D50">
        <v>2</v>
      </c>
      <c r="E50">
        <v>33</v>
      </c>
      <c r="G50" s="1"/>
      <c r="H50" s="1">
        <f>E50/B50</f>
        <v>6.6</v>
      </c>
      <c r="I50" s="1">
        <f>IF(D50=0,"",(B50*6)/D50)</f>
        <v>15</v>
      </c>
      <c r="J50" s="1">
        <f>IF(D50=0,"",E50/D50)</f>
        <v>16.5</v>
      </c>
      <c r="K50" t="s">
        <v>180</v>
      </c>
    </row>
    <row r="51" spans="1:11">
      <c r="A51">
        <v>2012</v>
      </c>
      <c r="B51">
        <v>6</v>
      </c>
      <c r="C51">
        <v>0</v>
      </c>
      <c r="D51">
        <v>1</v>
      </c>
      <c r="E51">
        <v>41</v>
      </c>
      <c r="H51" s="1">
        <f>E51/B51</f>
        <v>6.833333333333333</v>
      </c>
      <c r="I51" s="1">
        <f>IF(D51=0,"",(B51*6)/D51)</f>
        <v>36</v>
      </c>
      <c r="J51" s="1">
        <f>IF(D51=0,"",E51/D51)</f>
        <v>41</v>
      </c>
      <c r="K51" t="s">
        <v>198</v>
      </c>
    </row>
    <row r="53" spans="1:11">
      <c r="A53" t="s">
        <v>63</v>
      </c>
      <c r="B53">
        <f>SUM(B35:B52)</f>
        <v>11</v>
      </c>
      <c r="C53">
        <f>SUM(C35:C52)</f>
        <v>0</v>
      </c>
      <c r="D53">
        <f>SUM(D35:D52)</f>
        <v>3</v>
      </c>
      <c r="E53">
        <f>SUM(E35:E52)</f>
        <v>74</v>
      </c>
      <c r="F53" s="2"/>
      <c r="G53">
        <f>SUM(G35:G46)</f>
        <v>0</v>
      </c>
      <c r="H53" s="1">
        <f>E53/B53</f>
        <v>6.7272727272727275</v>
      </c>
      <c r="I53" s="1">
        <f>(B53*6)/D53</f>
        <v>22</v>
      </c>
      <c r="J53" s="1">
        <f>E53/D53</f>
        <v>24.666666666666668</v>
      </c>
      <c r="K53" t="s">
        <v>180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46</v>
      </c>
      <c r="B1" s="5" t="s">
        <v>175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2011</v>
      </c>
      <c r="B5">
        <v>2</v>
      </c>
      <c r="C5">
        <v>1</v>
      </c>
      <c r="D5">
        <v>1</v>
      </c>
      <c r="E5">
        <v>4</v>
      </c>
      <c r="F5"/>
      <c r="G5"/>
      <c r="H5" s="1" t="str">
        <f>IF(ISERROR(E5/(C5-D5)),"",ROUND(E5/(C5-D5),3))</f>
        <v/>
      </c>
      <c r="I5">
        <v>4</v>
      </c>
    </row>
    <row r="6" spans="1:9">
      <c r="A6">
        <v>2012</v>
      </c>
      <c r="B6" s="9">
        <v>2</v>
      </c>
      <c r="C6" s="9">
        <v>2</v>
      </c>
      <c r="D6" s="9">
        <v>0</v>
      </c>
      <c r="E6" s="9">
        <v>2</v>
      </c>
      <c r="H6" s="1">
        <f>IF(ISERROR(E6/(C6-D6)),"",ROUND(E6/(C6-D6),3))</f>
        <v>1</v>
      </c>
      <c r="I6">
        <v>1</v>
      </c>
    </row>
    <row r="7" spans="1:9">
      <c r="A7">
        <v>2013</v>
      </c>
      <c r="B7" s="24">
        <v>3</v>
      </c>
      <c r="C7" s="24">
        <v>1</v>
      </c>
      <c r="D7" s="24">
        <v>0</v>
      </c>
      <c r="E7" s="24">
        <v>2</v>
      </c>
      <c r="H7" s="1">
        <f>IF(ISERROR(E7/(C7-D7)),"",ROUND(E7/(C7-D7),3))</f>
        <v>2</v>
      </c>
      <c r="I7">
        <v>2</v>
      </c>
    </row>
    <row r="9" spans="1:9">
      <c r="A9" t="s">
        <v>150</v>
      </c>
      <c r="B9" s="9">
        <f t="shared" ref="B9:G9" si="0">SUM(B5:B8)</f>
        <v>7</v>
      </c>
      <c r="C9" s="9">
        <f t="shared" si="0"/>
        <v>4</v>
      </c>
      <c r="D9" s="9">
        <f t="shared" si="0"/>
        <v>1</v>
      </c>
      <c r="E9" s="9">
        <f t="shared" si="0"/>
        <v>8</v>
      </c>
      <c r="F9" s="9">
        <f t="shared" si="0"/>
        <v>0</v>
      </c>
      <c r="G9" s="9">
        <f t="shared" si="0"/>
        <v>0</v>
      </c>
      <c r="H9" s="10">
        <f>E9/(C9-D9)</f>
        <v>2.6666666666666665</v>
      </c>
      <c r="I9">
        <f>MAX(I5:I6)</f>
        <v>4</v>
      </c>
    </row>
    <row r="10" spans="1:9">
      <c r="H10" s="10"/>
    </row>
    <row r="11" spans="1:9">
      <c r="H11" s="10"/>
    </row>
    <row r="12" spans="1:9">
      <c r="H12" s="10"/>
    </row>
    <row r="13" spans="1:9">
      <c r="H13" s="10"/>
    </row>
    <row r="14" spans="1:9">
      <c r="H14" s="10"/>
    </row>
    <row r="15" spans="1:9">
      <c r="H15" s="10"/>
    </row>
    <row r="16" spans="1:9">
      <c r="H16" s="10"/>
    </row>
    <row r="17" spans="1:8">
      <c r="H17" s="10"/>
    </row>
    <row r="18" spans="1:8">
      <c r="H18" s="10"/>
    </row>
    <row r="19" spans="1:8">
      <c r="H19" s="10"/>
    </row>
    <row r="20" spans="1:8">
      <c r="H20" s="10"/>
    </row>
    <row r="21" spans="1:8">
      <c r="H21" s="10"/>
    </row>
    <row r="22" spans="1:8">
      <c r="H22" s="10"/>
    </row>
    <row r="23" spans="1:8">
      <c r="H23" s="10"/>
    </row>
    <row r="24" spans="1:8">
      <c r="H24" s="10"/>
    </row>
    <row r="25" spans="1:8">
      <c r="H25" s="10"/>
    </row>
    <row r="26" spans="1:8">
      <c r="H26" s="10"/>
    </row>
    <row r="27" spans="1:8">
      <c r="H27" s="10"/>
    </row>
    <row r="28" spans="1:8">
      <c r="H28" s="10"/>
    </row>
    <row r="31" spans="1:8">
      <c r="A31" s="5"/>
    </row>
    <row r="32" spans="1:8">
      <c r="A32" s="5"/>
    </row>
    <row r="33" spans="2:9">
      <c r="B33"/>
      <c r="C33"/>
      <c r="D33"/>
      <c r="E33"/>
      <c r="F33"/>
      <c r="G33" s="1"/>
      <c r="H33" s="1"/>
      <c r="I33" s="1"/>
    </row>
    <row r="34" spans="2:9">
      <c r="B34"/>
      <c r="C34"/>
      <c r="D34"/>
      <c r="E34"/>
      <c r="F34"/>
      <c r="G34" s="10"/>
      <c r="H34" s="10"/>
      <c r="I34" s="10"/>
    </row>
    <row r="35" spans="2:9">
      <c r="B35"/>
      <c r="C35"/>
      <c r="D35"/>
      <c r="E35"/>
      <c r="F35"/>
      <c r="G35" s="10"/>
      <c r="H35" s="10"/>
      <c r="I35" s="10"/>
    </row>
    <row r="36" spans="2:9">
      <c r="B36"/>
      <c r="C36"/>
      <c r="D36"/>
      <c r="E36"/>
      <c r="F36"/>
      <c r="G36" s="10"/>
      <c r="H36" s="10"/>
      <c r="I36" s="10"/>
    </row>
    <row r="37" spans="2:9">
      <c r="B37"/>
      <c r="C37"/>
      <c r="D37"/>
      <c r="E37"/>
      <c r="F37"/>
      <c r="G37" s="10"/>
      <c r="H37" s="10"/>
      <c r="I37" s="10"/>
    </row>
    <row r="38" spans="2:9">
      <c r="B38"/>
      <c r="C38"/>
      <c r="D38"/>
      <c r="E38"/>
      <c r="F38"/>
      <c r="G38" s="1"/>
      <c r="H38" s="1"/>
      <c r="I38" s="1"/>
    </row>
    <row r="39" spans="2:9">
      <c r="B39"/>
      <c r="C39"/>
      <c r="D39"/>
      <c r="E39"/>
      <c r="F39"/>
      <c r="G39" s="1"/>
      <c r="H39" s="1"/>
      <c r="I39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J47"/>
  <sheetViews>
    <sheetView zoomScale="125" zoomScaleNormal="125" zoomScalePageLayoutView="125" workbookViewId="0">
      <selection activeCell="K13" sqref="K13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29</v>
      </c>
      <c r="B1" s="5" t="s">
        <v>156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2007</v>
      </c>
      <c r="B5" s="9">
        <v>3</v>
      </c>
      <c r="C5" s="9">
        <v>3</v>
      </c>
      <c r="D5" s="9">
        <v>1</v>
      </c>
      <c r="E5" s="9">
        <v>32</v>
      </c>
      <c r="H5" s="1">
        <f t="shared" ref="H5:H13" si="0">IF(C5=0,"",ROUND(E5/(C5-D5),3))</f>
        <v>16</v>
      </c>
    </row>
    <row r="6" spans="1:10">
      <c r="A6">
        <v>2008</v>
      </c>
      <c r="B6" s="9">
        <v>14</v>
      </c>
      <c r="C6" s="9">
        <v>13</v>
      </c>
      <c r="D6" s="9">
        <v>1</v>
      </c>
      <c r="E6" s="9">
        <v>74</v>
      </c>
      <c r="H6" s="1">
        <f t="shared" si="0"/>
        <v>6.1669999999999998</v>
      </c>
    </row>
    <row r="7" spans="1:10">
      <c r="A7">
        <v>2009</v>
      </c>
      <c r="B7">
        <v>14</v>
      </c>
      <c r="C7">
        <v>12</v>
      </c>
      <c r="D7">
        <v>4</v>
      </c>
      <c r="E7">
        <v>116</v>
      </c>
      <c r="F7"/>
      <c r="G7">
        <v>1</v>
      </c>
      <c r="H7" s="1">
        <f t="shared" si="0"/>
        <v>14.5</v>
      </c>
      <c r="I7">
        <v>51</v>
      </c>
    </row>
    <row r="8" spans="1:10">
      <c r="A8">
        <v>2010</v>
      </c>
      <c r="B8">
        <v>14</v>
      </c>
      <c r="C8">
        <v>14</v>
      </c>
      <c r="D8">
        <v>1</v>
      </c>
      <c r="E8">
        <v>132</v>
      </c>
      <c r="F8"/>
      <c r="G8"/>
      <c r="H8" s="1">
        <f t="shared" si="0"/>
        <v>10.154</v>
      </c>
      <c r="I8">
        <v>33</v>
      </c>
    </row>
    <row r="9" spans="1:10">
      <c r="A9">
        <v>2011</v>
      </c>
      <c r="B9">
        <v>16</v>
      </c>
      <c r="C9">
        <v>16</v>
      </c>
      <c r="D9">
        <v>4</v>
      </c>
      <c r="E9">
        <v>150</v>
      </c>
      <c r="F9"/>
      <c r="G9"/>
      <c r="H9" s="1">
        <f t="shared" si="0"/>
        <v>12.5</v>
      </c>
      <c r="I9">
        <v>42</v>
      </c>
    </row>
    <row r="10" spans="1:10">
      <c r="A10">
        <v>2012</v>
      </c>
      <c r="B10">
        <v>13</v>
      </c>
      <c r="C10">
        <v>12</v>
      </c>
      <c r="D10">
        <v>1</v>
      </c>
      <c r="E10">
        <v>138</v>
      </c>
      <c r="F10"/>
      <c r="G10"/>
      <c r="H10" s="1">
        <f t="shared" si="0"/>
        <v>12.545</v>
      </c>
      <c r="I10">
        <v>40</v>
      </c>
    </row>
    <row r="11" spans="1:10">
      <c r="A11">
        <v>2013</v>
      </c>
      <c r="B11" s="24">
        <v>21</v>
      </c>
      <c r="C11" s="24">
        <v>19</v>
      </c>
      <c r="D11" s="24">
        <v>2</v>
      </c>
      <c r="E11" s="24">
        <v>411</v>
      </c>
      <c r="F11"/>
      <c r="G11">
        <v>2</v>
      </c>
      <c r="H11" s="1">
        <f t="shared" si="0"/>
        <v>24.175999999999998</v>
      </c>
      <c r="I11">
        <v>73</v>
      </c>
    </row>
    <row r="12" spans="1:10">
      <c r="A12">
        <v>2014</v>
      </c>
      <c r="B12" s="24">
        <v>18</v>
      </c>
      <c r="C12" s="24">
        <v>19</v>
      </c>
      <c r="D12" s="24">
        <v>2</v>
      </c>
      <c r="E12" s="24">
        <v>230</v>
      </c>
      <c r="F12"/>
      <c r="G12">
        <v>1</v>
      </c>
      <c r="H12" s="1">
        <f t="shared" ref="H12" si="1">IF(C12=0,"",ROUND(E12/(C12-D12),3))</f>
        <v>13.529</v>
      </c>
      <c r="I12">
        <v>58</v>
      </c>
      <c r="J12" t="s">
        <v>221</v>
      </c>
    </row>
    <row r="13" spans="1:10">
      <c r="A13">
        <v>2015</v>
      </c>
      <c r="B13" s="24">
        <v>19</v>
      </c>
      <c r="C13" s="24">
        <v>19</v>
      </c>
      <c r="D13" s="24">
        <v>0</v>
      </c>
      <c r="E13" s="24">
        <v>444</v>
      </c>
      <c r="F13"/>
      <c r="G13">
        <v>1</v>
      </c>
      <c r="H13" s="1">
        <f t="shared" si="0"/>
        <v>23.367999999999999</v>
      </c>
      <c r="I13">
        <v>96</v>
      </c>
    </row>
    <row r="15" spans="1:10">
      <c r="A15" t="s">
        <v>27</v>
      </c>
      <c r="B15" s="9">
        <f t="shared" ref="B15:G15" si="2">SUM(B5:B14)</f>
        <v>132</v>
      </c>
      <c r="C15" s="9">
        <f t="shared" si="2"/>
        <v>127</v>
      </c>
      <c r="D15" s="9">
        <f t="shared" si="2"/>
        <v>16</v>
      </c>
      <c r="E15" s="9">
        <f t="shared" si="2"/>
        <v>1727</v>
      </c>
      <c r="F15" s="9">
        <f t="shared" si="2"/>
        <v>0</v>
      </c>
      <c r="G15" s="9">
        <f t="shared" si="2"/>
        <v>5</v>
      </c>
      <c r="H15" s="10">
        <f>E15/(C15-D15)</f>
        <v>15.558558558558559</v>
      </c>
      <c r="I15">
        <f>MAX(I5:I13)</f>
        <v>96</v>
      </c>
    </row>
    <row r="16" spans="1:10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4" spans="1:10">
      <c r="H34" s="10"/>
    </row>
    <row r="37" spans="1:10">
      <c r="A37" s="5" t="s">
        <v>126</v>
      </c>
    </row>
    <row r="38" spans="1:10">
      <c r="A38" s="5"/>
    </row>
    <row r="39" spans="1:10">
      <c r="A39" t="s">
        <v>107</v>
      </c>
      <c r="B39" t="s">
        <v>66</v>
      </c>
      <c r="C39" t="s">
        <v>67</v>
      </c>
      <c r="D39" t="s">
        <v>68</v>
      </c>
      <c r="E39" t="s">
        <v>35</v>
      </c>
      <c r="F39" t="s">
        <v>70</v>
      </c>
      <c r="G39" s="1" t="s">
        <v>71</v>
      </c>
      <c r="H39" s="1" t="s">
        <v>72</v>
      </c>
      <c r="I39" s="1" t="s">
        <v>37</v>
      </c>
      <c r="J39" s="1" t="s">
        <v>69</v>
      </c>
    </row>
    <row r="40" spans="1:10">
      <c r="A40">
        <v>2008</v>
      </c>
      <c r="B40">
        <v>5</v>
      </c>
      <c r="C40">
        <v>0</v>
      </c>
      <c r="D40">
        <v>2</v>
      </c>
      <c r="E40">
        <v>19</v>
      </c>
      <c r="F40"/>
      <c r="G40" s="1">
        <f t="shared" ref="G40:G43" si="3">IF(ISERROR(E40/B40),"N/A",E40/B40)</f>
        <v>3.8</v>
      </c>
      <c r="H40" s="1">
        <f t="shared" ref="H40:H43" si="4">IF(ISERROR((B40*6)/D40),"N/A",(B40*6)/D40)</f>
        <v>15</v>
      </c>
      <c r="I40" s="10">
        <f t="shared" ref="I40:I43" si="5">IF(ISERROR(E40/D40),"N/A",E40/D40)</f>
        <v>9.5</v>
      </c>
      <c r="J40" s="22" t="s">
        <v>207</v>
      </c>
    </row>
    <row r="41" spans="1:10">
      <c r="A41">
        <v>2009</v>
      </c>
      <c r="B41">
        <v>2</v>
      </c>
      <c r="C41">
        <v>0</v>
      </c>
      <c r="D41">
        <v>1</v>
      </c>
      <c r="E41">
        <v>19</v>
      </c>
      <c r="F41"/>
      <c r="G41" s="1">
        <f t="shared" si="3"/>
        <v>9.5</v>
      </c>
      <c r="H41" s="1">
        <f t="shared" si="4"/>
        <v>12</v>
      </c>
      <c r="I41" s="10">
        <f t="shared" si="5"/>
        <v>19</v>
      </c>
      <c r="J41" t="s">
        <v>178</v>
      </c>
    </row>
    <row r="42" spans="1:10">
      <c r="A42">
        <v>2010</v>
      </c>
      <c r="B42">
        <v>4</v>
      </c>
      <c r="C42">
        <v>0</v>
      </c>
      <c r="D42">
        <v>1</v>
      </c>
      <c r="E42">
        <v>31</v>
      </c>
      <c r="F42"/>
      <c r="G42" s="1">
        <f t="shared" si="3"/>
        <v>7.75</v>
      </c>
      <c r="H42" s="1">
        <f t="shared" si="4"/>
        <v>24</v>
      </c>
      <c r="I42" s="10">
        <f t="shared" si="5"/>
        <v>31</v>
      </c>
      <c r="J42" t="s">
        <v>199</v>
      </c>
    </row>
    <row r="43" spans="1:10">
      <c r="A43">
        <v>2011</v>
      </c>
      <c r="B43">
        <v>3</v>
      </c>
      <c r="C43">
        <v>1</v>
      </c>
      <c r="D43">
        <v>0</v>
      </c>
      <c r="E43">
        <v>15</v>
      </c>
      <c r="F43"/>
      <c r="G43" s="10">
        <f t="shared" si="3"/>
        <v>5</v>
      </c>
      <c r="H43" s="10" t="str">
        <f t="shared" si="4"/>
        <v>N/A</v>
      </c>
      <c r="I43" s="10" t="str">
        <f t="shared" si="5"/>
        <v>N/A</v>
      </c>
    </row>
    <row r="44" spans="1:10">
      <c r="A44">
        <v>2012</v>
      </c>
      <c r="B44"/>
      <c r="C44"/>
      <c r="D44"/>
      <c r="E44"/>
      <c r="F44"/>
      <c r="G44" s="10"/>
      <c r="H44" s="10"/>
      <c r="I44" s="10"/>
    </row>
    <row r="45" spans="1:10">
      <c r="A45">
        <v>2013</v>
      </c>
      <c r="B45" s="24">
        <v>11</v>
      </c>
      <c r="C45" s="24">
        <v>3</v>
      </c>
      <c r="D45" s="24">
        <v>3</v>
      </c>
      <c r="E45" s="24">
        <v>44</v>
      </c>
      <c r="F45"/>
      <c r="G45" s="10">
        <f t="shared" ref="G45" si="6">IF(ISERROR(E45/B45),"N/A",E45/B45)</f>
        <v>4</v>
      </c>
      <c r="H45" s="10">
        <f t="shared" ref="H45" si="7">IF(ISERROR((B45*6)/D45),"N/A",(B45*6)/D45)</f>
        <v>22</v>
      </c>
      <c r="I45" s="10">
        <f t="shared" ref="I45" si="8">IF(ISERROR(E45/D45),"N/A",E45/D45)</f>
        <v>14.666666666666666</v>
      </c>
      <c r="J45" t="s">
        <v>229</v>
      </c>
    </row>
    <row r="46" spans="1:10">
      <c r="B46"/>
      <c r="C46"/>
      <c r="D46"/>
      <c r="E46"/>
      <c r="F46"/>
      <c r="G46" s="1"/>
      <c r="H46" s="1"/>
      <c r="I46" s="1"/>
    </row>
    <row r="47" spans="1:10">
      <c r="A47" t="s">
        <v>63</v>
      </c>
      <c r="B47">
        <f>SUM(B40:B46)</f>
        <v>25</v>
      </c>
      <c r="C47">
        <f>SUM(C40:C46)</f>
        <v>4</v>
      </c>
      <c r="D47">
        <f>SUM(D40:D46)</f>
        <v>7</v>
      </c>
      <c r="E47">
        <f>SUM(E40:E46)</f>
        <v>128</v>
      </c>
      <c r="F47">
        <f>SUM(F40:F46)</f>
        <v>0</v>
      </c>
      <c r="G47" s="1">
        <f>E47/B47</f>
        <v>5.12</v>
      </c>
      <c r="H47" s="1">
        <f>(B47*6)/D47</f>
        <v>21.428571428571427</v>
      </c>
      <c r="I47" s="1">
        <f>E47/D47</f>
        <v>18.285714285714285</v>
      </c>
      <c r="J47" t="s">
        <v>207</v>
      </c>
    </row>
  </sheetData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251</v>
      </c>
      <c r="B1" s="5" t="s">
        <v>252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2013</v>
      </c>
      <c r="B5" s="24">
        <v>6</v>
      </c>
      <c r="C5" s="24">
        <v>6</v>
      </c>
      <c r="D5" s="24">
        <v>0</v>
      </c>
      <c r="E5" s="24">
        <v>100</v>
      </c>
      <c r="H5" s="1">
        <f t="shared" ref="H5:H7" si="0">IF(C5=0,"",ROUND(E5/(C5-D5),3))</f>
        <v>16.667000000000002</v>
      </c>
      <c r="I5">
        <v>37</v>
      </c>
    </row>
    <row r="6" spans="1:9">
      <c r="A6">
        <v>2014</v>
      </c>
      <c r="B6" s="24">
        <v>16</v>
      </c>
      <c r="C6" s="24">
        <v>14</v>
      </c>
      <c r="D6" s="24">
        <v>1</v>
      </c>
      <c r="E6" s="24">
        <v>138</v>
      </c>
      <c r="H6" s="1">
        <f t="shared" ref="H6" si="1">IF(C6=0,"",ROUND(E6/(C6-D6),3))</f>
        <v>10.615</v>
      </c>
      <c r="I6">
        <v>37</v>
      </c>
    </row>
    <row r="7" spans="1:9">
      <c r="A7">
        <v>2015</v>
      </c>
      <c r="B7" s="24">
        <v>15</v>
      </c>
      <c r="C7" s="24">
        <v>13</v>
      </c>
      <c r="D7" s="24">
        <v>0</v>
      </c>
      <c r="E7" s="24">
        <v>393</v>
      </c>
      <c r="G7" s="9">
        <v>2</v>
      </c>
      <c r="H7" s="1">
        <f t="shared" si="0"/>
        <v>30.231000000000002</v>
      </c>
      <c r="I7">
        <v>96</v>
      </c>
    </row>
    <row r="9" spans="1:9">
      <c r="A9" t="s">
        <v>150</v>
      </c>
      <c r="B9" s="9">
        <f t="shared" ref="B9:G9" si="2">SUM(B5:B8)</f>
        <v>37</v>
      </c>
      <c r="C9" s="9">
        <f t="shared" si="2"/>
        <v>33</v>
      </c>
      <c r="D9" s="9">
        <f t="shared" si="2"/>
        <v>1</v>
      </c>
      <c r="E9" s="9">
        <f t="shared" si="2"/>
        <v>631</v>
      </c>
      <c r="F9" s="9">
        <f t="shared" si="2"/>
        <v>0</v>
      </c>
      <c r="G9" s="9">
        <f t="shared" si="2"/>
        <v>2</v>
      </c>
      <c r="H9" s="10">
        <f>E9/(C9-D9)</f>
        <v>19.71875</v>
      </c>
      <c r="I9">
        <f>MAX(I5:I7)</f>
        <v>96</v>
      </c>
    </row>
    <row r="10" spans="1:9">
      <c r="H10" s="10"/>
    </row>
    <row r="11" spans="1:9">
      <c r="H11" s="10"/>
    </row>
    <row r="12" spans="1:9">
      <c r="H12" s="10"/>
    </row>
    <row r="13" spans="1:9">
      <c r="H13" s="10"/>
    </row>
    <row r="14" spans="1:9">
      <c r="H14" s="10"/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J48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162</v>
      </c>
      <c r="B1" s="5" t="s">
        <v>163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2008</v>
      </c>
      <c r="B5" s="9">
        <v>3</v>
      </c>
      <c r="C5" s="9">
        <v>3</v>
      </c>
      <c r="D5" s="9">
        <v>0</v>
      </c>
      <c r="E5" s="9">
        <v>13</v>
      </c>
      <c r="H5" s="1">
        <f t="shared" ref="H5:H12" si="0">IF(C5=0,"",ROUND(E5/(C5-D5),3))</f>
        <v>4.3330000000000002</v>
      </c>
    </row>
    <row r="6" spans="1:9">
      <c r="A6">
        <v>2009</v>
      </c>
      <c r="B6" s="9">
        <v>7</v>
      </c>
      <c r="C6" s="9">
        <v>6</v>
      </c>
      <c r="D6" s="9">
        <v>1</v>
      </c>
      <c r="E6" s="9">
        <v>28</v>
      </c>
      <c r="H6" s="1">
        <f t="shared" si="0"/>
        <v>5.6</v>
      </c>
      <c r="I6">
        <v>14</v>
      </c>
    </row>
    <row r="7" spans="1:9">
      <c r="A7">
        <v>2010</v>
      </c>
      <c r="B7"/>
      <c r="C7"/>
      <c r="D7"/>
      <c r="E7"/>
      <c r="F7"/>
      <c r="G7"/>
      <c r="H7"/>
    </row>
    <row r="8" spans="1:9">
      <c r="A8">
        <v>2011</v>
      </c>
      <c r="B8">
        <v>5</v>
      </c>
      <c r="C8">
        <v>5</v>
      </c>
      <c r="D8">
        <v>3</v>
      </c>
      <c r="E8">
        <v>33</v>
      </c>
      <c r="F8"/>
      <c r="G8"/>
      <c r="H8" s="1">
        <f t="shared" si="0"/>
        <v>16.5</v>
      </c>
      <c r="I8">
        <v>18</v>
      </c>
    </row>
    <row r="9" spans="1:9">
      <c r="A9">
        <v>2012</v>
      </c>
      <c r="B9" s="9">
        <v>2</v>
      </c>
      <c r="C9" s="9">
        <v>1</v>
      </c>
      <c r="D9" s="9">
        <v>0</v>
      </c>
      <c r="E9" s="9">
        <v>0</v>
      </c>
      <c r="H9" s="1">
        <f t="shared" si="0"/>
        <v>0</v>
      </c>
    </row>
    <row r="10" spans="1:9">
      <c r="A10">
        <v>2013</v>
      </c>
    </row>
    <row r="11" spans="1:9">
      <c r="A11">
        <v>2014</v>
      </c>
      <c r="B11" s="9">
        <v>3</v>
      </c>
      <c r="C11" s="9">
        <v>3</v>
      </c>
      <c r="D11" s="9">
        <v>2</v>
      </c>
      <c r="E11" s="9">
        <v>12</v>
      </c>
      <c r="H11" s="1">
        <f t="shared" ref="H11" si="1">IF(C11=0,"",ROUND(E11/(C11-D11),3))</f>
        <v>12</v>
      </c>
      <c r="I11">
        <v>12</v>
      </c>
    </row>
    <row r="12" spans="1:9">
      <c r="A12">
        <v>2015</v>
      </c>
      <c r="B12" s="9">
        <v>5</v>
      </c>
      <c r="C12" s="9">
        <v>2</v>
      </c>
      <c r="D12" s="9">
        <v>0</v>
      </c>
      <c r="E12" s="9">
        <v>0</v>
      </c>
      <c r="H12" s="1">
        <f t="shared" si="0"/>
        <v>0</v>
      </c>
    </row>
    <row r="14" spans="1:9">
      <c r="A14" t="s">
        <v>150</v>
      </c>
      <c r="B14" s="9">
        <f t="shared" ref="B14:G14" si="2">SUM(B5:B13)</f>
        <v>25</v>
      </c>
      <c r="C14" s="9">
        <f t="shared" si="2"/>
        <v>20</v>
      </c>
      <c r="D14" s="9">
        <f t="shared" si="2"/>
        <v>6</v>
      </c>
      <c r="E14" s="9">
        <f t="shared" si="2"/>
        <v>86</v>
      </c>
      <c r="F14" s="9">
        <f t="shared" si="2"/>
        <v>0</v>
      </c>
      <c r="G14" s="9">
        <f t="shared" si="2"/>
        <v>0</v>
      </c>
      <c r="H14" s="10">
        <f>E14/(C14-D14)</f>
        <v>6.1428571428571432</v>
      </c>
      <c r="I14">
        <f>MAX(I5:I9)</f>
        <v>18</v>
      </c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6" spans="1:10">
      <c r="A36" s="5" t="s">
        <v>126</v>
      </c>
    </row>
    <row r="37" spans="1:10">
      <c r="A37" s="5"/>
    </row>
    <row r="38" spans="1:10">
      <c r="A38" t="s">
        <v>107</v>
      </c>
      <c r="B38" t="s">
        <v>66</v>
      </c>
      <c r="C38" t="s">
        <v>67</v>
      </c>
      <c r="D38" t="s">
        <v>68</v>
      </c>
      <c r="E38" t="s">
        <v>35</v>
      </c>
      <c r="F38" t="s">
        <v>70</v>
      </c>
      <c r="G38" s="1" t="s">
        <v>71</v>
      </c>
      <c r="H38" s="1" t="s">
        <v>72</v>
      </c>
      <c r="I38" s="1" t="s">
        <v>37</v>
      </c>
      <c r="J38" s="1" t="s">
        <v>69</v>
      </c>
    </row>
    <row r="39" spans="1:10">
      <c r="A39">
        <v>2008</v>
      </c>
      <c r="B39">
        <v>2</v>
      </c>
      <c r="C39">
        <v>0</v>
      </c>
      <c r="D39">
        <v>0</v>
      </c>
      <c r="E39">
        <v>13</v>
      </c>
      <c r="F39"/>
      <c r="G39" s="10">
        <f t="shared" ref="G39:G42" si="3">IF(ISERROR(E39/B39),"N/A",E39/B39)</f>
        <v>6.5</v>
      </c>
      <c r="H39" s="10" t="str">
        <f t="shared" ref="H39:H42" si="4">IF(ISERROR((B39*6)/D39),"N/A",(B39*6)/D39)</f>
        <v>N/A</v>
      </c>
      <c r="I39" s="10" t="str">
        <f t="shared" ref="I39:I41" si="5">IF(ISERROR(E39/D39),"N/A",E39/D39)</f>
        <v>N/A</v>
      </c>
      <c r="J39" t="s">
        <v>211</v>
      </c>
    </row>
    <row r="40" spans="1:10">
      <c r="A40">
        <v>2009</v>
      </c>
      <c r="B40">
        <v>17</v>
      </c>
      <c r="C40">
        <v>3</v>
      </c>
      <c r="D40">
        <v>2</v>
      </c>
      <c r="E40">
        <v>69</v>
      </c>
      <c r="F40"/>
      <c r="G40" s="10">
        <f t="shared" si="3"/>
        <v>4.0588235294117645</v>
      </c>
      <c r="H40" s="10">
        <f t="shared" si="4"/>
        <v>51</v>
      </c>
      <c r="I40" s="10">
        <f t="shared" si="5"/>
        <v>34.5</v>
      </c>
      <c r="J40" t="s">
        <v>200</v>
      </c>
    </row>
    <row r="41" spans="1:10">
      <c r="A41">
        <v>2010</v>
      </c>
      <c r="B41"/>
      <c r="C41"/>
      <c r="D41"/>
      <c r="E41"/>
      <c r="F41"/>
      <c r="G41" s="10"/>
      <c r="H41" s="10"/>
      <c r="I41" s="10"/>
    </row>
    <row r="42" spans="1:10">
      <c r="A42">
        <v>2011</v>
      </c>
      <c r="B42">
        <v>22.5</v>
      </c>
      <c r="C42">
        <v>2</v>
      </c>
      <c r="D42">
        <v>7</v>
      </c>
      <c r="E42">
        <v>115</v>
      </c>
      <c r="F42"/>
      <c r="G42" s="10">
        <f t="shared" si="3"/>
        <v>5.1111111111111107</v>
      </c>
      <c r="H42" s="10">
        <f t="shared" si="4"/>
        <v>19.285714285714285</v>
      </c>
      <c r="I42" s="10">
        <f>IF(ISERROR(E42/D42),"N/A",E42/D42)</f>
        <v>16.428571428571427</v>
      </c>
      <c r="J42" t="s">
        <v>12</v>
      </c>
    </row>
    <row r="43" spans="1:10">
      <c r="A43">
        <v>2012</v>
      </c>
      <c r="B43"/>
      <c r="C43"/>
      <c r="D43"/>
      <c r="E43"/>
      <c r="F43"/>
      <c r="G43" s="10"/>
      <c r="H43" s="10"/>
      <c r="I43" s="10"/>
    </row>
    <row r="44" spans="1:10">
      <c r="A44">
        <v>2013</v>
      </c>
      <c r="B44"/>
      <c r="C44"/>
      <c r="D44"/>
      <c r="E44"/>
      <c r="F44"/>
      <c r="G44" s="10"/>
      <c r="H44" s="10"/>
      <c r="I44" s="10"/>
    </row>
    <row r="45" spans="1:10">
      <c r="A45">
        <v>2014</v>
      </c>
      <c r="B45">
        <v>21</v>
      </c>
      <c r="C45">
        <v>1</v>
      </c>
      <c r="D45">
        <v>1</v>
      </c>
      <c r="E45">
        <v>100</v>
      </c>
      <c r="F45"/>
      <c r="G45" s="10">
        <f>IF(ISERROR(E45/B45),"N/A",E45/B45)</f>
        <v>4.7619047619047619</v>
      </c>
      <c r="H45" s="10">
        <f>IF(ISERROR((B45*6)/D45),"N/A",(B45*6)/D45)</f>
        <v>126</v>
      </c>
      <c r="I45" s="10">
        <f>IF(ISERROR(E45/D45),"N/A",E45/D45)</f>
        <v>100</v>
      </c>
      <c r="J45" t="s">
        <v>248</v>
      </c>
    </row>
    <row r="46" spans="1:10">
      <c r="A46">
        <v>2015</v>
      </c>
      <c r="B46">
        <v>11.5</v>
      </c>
      <c r="C46">
        <v>2</v>
      </c>
      <c r="D46">
        <v>5</v>
      </c>
      <c r="E46">
        <v>58</v>
      </c>
      <c r="F46"/>
      <c r="G46" s="10">
        <f>IF(ISERROR(E46/B46),"N/A",E46/B46)</f>
        <v>5.0434782608695654</v>
      </c>
      <c r="H46" s="10">
        <f>IF(ISERROR((B46*6)/D46),"N/A",(B46*6)/D46)</f>
        <v>13.8</v>
      </c>
      <c r="I46" s="10">
        <f>IF(ISERROR(E46/D46),"N/A",E46/D46)</f>
        <v>11.6</v>
      </c>
      <c r="J46" t="s">
        <v>257</v>
      </c>
    </row>
    <row r="47" spans="1:10">
      <c r="B47"/>
      <c r="C47"/>
      <c r="D47"/>
      <c r="E47"/>
      <c r="F47"/>
      <c r="G47" s="1"/>
      <c r="H47" s="1"/>
      <c r="I47" s="1"/>
    </row>
    <row r="48" spans="1:10">
      <c r="A48" t="s">
        <v>63</v>
      </c>
      <c r="B48">
        <f>SUM(B39:B47)</f>
        <v>74</v>
      </c>
      <c r="C48">
        <f>SUM(C39:C47)</f>
        <v>8</v>
      </c>
      <c r="D48">
        <f>SUM(D39:D47)</f>
        <v>15</v>
      </c>
      <c r="E48">
        <f>SUM(E39:E47)</f>
        <v>355</v>
      </c>
      <c r="F48">
        <f>SUM(F39:F47)</f>
        <v>0</v>
      </c>
      <c r="G48" s="1">
        <f>E48/B48</f>
        <v>4.7972972972972974</v>
      </c>
      <c r="H48" s="1">
        <f>(B48*6)/D48</f>
        <v>29.6</v>
      </c>
      <c r="I48" s="1">
        <f>E48/D48</f>
        <v>23.666666666666668</v>
      </c>
      <c r="J48" t="s">
        <v>12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I33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161</v>
      </c>
      <c r="B1" s="5" t="s">
        <v>128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2008</v>
      </c>
      <c r="B5" s="9">
        <v>2</v>
      </c>
      <c r="C5" s="9">
        <v>2</v>
      </c>
      <c r="D5" s="9">
        <v>0</v>
      </c>
      <c r="E5" s="9">
        <v>8</v>
      </c>
      <c r="H5" s="1">
        <f t="shared" ref="H5:H12" si="0">IF(C5=0,"",ROUND(E5/(C5-D5),3))</f>
        <v>4</v>
      </c>
    </row>
    <row r="6" spans="1:9">
      <c r="A6">
        <v>2009</v>
      </c>
      <c r="B6" s="9">
        <v>5</v>
      </c>
      <c r="C6" s="9">
        <v>4</v>
      </c>
      <c r="D6" s="9">
        <v>1</v>
      </c>
      <c r="E6" s="9">
        <v>34</v>
      </c>
      <c r="H6" s="1">
        <f t="shared" si="0"/>
        <v>11.333</v>
      </c>
      <c r="I6">
        <v>17</v>
      </c>
    </row>
    <row r="7" spans="1:9">
      <c r="A7">
        <v>2010</v>
      </c>
      <c r="B7">
        <v>8</v>
      </c>
      <c r="C7">
        <v>8</v>
      </c>
      <c r="D7">
        <v>1</v>
      </c>
      <c r="E7">
        <v>194</v>
      </c>
      <c r="F7"/>
      <c r="G7"/>
      <c r="H7" s="1">
        <f t="shared" si="0"/>
        <v>27.713999999999999</v>
      </c>
      <c r="I7">
        <v>42</v>
      </c>
    </row>
    <row r="8" spans="1:9">
      <c r="A8">
        <v>2011</v>
      </c>
      <c r="B8">
        <v>8</v>
      </c>
      <c r="C8">
        <v>6</v>
      </c>
      <c r="D8">
        <v>2</v>
      </c>
      <c r="E8">
        <v>29</v>
      </c>
      <c r="F8"/>
      <c r="G8"/>
      <c r="H8" s="1">
        <f t="shared" si="0"/>
        <v>7.25</v>
      </c>
      <c r="I8">
        <v>8</v>
      </c>
    </row>
    <row r="9" spans="1:9">
      <c r="A9">
        <v>2012</v>
      </c>
      <c r="B9" s="9">
        <v>5</v>
      </c>
      <c r="C9" s="9">
        <v>4</v>
      </c>
      <c r="D9" s="9">
        <v>1</v>
      </c>
      <c r="E9" s="9">
        <v>73</v>
      </c>
      <c r="H9" s="1">
        <f t="shared" si="0"/>
        <v>24.332999999999998</v>
      </c>
      <c r="I9">
        <v>47</v>
      </c>
    </row>
    <row r="10" spans="1:9">
      <c r="A10">
        <v>2013</v>
      </c>
      <c r="B10" s="24">
        <v>6</v>
      </c>
      <c r="C10" s="24">
        <v>6</v>
      </c>
      <c r="D10" s="24">
        <v>0</v>
      </c>
      <c r="E10" s="24">
        <v>100</v>
      </c>
      <c r="H10" s="1">
        <f t="shared" si="0"/>
        <v>16.667000000000002</v>
      </c>
      <c r="I10">
        <v>37</v>
      </c>
    </row>
    <row r="11" spans="1:9">
      <c r="A11">
        <v>2014</v>
      </c>
      <c r="B11" s="24">
        <v>5</v>
      </c>
      <c r="C11" s="24">
        <v>5</v>
      </c>
      <c r="D11" s="24">
        <v>0</v>
      </c>
      <c r="E11" s="24">
        <v>23</v>
      </c>
      <c r="H11" s="1">
        <f t="shared" ref="H11" si="1">IF(C11=0,"",ROUND(E11/(C11-D11),3))</f>
        <v>4.5999999999999996</v>
      </c>
      <c r="I11">
        <v>21</v>
      </c>
    </row>
    <row r="12" spans="1:9">
      <c r="A12">
        <v>2015</v>
      </c>
      <c r="B12" s="24">
        <v>4</v>
      </c>
      <c r="C12" s="24">
        <v>4</v>
      </c>
      <c r="D12" s="24">
        <v>1</v>
      </c>
      <c r="E12" s="24">
        <v>48</v>
      </c>
      <c r="H12" s="1">
        <f t="shared" si="0"/>
        <v>16</v>
      </c>
      <c r="I12">
        <v>33</v>
      </c>
    </row>
    <row r="14" spans="1:9">
      <c r="A14" t="s">
        <v>150</v>
      </c>
      <c r="B14" s="9">
        <f t="shared" ref="B14:G14" si="2">SUM(B5:B13)</f>
        <v>43</v>
      </c>
      <c r="C14" s="9">
        <f t="shared" si="2"/>
        <v>39</v>
      </c>
      <c r="D14" s="9">
        <f t="shared" si="2"/>
        <v>6</v>
      </c>
      <c r="E14" s="9">
        <f t="shared" si="2"/>
        <v>509</v>
      </c>
      <c r="F14" s="9">
        <f t="shared" si="2"/>
        <v>0</v>
      </c>
      <c r="G14" s="9">
        <f t="shared" si="2"/>
        <v>0</v>
      </c>
      <c r="H14" s="10">
        <f>E14/(C14-D14)</f>
        <v>15.424242424242424</v>
      </c>
      <c r="I14">
        <f>MAX(I5:I12)</f>
        <v>47</v>
      </c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8:8">
      <c r="H33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K78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2" x14ac:dyDescent="0"/>
  <cols>
    <col min="8" max="8" width="9.1640625" bestFit="1" customWidth="1"/>
  </cols>
  <sheetData>
    <row r="1" spans="1:10">
      <c r="A1" s="5" t="s">
        <v>41</v>
      </c>
      <c r="B1" s="5" t="s">
        <v>128</v>
      </c>
    </row>
    <row r="2" spans="1:10">
      <c r="A2" s="5" t="s">
        <v>116</v>
      </c>
      <c r="B2" s="5"/>
      <c r="C2" s="21" t="s">
        <v>172</v>
      </c>
    </row>
    <row r="3" spans="1:10">
      <c r="A3" s="5"/>
      <c r="B3" s="5"/>
    </row>
    <row r="4" spans="1:10"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t="s">
        <v>37</v>
      </c>
      <c r="I4" t="s">
        <v>205</v>
      </c>
    </row>
    <row r="5" spans="1:10">
      <c r="A5">
        <v>1994</v>
      </c>
      <c r="B5">
        <v>5</v>
      </c>
      <c r="C5">
        <v>5</v>
      </c>
      <c r="D5">
        <v>0</v>
      </c>
      <c r="E5">
        <v>32</v>
      </c>
      <c r="H5" s="1">
        <f t="shared" ref="H5:H26" si="0">IF(C5=0,"",ROUND(E5/(C5-D5),3))</f>
        <v>6.4</v>
      </c>
    </row>
    <row r="6" spans="1:10">
      <c r="A6">
        <v>1995</v>
      </c>
      <c r="B6">
        <v>6</v>
      </c>
      <c r="C6">
        <v>6</v>
      </c>
      <c r="D6">
        <v>1</v>
      </c>
      <c r="E6">
        <v>52</v>
      </c>
      <c r="H6" s="1">
        <f t="shared" si="0"/>
        <v>10.4</v>
      </c>
    </row>
    <row r="7" spans="1:10">
      <c r="A7">
        <v>1996</v>
      </c>
      <c r="B7">
        <v>13</v>
      </c>
      <c r="C7">
        <v>9</v>
      </c>
      <c r="D7">
        <v>2</v>
      </c>
      <c r="E7">
        <v>54</v>
      </c>
      <c r="H7" s="1">
        <f t="shared" si="0"/>
        <v>7.7140000000000004</v>
      </c>
    </row>
    <row r="8" spans="1:10">
      <c r="A8">
        <v>1997</v>
      </c>
      <c r="B8">
        <v>12</v>
      </c>
      <c r="C8">
        <v>6</v>
      </c>
      <c r="D8">
        <v>1</v>
      </c>
      <c r="E8">
        <v>13</v>
      </c>
      <c r="H8" s="1">
        <f t="shared" si="0"/>
        <v>2.6</v>
      </c>
    </row>
    <row r="9" spans="1:10">
      <c r="A9">
        <v>1998</v>
      </c>
      <c r="B9">
        <v>15</v>
      </c>
      <c r="C9">
        <v>9</v>
      </c>
      <c r="D9">
        <v>5</v>
      </c>
      <c r="E9">
        <v>23</v>
      </c>
      <c r="H9" s="1">
        <f t="shared" si="0"/>
        <v>5.75</v>
      </c>
    </row>
    <row r="10" spans="1:10">
      <c r="A10">
        <v>1999</v>
      </c>
      <c r="B10">
        <v>14</v>
      </c>
      <c r="C10">
        <v>12</v>
      </c>
      <c r="D10">
        <v>5</v>
      </c>
      <c r="E10">
        <v>62</v>
      </c>
      <c r="H10" s="1">
        <f t="shared" si="0"/>
        <v>8.8569999999999993</v>
      </c>
    </row>
    <row r="11" spans="1:10">
      <c r="A11">
        <v>2000</v>
      </c>
      <c r="B11">
        <v>12</v>
      </c>
      <c r="C11">
        <v>10</v>
      </c>
      <c r="D11">
        <v>1</v>
      </c>
      <c r="E11">
        <v>91</v>
      </c>
      <c r="H11" s="1">
        <f t="shared" si="0"/>
        <v>10.111000000000001</v>
      </c>
    </row>
    <row r="12" spans="1:10">
      <c r="A12">
        <v>2001</v>
      </c>
      <c r="B12">
        <v>14</v>
      </c>
      <c r="C12">
        <v>14</v>
      </c>
      <c r="D12">
        <v>2</v>
      </c>
      <c r="E12">
        <v>274</v>
      </c>
      <c r="H12" s="1">
        <f t="shared" si="0"/>
        <v>22.832999999999998</v>
      </c>
    </row>
    <row r="13" spans="1:10">
      <c r="A13">
        <v>2002</v>
      </c>
      <c r="B13">
        <v>13</v>
      </c>
      <c r="C13">
        <v>13</v>
      </c>
      <c r="D13">
        <v>0</v>
      </c>
      <c r="E13">
        <v>174</v>
      </c>
      <c r="G13">
        <v>1</v>
      </c>
      <c r="H13" s="1">
        <f t="shared" si="0"/>
        <v>13.385</v>
      </c>
    </row>
    <row r="14" spans="1:10">
      <c r="A14">
        <v>2003</v>
      </c>
      <c r="B14">
        <v>14</v>
      </c>
      <c r="C14">
        <v>12</v>
      </c>
      <c r="D14">
        <v>0</v>
      </c>
      <c r="E14">
        <v>89</v>
      </c>
      <c r="H14" s="1">
        <f t="shared" si="0"/>
        <v>7.4169999999999998</v>
      </c>
    </row>
    <row r="15" spans="1:10">
      <c r="A15">
        <v>2004</v>
      </c>
      <c r="B15">
        <v>14</v>
      </c>
      <c r="C15">
        <v>14</v>
      </c>
      <c r="D15">
        <v>2</v>
      </c>
      <c r="E15">
        <v>122</v>
      </c>
      <c r="H15" s="1">
        <f t="shared" si="0"/>
        <v>10.167</v>
      </c>
    </row>
    <row r="16" spans="1:10">
      <c r="A16">
        <v>2005</v>
      </c>
      <c r="B16">
        <v>15</v>
      </c>
      <c r="C16">
        <v>14</v>
      </c>
      <c r="D16">
        <v>3</v>
      </c>
      <c r="E16">
        <v>247</v>
      </c>
      <c r="H16" s="1">
        <f t="shared" si="0"/>
        <v>22.454999999999998</v>
      </c>
      <c r="I16" s="9">
        <v>46</v>
      </c>
      <c r="J16" t="s">
        <v>221</v>
      </c>
    </row>
    <row r="17" spans="1:10">
      <c r="A17">
        <v>2006</v>
      </c>
      <c r="B17">
        <v>14</v>
      </c>
      <c r="C17">
        <v>14</v>
      </c>
      <c r="D17">
        <v>1</v>
      </c>
      <c r="E17">
        <v>171</v>
      </c>
      <c r="H17" s="1">
        <f t="shared" si="0"/>
        <v>13.154</v>
      </c>
      <c r="I17">
        <v>41</v>
      </c>
    </row>
    <row r="18" spans="1:10">
      <c r="A18">
        <v>2007</v>
      </c>
      <c r="B18" s="9">
        <v>11</v>
      </c>
      <c r="C18" s="9">
        <v>10</v>
      </c>
      <c r="D18" s="9">
        <v>2</v>
      </c>
      <c r="E18" s="9">
        <v>192</v>
      </c>
      <c r="F18" s="9"/>
      <c r="G18" s="9"/>
      <c r="H18" s="1">
        <f t="shared" si="0"/>
        <v>24</v>
      </c>
    </row>
    <row r="19" spans="1:10">
      <c r="A19">
        <v>2008</v>
      </c>
      <c r="B19" s="9">
        <v>16</v>
      </c>
      <c r="C19" s="9">
        <v>15</v>
      </c>
      <c r="D19" s="9">
        <v>1</v>
      </c>
      <c r="E19" s="9">
        <v>184</v>
      </c>
      <c r="F19" s="9"/>
      <c r="G19" s="9"/>
      <c r="H19" s="1">
        <f t="shared" si="0"/>
        <v>13.143000000000001</v>
      </c>
    </row>
    <row r="20" spans="1:10">
      <c r="A20">
        <v>2009</v>
      </c>
      <c r="B20" s="11">
        <v>15</v>
      </c>
      <c r="C20">
        <v>13</v>
      </c>
      <c r="D20">
        <v>0</v>
      </c>
      <c r="E20">
        <v>166</v>
      </c>
      <c r="H20" s="1">
        <f t="shared" si="0"/>
        <v>12.769</v>
      </c>
      <c r="I20">
        <v>26</v>
      </c>
    </row>
    <row r="21" spans="1:10">
      <c r="A21">
        <v>2010</v>
      </c>
      <c r="B21">
        <v>14</v>
      </c>
      <c r="C21">
        <v>12</v>
      </c>
      <c r="D21">
        <v>2</v>
      </c>
      <c r="E21">
        <v>94</v>
      </c>
      <c r="H21" s="1">
        <f t="shared" si="0"/>
        <v>9.4</v>
      </c>
      <c r="I21">
        <v>35</v>
      </c>
    </row>
    <row r="22" spans="1:10">
      <c r="A22">
        <v>2011</v>
      </c>
      <c r="B22">
        <v>16</v>
      </c>
      <c r="C22">
        <v>10</v>
      </c>
      <c r="D22">
        <v>1</v>
      </c>
      <c r="E22">
        <v>178</v>
      </c>
      <c r="H22" s="1">
        <f t="shared" si="0"/>
        <v>19.777999999999999</v>
      </c>
      <c r="I22">
        <v>37</v>
      </c>
    </row>
    <row r="23" spans="1:10">
      <c r="A23">
        <v>2012</v>
      </c>
      <c r="B23">
        <v>11</v>
      </c>
      <c r="C23">
        <v>11</v>
      </c>
      <c r="D23">
        <v>2</v>
      </c>
      <c r="E23">
        <v>53</v>
      </c>
      <c r="H23" s="1">
        <f t="shared" si="0"/>
        <v>5.8890000000000002</v>
      </c>
      <c r="I23">
        <v>20</v>
      </c>
    </row>
    <row r="24" spans="1:10">
      <c r="A24">
        <v>2013</v>
      </c>
      <c r="B24" s="24">
        <v>16</v>
      </c>
      <c r="C24" s="24">
        <v>13</v>
      </c>
      <c r="D24" s="24">
        <v>1</v>
      </c>
      <c r="E24" s="24">
        <v>101</v>
      </c>
      <c r="H24" s="1">
        <f t="shared" si="0"/>
        <v>8.4169999999999998</v>
      </c>
      <c r="I24">
        <v>18</v>
      </c>
    </row>
    <row r="25" spans="1:10">
      <c r="A25">
        <v>2014</v>
      </c>
      <c r="B25" s="24">
        <v>12</v>
      </c>
      <c r="C25" s="24">
        <v>9</v>
      </c>
      <c r="D25" s="24">
        <v>0</v>
      </c>
      <c r="E25" s="24">
        <v>72</v>
      </c>
      <c r="H25" s="1">
        <f t="shared" ref="H25" si="1">IF(C25=0,"",ROUND(E25/(C25-D25),3))</f>
        <v>8</v>
      </c>
      <c r="I25">
        <v>26</v>
      </c>
    </row>
    <row r="26" spans="1:10">
      <c r="A26">
        <v>2015</v>
      </c>
      <c r="B26" s="24">
        <v>10</v>
      </c>
      <c r="C26" s="24">
        <v>6</v>
      </c>
      <c r="D26" s="24">
        <v>3</v>
      </c>
      <c r="E26" s="24">
        <v>27</v>
      </c>
      <c r="H26" s="1">
        <f t="shared" si="0"/>
        <v>9</v>
      </c>
      <c r="I26">
        <v>9</v>
      </c>
    </row>
    <row r="27" spans="1:10">
      <c r="H27" s="1"/>
    </row>
    <row r="28" spans="1:10">
      <c r="A28" t="s">
        <v>62</v>
      </c>
      <c r="B28">
        <f>SUM(B5:B27)</f>
        <v>282</v>
      </c>
      <c r="C28">
        <f>SUM(C5:C27)</f>
        <v>237</v>
      </c>
      <c r="D28">
        <f>SUM(D5:D27)</f>
        <v>35</v>
      </c>
      <c r="E28">
        <f>SUM(E5:E27)</f>
        <v>2471</v>
      </c>
      <c r="G28">
        <f>SUM(G5:G27)</f>
        <v>1</v>
      </c>
      <c r="H28" s="1">
        <f>E28/(C28-D28)</f>
        <v>12.232673267326733</v>
      </c>
      <c r="I28">
        <f>MAX(I5:I26)</f>
        <v>46</v>
      </c>
      <c r="J28" t="s">
        <v>221</v>
      </c>
    </row>
    <row r="53" spans="1:11">
      <c r="A53" s="5" t="s">
        <v>126</v>
      </c>
      <c r="G53" s="2"/>
      <c r="I53" s="1"/>
      <c r="J53" s="1"/>
      <c r="K53" s="1"/>
    </row>
    <row r="54" spans="1:11">
      <c r="A54" s="3" t="s">
        <v>107</v>
      </c>
      <c r="B54" s="3" t="s">
        <v>120</v>
      </c>
      <c r="C54" s="3" t="s">
        <v>125</v>
      </c>
      <c r="D54" s="3" t="s">
        <v>119</v>
      </c>
      <c r="E54" s="3" t="s">
        <v>35</v>
      </c>
      <c r="F54" s="3" t="s">
        <v>70</v>
      </c>
      <c r="G54" s="4" t="s">
        <v>123</v>
      </c>
      <c r="H54" s="4" t="s">
        <v>121</v>
      </c>
      <c r="I54" s="4" t="s">
        <v>122</v>
      </c>
      <c r="J54" s="16" t="s">
        <v>69</v>
      </c>
    </row>
    <row r="55" spans="1:11">
      <c r="A55">
        <v>1994</v>
      </c>
      <c r="B55">
        <v>3</v>
      </c>
      <c r="C55">
        <v>0</v>
      </c>
      <c r="D55">
        <v>0</v>
      </c>
      <c r="E55">
        <v>12</v>
      </c>
      <c r="G55" s="1">
        <f t="shared" ref="G55:G76" si="2">E55/B55</f>
        <v>4</v>
      </c>
      <c r="H55" s="1" t="str">
        <f t="shared" ref="H55:H76" si="3">IF(D55=0,"",(B55*6)/D55)</f>
        <v/>
      </c>
      <c r="I55" s="1" t="str">
        <f t="shared" ref="I55:I76" si="4">IF(D55=0,"",E55/D55)</f>
        <v/>
      </c>
      <c r="J55" s="16"/>
    </row>
    <row r="56" spans="1:11">
      <c r="A56">
        <v>1995</v>
      </c>
      <c r="B56">
        <v>11</v>
      </c>
      <c r="C56">
        <v>1</v>
      </c>
      <c r="D56">
        <v>2</v>
      </c>
      <c r="E56">
        <v>45</v>
      </c>
      <c r="G56" s="10">
        <f t="shared" ref="G56:G75" si="5">IF(ISERROR(E56/B56),"N/A",E56/B56)</f>
        <v>4.0909090909090908</v>
      </c>
      <c r="H56" s="10">
        <f t="shared" ref="H56:H75" si="6">IF(ISERROR((B56*6)/D56),"N/A",(B56*6)/D56)</f>
        <v>33</v>
      </c>
      <c r="I56" s="10">
        <f t="shared" ref="I56:I75" si="7">IF(ISERROR(E56/D56),"N/A",E56/D56)</f>
        <v>22.5</v>
      </c>
      <c r="J56" s="16"/>
    </row>
    <row r="57" spans="1:11">
      <c r="A57">
        <v>1996</v>
      </c>
      <c r="B57">
        <v>57</v>
      </c>
      <c r="C57">
        <v>9</v>
      </c>
      <c r="D57">
        <v>22</v>
      </c>
      <c r="E57">
        <v>245</v>
      </c>
      <c r="G57" s="10">
        <f t="shared" si="5"/>
        <v>4.2982456140350873</v>
      </c>
      <c r="H57" s="10">
        <f t="shared" si="6"/>
        <v>15.545454545454545</v>
      </c>
      <c r="I57" s="10">
        <f t="shared" si="7"/>
        <v>11.136363636363637</v>
      </c>
      <c r="J57" s="16"/>
    </row>
    <row r="58" spans="1:11">
      <c r="A58">
        <v>1997</v>
      </c>
      <c r="B58">
        <v>24.4</v>
      </c>
      <c r="C58">
        <v>0</v>
      </c>
      <c r="D58">
        <v>5</v>
      </c>
      <c r="E58">
        <v>164</v>
      </c>
      <c r="G58" s="10">
        <f t="shared" si="5"/>
        <v>6.7213114754098369</v>
      </c>
      <c r="H58" s="10">
        <f t="shared" si="6"/>
        <v>29.279999999999994</v>
      </c>
      <c r="I58" s="10">
        <f t="shared" si="7"/>
        <v>32.799999999999997</v>
      </c>
      <c r="J58" s="16"/>
    </row>
    <row r="59" spans="1:11">
      <c r="A59">
        <v>1998</v>
      </c>
      <c r="B59">
        <v>79</v>
      </c>
      <c r="C59">
        <v>17</v>
      </c>
      <c r="D59">
        <v>21</v>
      </c>
      <c r="E59">
        <v>327</v>
      </c>
      <c r="F59">
        <v>1</v>
      </c>
      <c r="G59" s="10">
        <f t="shared" si="5"/>
        <v>4.1392405063291138</v>
      </c>
      <c r="H59" s="10">
        <f t="shared" si="6"/>
        <v>22.571428571428573</v>
      </c>
      <c r="I59" s="10">
        <f t="shared" si="7"/>
        <v>15.571428571428571</v>
      </c>
      <c r="J59" s="3" t="s">
        <v>10</v>
      </c>
    </row>
    <row r="60" spans="1:11">
      <c r="A60">
        <v>1999</v>
      </c>
      <c r="B60">
        <v>17.399999999999999</v>
      </c>
      <c r="C60">
        <v>0</v>
      </c>
      <c r="D60">
        <v>2</v>
      </c>
      <c r="E60">
        <v>167</v>
      </c>
      <c r="G60" s="10">
        <f t="shared" si="5"/>
        <v>9.5977011494252888</v>
      </c>
      <c r="H60" s="10">
        <f t="shared" si="6"/>
        <v>52.199999999999996</v>
      </c>
      <c r="I60" s="10">
        <f t="shared" si="7"/>
        <v>83.5</v>
      </c>
      <c r="J60" s="3" t="s">
        <v>8</v>
      </c>
    </row>
    <row r="61" spans="1:11">
      <c r="A61">
        <v>2000</v>
      </c>
      <c r="B61">
        <v>21</v>
      </c>
      <c r="C61">
        <v>2</v>
      </c>
      <c r="D61">
        <v>6</v>
      </c>
      <c r="E61">
        <v>75</v>
      </c>
      <c r="G61" s="10">
        <f t="shared" si="5"/>
        <v>3.5714285714285716</v>
      </c>
      <c r="H61" s="10">
        <f t="shared" si="6"/>
        <v>21</v>
      </c>
      <c r="I61" s="10">
        <f t="shared" si="7"/>
        <v>12.5</v>
      </c>
      <c r="J61" s="3" t="s">
        <v>2</v>
      </c>
    </row>
    <row r="62" spans="1:11">
      <c r="A62">
        <v>2001</v>
      </c>
      <c r="B62">
        <v>53.5</v>
      </c>
      <c r="C62">
        <v>5</v>
      </c>
      <c r="D62">
        <v>13</v>
      </c>
      <c r="E62">
        <v>236</v>
      </c>
      <c r="G62" s="10">
        <f t="shared" si="5"/>
        <v>4.4112149532710276</v>
      </c>
      <c r="H62" s="10">
        <f t="shared" si="6"/>
        <v>24.692307692307693</v>
      </c>
      <c r="I62" s="10">
        <f t="shared" si="7"/>
        <v>18.153846153846153</v>
      </c>
      <c r="J62" s="3" t="s">
        <v>101</v>
      </c>
    </row>
    <row r="63" spans="1:11">
      <c r="A63">
        <v>2002</v>
      </c>
      <c r="B63">
        <v>56</v>
      </c>
      <c r="C63">
        <v>4</v>
      </c>
      <c r="D63">
        <v>6</v>
      </c>
      <c r="E63">
        <v>264</v>
      </c>
      <c r="G63" s="10">
        <f t="shared" si="5"/>
        <v>4.7142857142857144</v>
      </c>
      <c r="H63" s="10">
        <f t="shared" si="6"/>
        <v>56</v>
      </c>
      <c r="I63" s="10">
        <f t="shared" si="7"/>
        <v>44</v>
      </c>
      <c r="J63" s="3" t="s">
        <v>99</v>
      </c>
    </row>
    <row r="64" spans="1:11">
      <c r="A64">
        <v>2003</v>
      </c>
      <c r="B64">
        <v>40.299999999999997</v>
      </c>
      <c r="C64">
        <v>2</v>
      </c>
      <c r="D64">
        <v>7</v>
      </c>
      <c r="E64">
        <v>242</v>
      </c>
      <c r="F64" s="1"/>
      <c r="G64" s="10">
        <f t="shared" si="5"/>
        <v>6.0049627791563278</v>
      </c>
      <c r="H64" s="10">
        <f t="shared" si="6"/>
        <v>34.542857142857137</v>
      </c>
      <c r="I64" s="10">
        <f t="shared" si="7"/>
        <v>34.571428571428569</v>
      </c>
      <c r="J64" s="3" t="s">
        <v>96</v>
      </c>
    </row>
    <row r="65" spans="1:10">
      <c r="A65">
        <v>2004</v>
      </c>
      <c r="B65">
        <v>35</v>
      </c>
      <c r="C65">
        <v>2</v>
      </c>
      <c r="D65">
        <v>11</v>
      </c>
      <c r="E65">
        <v>148</v>
      </c>
      <c r="G65" s="10">
        <f t="shared" si="5"/>
        <v>4.2285714285714286</v>
      </c>
      <c r="H65" s="10">
        <f t="shared" si="6"/>
        <v>19.09090909090909</v>
      </c>
      <c r="I65" s="10">
        <f t="shared" si="7"/>
        <v>13.454545454545455</v>
      </c>
      <c r="J65" s="3" t="s">
        <v>91</v>
      </c>
    </row>
    <row r="66" spans="1:10">
      <c r="A66">
        <v>2005</v>
      </c>
      <c r="B66">
        <v>30</v>
      </c>
      <c r="C66">
        <v>2</v>
      </c>
      <c r="D66">
        <v>5</v>
      </c>
      <c r="E66">
        <v>190</v>
      </c>
      <c r="G66" s="10">
        <f t="shared" si="5"/>
        <v>6.333333333333333</v>
      </c>
      <c r="H66" s="10">
        <f t="shared" si="6"/>
        <v>36</v>
      </c>
      <c r="I66" s="10">
        <f t="shared" si="7"/>
        <v>38</v>
      </c>
      <c r="J66" s="3" t="s">
        <v>87</v>
      </c>
    </row>
    <row r="67" spans="1:10">
      <c r="A67">
        <v>2006</v>
      </c>
      <c r="B67">
        <v>27</v>
      </c>
      <c r="C67">
        <v>3</v>
      </c>
      <c r="D67">
        <v>9</v>
      </c>
      <c r="E67">
        <v>157</v>
      </c>
      <c r="G67" s="10">
        <f t="shared" si="5"/>
        <v>5.8148148148148149</v>
      </c>
      <c r="H67" s="10">
        <f t="shared" si="6"/>
        <v>18</v>
      </c>
      <c r="I67" s="10">
        <f t="shared" si="7"/>
        <v>17.444444444444443</v>
      </c>
      <c r="J67" s="3" t="s">
        <v>76</v>
      </c>
    </row>
    <row r="68" spans="1:10">
      <c r="A68">
        <v>2007</v>
      </c>
      <c r="B68">
        <v>13.1</v>
      </c>
      <c r="C68">
        <v>3</v>
      </c>
      <c r="D68">
        <v>6</v>
      </c>
      <c r="E68">
        <v>57</v>
      </c>
      <c r="G68" s="10">
        <f t="shared" si="5"/>
        <v>4.3511450381679388</v>
      </c>
      <c r="H68" s="10">
        <f t="shared" si="6"/>
        <v>13.1</v>
      </c>
      <c r="I68" s="10">
        <f t="shared" si="7"/>
        <v>9.5</v>
      </c>
      <c r="J68" s="3" t="s">
        <v>16</v>
      </c>
    </row>
    <row r="69" spans="1:10">
      <c r="A69">
        <v>2008</v>
      </c>
      <c r="B69">
        <v>39.299999999999997</v>
      </c>
      <c r="C69">
        <v>6</v>
      </c>
      <c r="D69">
        <v>14</v>
      </c>
      <c r="E69">
        <v>163</v>
      </c>
      <c r="G69" s="10">
        <f t="shared" si="5"/>
        <v>4.1475826972010177</v>
      </c>
      <c r="H69" s="10">
        <f t="shared" si="6"/>
        <v>16.842857142857142</v>
      </c>
      <c r="I69" s="10">
        <f t="shared" si="7"/>
        <v>11.642857142857142</v>
      </c>
      <c r="J69" s="3" t="s">
        <v>77</v>
      </c>
    </row>
    <row r="70" spans="1:10">
      <c r="A70">
        <v>2009</v>
      </c>
      <c r="B70">
        <v>39.200000000000003</v>
      </c>
      <c r="C70">
        <v>8</v>
      </c>
      <c r="D70">
        <v>11</v>
      </c>
      <c r="E70">
        <v>145</v>
      </c>
      <c r="G70" s="10">
        <f t="shared" si="5"/>
        <v>3.6989795918367343</v>
      </c>
      <c r="H70" s="10">
        <f t="shared" si="6"/>
        <v>21.381818181818183</v>
      </c>
      <c r="I70" s="10">
        <f t="shared" si="7"/>
        <v>13.181818181818182</v>
      </c>
      <c r="J70" s="3" t="s">
        <v>16</v>
      </c>
    </row>
    <row r="71" spans="1:10">
      <c r="A71">
        <v>2010</v>
      </c>
      <c r="B71">
        <v>19.399999999999999</v>
      </c>
      <c r="C71">
        <v>2</v>
      </c>
      <c r="D71">
        <v>7</v>
      </c>
      <c r="E71">
        <v>105</v>
      </c>
      <c r="G71" s="10">
        <f t="shared" si="5"/>
        <v>5.4123711340206189</v>
      </c>
      <c r="H71" s="10">
        <f t="shared" si="6"/>
        <v>16.628571428571426</v>
      </c>
      <c r="I71" s="10">
        <f t="shared" si="7"/>
        <v>15</v>
      </c>
      <c r="J71" s="3" t="s">
        <v>129</v>
      </c>
    </row>
    <row r="72" spans="1:10">
      <c r="A72">
        <v>2011</v>
      </c>
      <c r="B72">
        <v>34</v>
      </c>
      <c r="C72">
        <v>6</v>
      </c>
      <c r="D72">
        <v>12</v>
      </c>
      <c r="E72">
        <v>133</v>
      </c>
      <c r="G72" s="10">
        <f t="shared" si="5"/>
        <v>3.9117647058823528</v>
      </c>
      <c r="H72" s="10">
        <f t="shared" si="6"/>
        <v>17</v>
      </c>
      <c r="I72" s="10">
        <f t="shared" si="7"/>
        <v>11.083333333333334</v>
      </c>
      <c r="J72" s="3" t="s">
        <v>130</v>
      </c>
    </row>
    <row r="73" spans="1:10">
      <c r="A73">
        <v>2012</v>
      </c>
      <c r="B73">
        <v>33</v>
      </c>
      <c r="C73">
        <v>2</v>
      </c>
      <c r="D73">
        <v>7</v>
      </c>
      <c r="E73">
        <v>137</v>
      </c>
      <c r="G73" s="10">
        <f t="shared" si="5"/>
        <v>4.1515151515151514</v>
      </c>
      <c r="H73" s="10">
        <f t="shared" si="6"/>
        <v>28.285714285714285</v>
      </c>
      <c r="I73" s="10">
        <f t="shared" si="7"/>
        <v>19.571428571428573</v>
      </c>
      <c r="J73" s="3" t="s">
        <v>131</v>
      </c>
    </row>
    <row r="74" spans="1:10">
      <c r="A74">
        <v>2013</v>
      </c>
      <c r="B74" s="24">
        <v>42.2</v>
      </c>
      <c r="C74" s="24">
        <v>2</v>
      </c>
      <c r="D74" s="24">
        <v>10</v>
      </c>
      <c r="E74" s="24">
        <v>258</v>
      </c>
      <c r="F74" s="24">
        <v>1</v>
      </c>
      <c r="G74" s="10">
        <f t="shared" si="5"/>
        <v>6.1137440758293833</v>
      </c>
      <c r="H74" s="10">
        <f t="shared" si="6"/>
        <v>25.32</v>
      </c>
      <c r="I74" s="10">
        <f t="shared" si="7"/>
        <v>25.8</v>
      </c>
      <c r="J74" s="3" t="s">
        <v>21</v>
      </c>
    </row>
    <row r="75" spans="1:10">
      <c r="A75">
        <v>2014</v>
      </c>
      <c r="B75" s="24">
        <v>35.799999999999997</v>
      </c>
      <c r="C75" s="24">
        <v>2</v>
      </c>
      <c r="D75" s="24">
        <v>7</v>
      </c>
      <c r="E75" s="24">
        <v>225</v>
      </c>
      <c r="F75" s="24"/>
      <c r="G75" s="10">
        <f t="shared" si="5"/>
        <v>6.2849162011173192</v>
      </c>
      <c r="H75" s="10">
        <f t="shared" si="6"/>
        <v>30.685714285714283</v>
      </c>
      <c r="I75" s="10">
        <f t="shared" si="7"/>
        <v>32.142857142857146</v>
      </c>
      <c r="J75" s="3" t="s">
        <v>249</v>
      </c>
    </row>
    <row r="76" spans="1:10">
      <c r="A76">
        <v>2015</v>
      </c>
      <c r="B76" s="24">
        <v>30</v>
      </c>
      <c r="C76" s="24">
        <v>2</v>
      </c>
      <c r="D76" s="24">
        <v>6</v>
      </c>
      <c r="E76" s="24">
        <v>189</v>
      </c>
      <c r="F76" s="24"/>
      <c r="G76" s="10">
        <f>IF(ISERROR(E76/B76),"N/A",E76/B76)</f>
        <v>6.3</v>
      </c>
      <c r="H76" s="10">
        <f>IF(ISERROR((B76*6)/D76),"N/A",(B76*6)/D76)</f>
        <v>30</v>
      </c>
      <c r="I76" s="10">
        <f>IF(ISERROR(E76/D76),"N/A",E76/D76)</f>
        <v>31.5</v>
      </c>
      <c r="J76" s="3" t="s">
        <v>258</v>
      </c>
    </row>
    <row r="78" spans="1:10">
      <c r="A78" t="s">
        <v>63</v>
      </c>
      <c r="B78">
        <f>SUM(B55:B77)</f>
        <v>740.6</v>
      </c>
      <c r="C78">
        <f>SUM(C55:C77)</f>
        <v>80</v>
      </c>
      <c r="D78">
        <f>SUM(D55:D77)</f>
        <v>189</v>
      </c>
      <c r="E78">
        <f>SUM(E55:E77)</f>
        <v>3684</v>
      </c>
      <c r="F78">
        <f>SUM(F55:F77)</f>
        <v>2</v>
      </c>
      <c r="G78" s="1">
        <f>E78/B78</f>
        <v>4.9743451255738584</v>
      </c>
      <c r="H78" s="1">
        <f>(B78*6)/D78</f>
        <v>23.511111111111113</v>
      </c>
      <c r="I78" s="1">
        <f>E78/D78</f>
        <v>19.49206349206349</v>
      </c>
      <c r="J78" s="16" t="s">
        <v>10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J46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164</v>
      </c>
      <c r="B1" s="5" t="s">
        <v>115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2009</v>
      </c>
      <c r="B5">
        <v>4</v>
      </c>
      <c r="C5">
        <v>4</v>
      </c>
      <c r="D5">
        <v>0</v>
      </c>
      <c r="E5">
        <v>41</v>
      </c>
      <c r="F5"/>
      <c r="G5"/>
      <c r="H5" s="1">
        <f t="shared" ref="H5:H8" si="0">IF(C5=0,"",ROUND(E5/(C5-D5),3))</f>
        <v>10.25</v>
      </c>
      <c r="I5">
        <v>41</v>
      </c>
    </row>
    <row r="6" spans="1:9">
      <c r="A6">
        <v>2010</v>
      </c>
      <c r="B6">
        <v>13</v>
      </c>
      <c r="C6">
        <v>12</v>
      </c>
      <c r="D6">
        <v>2</v>
      </c>
      <c r="E6">
        <v>121</v>
      </c>
      <c r="F6"/>
      <c r="G6"/>
      <c r="H6" s="1">
        <f t="shared" si="0"/>
        <v>12.1</v>
      </c>
      <c r="I6">
        <v>30</v>
      </c>
    </row>
    <row r="7" spans="1:9">
      <c r="A7">
        <v>2011</v>
      </c>
      <c r="B7">
        <v>17</v>
      </c>
      <c r="C7">
        <v>16</v>
      </c>
      <c r="D7">
        <v>3</v>
      </c>
      <c r="E7">
        <v>306</v>
      </c>
      <c r="F7"/>
      <c r="G7">
        <v>3</v>
      </c>
      <c r="H7" s="1">
        <f t="shared" si="0"/>
        <v>23.538</v>
      </c>
      <c r="I7">
        <v>77</v>
      </c>
    </row>
    <row r="8" spans="1:9">
      <c r="A8">
        <v>2012</v>
      </c>
      <c r="B8" s="9">
        <v>14</v>
      </c>
      <c r="C8" s="9">
        <v>9</v>
      </c>
      <c r="D8" s="9">
        <v>1</v>
      </c>
      <c r="E8" s="9">
        <v>159</v>
      </c>
      <c r="G8" s="9">
        <v>1</v>
      </c>
      <c r="H8" s="1">
        <f t="shared" si="0"/>
        <v>19.875</v>
      </c>
      <c r="I8" s="9">
        <v>59</v>
      </c>
    </row>
    <row r="9" spans="1:9">
      <c r="A9">
        <v>2013</v>
      </c>
      <c r="B9" s="24">
        <v>14</v>
      </c>
      <c r="C9" s="24">
        <v>11</v>
      </c>
      <c r="D9" s="9">
        <v>3</v>
      </c>
      <c r="E9" s="9">
        <v>266</v>
      </c>
      <c r="G9" s="9">
        <v>1</v>
      </c>
      <c r="H9" s="1">
        <v>33.25</v>
      </c>
      <c r="I9" s="9">
        <v>59</v>
      </c>
    </row>
    <row r="10" spans="1:9">
      <c r="A10">
        <v>2014</v>
      </c>
      <c r="B10" s="24">
        <v>12</v>
      </c>
      <c r="C10" s="24">
        <v>10</v>
      </c>
      <c r="D10" s="9">
        <v>1</v>
      </c>
      <c r="E10" s="9">
        <v>109</v>
      </c>
      <c r="G10" s="9">
        <v>1</v>
      </c>
      <c r="H10" s="1">
        <v>33.25</v>
      </c>
      <c r="I10" s="9">
        <v>56</v>
      </c>
    </row>
    <row r="11" spans="1:9">
      <c r="A11">
        <v>2015</v>
      </c>
      <c r="B11" s="24">
        <v>15</v>
      </c>
      <c r="C11" s="24">
        <v>12</v>
      </c>
      <c r="D11" s="9">
        <v>3</v>
      </c>
      <c r="E11" s="9">
        <v>470</v>
      </c>
      <c r="G11" s="9">
        <v>3</v>
      </c>
      <c r="H11" s="1">
        <v>52.22</v>
      </c>
      <c r="I11" s="9">
        <v>104</v>
      </c>
    </row>
    <row r="13" spans="1:9">
      <c r="A13" t="s">
        <v>150</v>
      </c>
      <c r="B13" s="9">
        <f t="shared" ref="B13:G13" si="1">SUM(B5:B12)</f>
        <v>89</v>
      </c>
      <c r="C13" s="9">
        <f t="shared" si="1"/>
        <v>74</v>
      </c>
      <c r="D13" s="9">
        <f t="shared" si="1"/>
        <v>13</v>
      </c>
      <c r="E13" s="9">
        <f>SUM(E5:E12)</f>
        <v>1472</v>
      </c>
      <c r="F13" s="9">
        <f t="shared" si="1"/>
        <v>0</v>
      </c>
      <c r="G13" s="9">
        <f t="shared" si="1"/>
        <v>9</v>
      </c>
      <c r="H13" s="10">
        <f>E13/(C13-D13)</f>
        <v>24.131147540983605</v>
      </c>
      <c r="I13" s="11">
        <f>MAX(I5:I11)</f>
        <v>104</v>
      </c>
    </row>
    <row r="14" spans="1:9">
      <c r="H14" s="10"/>
    </row>
    <row r="15" spans="1:9">
      <c r="H15" s="10"/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5" spans="1:10">
      <c r="A35" s="5" t="s">
        <v>126</v>
      </c>
    </row>
    <row r="36" spans="1:10">
      <c r="A36" s="5"/>
    </row>
    <row r="37" spans="1:10">
      <c r="A37" s="3" t="s">
        <v>107</v>
      </c>
      <c r="B37" s="3" t="s">
        <v>66</v>
      </c>
      <c r="C37" s="3" t="s">
        <v>67</v>
      </c>
      <c r="D37" s="3" t="s">
        <v>68</v>
      </c>
      <c r="E37" s="3" t="s">
        <v>35</v>
      </c>
      <c r="F37" s="3" t="s">
        <v>70</v>
      </c>
      <c r="G37" s="4" t="s">
        <v>71</v>
      </c>
      <c r="H37" s="4" t="s">
        <v>72</v>
      </c>
      <c r="I37" s="4" t="s">
        <v>37</v>
      </c>
      <c r="J37" s="4" t="s">
        <v>69</v>
      </c>
    </row>
    <row r="38" spans="1:10">
      <c r="A38">
        <v>2009</v>
      </c>
      <c r="B38">
        <v>10</v>
      </c>
      <c r="C38">
        <v>1</v>
      </c>
      <c r="D38">
        <v>0</v>
      </c>
      <c r="E38">
        <v>46</v>
      </c>
      <c r="F38"/>
      <c r="G38" s="10">
        <f t="shared" ref="G38:G40" si="2">IF(ISERROR(E38/B38),"N/A",E38/B38)</f>
        <v>4.5999999999999996</v>
      </c>
      <c r="H38" s="10" t="str">
        <f t="shared" ref="H38:H40" si="3">IF(ISERROR((B38*6)/D38),"N/A",(B38*6)/D38)</f>
        <v>N/A</v>
      </c>
      <c r="I38" s="10" t="str">
        <f t="shared" ref="I38:I39" si="4">IF(ISERROR(E38/D38),"N/A",E38/D38)</f>
        <v>N/A</v>
      </c>
      <c r="J38" s="3" t="s">
        <v>177</v>
      </c>
    </row>
    <row r="39" spans="1:10">
      <c r="A39">
        <v>2010</v>
      </c>
      <c r="B39">
        <v>21</v>
      </c>
      <c r="C39">
        <v>0</v>
      </c>
      <c r="D39">
        <v>2</v>
      </c>
      <c r="E39">
        <v>106</v>
      </c>
      <c r="F39"/>
      <c r="G39" s="10">
        <f t="shared" si="2"/>
        <v>5.0476190476190474</v>
      </c>
      <c r="H39" s="10">
        <f t="shared" si="3"/>
        <v>63</v>
      </c>
      <c r="I39" s="10">
        <f t="shared" si="4"/>
        <v>53</v>
      </c>
      <c r="J39" s="3" t="s">
        <v>178</v>
      </c>
    </row>
    <row r="40" spans="1:10">
      <c r="A40">
        <v>2011</v>
      </c>
      <c r="B40">
        <v>57.4</v>
      </c>
      <c r="C40">
        <v>8</v>
      </c>
      <c r="D40">
        <v>15</v>
      </c>
      <c r="E40">
        <v>242</v>
      </c>
      <c r="F40">
        <v>1</v>
      </c>
      <c r="G40" s="10">
        <f t="shared" si="2"/>
        <v>4.2160278745644604</v>
      </c>
      <c r="H40" s="10">
        <f t="shared" si="3"/>
        <v>22.959999999999997</v>
      </c>
      <c r="I40" s="10">
        <f>IF(ISERROR(E40/D40),"N/A",E40/D40)</f>
        <v>16.133333333333333</v>
      </c>
      <c r="J40" s="3" t="s">
        <v>179</v>
      </c>
    </row>
    <row r="41" spans="1:10">
      <c r="A41">
        <v>2012</v>
      </c>
      <c r="B41">
        <v>40.1</v>
      </c>
      <c r="C41">
        <v>5</v>
      </c>
      <c r="D41">
        <v>9</v>
      </c>
      <c r="E41">
        <v>144</v>
      </c>
      <c r="F41"/>
      <c r="G41" s="10">
        <f>IF(ISERROR(E41/B41),"N/A",E41/B41)</f>
        <v>3.591022443890274</v>
      </c>
      <c r="H41" s="10">
        <f>IF(ISERROR((B41*6)/D41),"N/A",(B41*6)/D41)</f>
        <v>26.733333333333334</v>
      </c>
      <c r="I41" s="10">
        <f>IF(ISERROR(E41/D41),"N/A",E41/D41)</f>
        <v>16</v>
      </c>
      <c r="J41" s="3" t="s">
        <v>180</v>
      </c>
    </row>
    <row r="42" spans="1:10">
      <c r="A42">
        <v>2013</v>
      </c>
      <c r="B42">
        <v>53.5</v>
      </c>
      <c r="C42">
        <v>8</v>
      </c>
      <c r="D42">
        <v>10</v>
      </c>
      <c r="E42">
        <v>236</v>
      </c>
      <c r="F42"/>
      <c r="G42" s="10">
        <f>IF(ISERROR(E42/B42),"N/A",E42/B42)</f>
        <v>4.4112149532710276</v>
      </c>
      <c r="H42" s="10">
        <f>IF(ISERROR((B42*6)/D42),"N/A",(B42*6)/D42)</f>
        <v>32.1</v>
      </c>
      <c r="I42" s="10">
        <f>IF(ISERROR(E42/D42),"N/A",E42/D42)</f>
        <v>23.6</v>
      </c>
      <c r="J42" s="25" t="s">
        <v>185</v>
      </c>
    </row>
    <row r="43" spans="1:10">
      <c r="A43">
        <v>2014</v>
      </c>
      <c r="B43">
        <v>66</v>
      </c>
      <c r="C43">
        <v>3</v>
      </c>
      <c r="D43">
        <v>15</v>
      </c>
      <c r="E43">
        <v>361</v>
      </c>
      <c r="F43">
        <v>1</v>
      </c>
      <c r="G43" s="10">
        <f>IF(ISERROR(E43/B43),"N/A",E43/B43)</f>
        <v>5.4696969696969697</v>
      </c>
      <c r="H43" s="10">
        <f>IF(ISERROR((B43*6)/D43),"N/A",(B43*6)/D43)</f>
        <v>26.4</v>
      </c>
      <c r="I43" s="10">
        <f>IF(ISERROR(E43/D43),"N/A",E43/D43)</f>
        <v>24.066666666666666</v>
      </c>
      <c r="J43" s="25" t="s">
        <v>188</v>
      </c>
    </row>
    <row r="44" spans="1:10">
      <c r="A44">
        <v>2015</v>
      </c>
      <c r="B44">
        <v>81.099999999999994</v>
      </c>
      <c r="C44">
        <v>18</v>
      </c>
      <c r="D44">
        <v>22</v>
      </c>
      <c r="E44">
        <v>344</v>
      </c>
      <c r="F44">
        <v>1</v>
      </c>
      <c r="G44" s="10">
        <f>IF(ISERROR(E44/B44),"N/A",E44/B44)</f>
        <v>4.2416769420468556</v>
      </c>
      <c r="H44" s="10">
        <f>IF(ISERROR((B44*6)/D44),"N/A",(B44*6)/D44)</f>
        <v>22.118181818181817</v>
      </c>
      <c r="I44" s="10">
        <f>IF(ISERROR(E44/D44),"N/A",E44/D44)</f>
        <v>15.636363636363637</v>
      </c>
      <c r="J44" s="25" t="s">
        <v>97</v>
      </c>
    </row>
    <row r="45" spans="1:10">
      <c r="B45"/>
      <c r="C45"/>
      <c r="D45"/>
      <c r="E45"/>
      <c r="F45"/>
      <c r="G45" s="1"/>
      <c r="H45" s="1"/>
      <c r="I45" s="1"/>
      <c r="J45" s="3"/>
    </row>
    <row r="46" spans="1:10">
      <c r="A46" t="s">
        <v>63</v>
      </c>
      <c r="B46">
        <f>SUM(B38:B45)</f>
        <v>329.1</v>
      </c>
      <c r="C46">
        <f>SUM(C38:C45)</f>
        <v>43</v>
      </c>
      <c r="D46">
        <f>SUM(D38:D45)</f>
        <v>73</v>
      </c>
      <c r="E46">
        <f>SUM(E38:E45)</f>
        <v>1479</v>
      </c>
      <c r="F46">
        <f>SUM(F38:F45)</f>
        <v>3</v>
      </c>
      <c r="G46" s="1">
        <f>E46/B46</f>
        <v>4.4940747493163169</v>
      </c>
      <c r="H46" s="1">
        <f>(B46*6)/D46</f>
        <v>27.049315068493154</v>
      </c>
      <c r="I46" s="1">
        <f>E46/D46</f>
        <v>20.260273972602739</v>
      </c>
      <c r="J46" s="3" t="s">
        <v>179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K74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2" x14ac:dyDescent="0"/>
  <cols>
    <col min="8" max="8" width="9.1640625" style="1" customWidth="1"/>
  </cols>
  <sheetData>
    <row r="1" spans="1:10">
      <c r="A1" s="5" t="s">
        <v>42</v>
      </c>
      <c r="B1" s="5" t="s">
        <v>135</v>
      </c>
    </row>
    <row r="2" spans="1:10">
      <c r="A2" s="5" t="s">
        <v>116</v>
      </c>
      <c r="B2" s="5"/>
      <c r="C2" s="21" t="s">
        <v>172</v>
      </c>
    </row>
    <row r="3" spans="1:10">
      <c r="A3" s="5"/>
      <c r="B3" s="5"/>
    </row>
    <row r="4" spans="1:10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s="1" t="s">
        <v>37</v>
      </c>
      <c r="I4" t="s">
        <v>205</v>
      </c>
    </row>
    <row r="5" spans="1:10">
      <c r="A5">
        <v>1996</v>
      </c>
      <c r="B5">
        <v>14</v>
      </c>
      <c r="C5">
        <v>12</v>
      </c>
      <c r="D5">
        <v>2</v>
      </c>
      <c r="E5">
        <v>139</v>
      </c>
      <c r="H5" s="1">
        <f t="shared" ref="H5:H24" si="0">IF(C5=0,"",ROUND(E5/(C5-D5),3))</f>
        <v>13.9</v>
      </c>
    </row>
    <row r="6" spans="1:10">
      <c r="A6">
        <v>1997</v>
      </c>
      <c r="B6">
        <v>12</v>
      </c>
      <c r="C6">
        <v>12</v>
      </c>
      <c r="D6">
        <v>5</v>
      </c>
      <c r="E6">
        <v>98</v>
      </c>
      <c r="H6" s="1">
        <f t="shared" si="0"/>
        <v>14</v>
      </c>
    </row>
    <row r="7" spans="1:10">
      <c r="A7">
        <v>1998</v>
      </c>
      <c r="B7">
        <v>18</v>
      </c>
      <c r="C7">
        <v>17</v>
      </c>
      <c r="D7">
        <v>4</v>
      </c>
      <c r="E7">
        <v>217</v>
      </c>
      <c r="G7">
        <v>1</v>
      </c>
      <c r="H7" s="1">
        <f t="shared" si="0"/>
        <v>16.692</v>
      </c>
      <c r="I7">
        <v>63</v>
      </c>
    </row>
    <row r="8" spans="1:10">
      <c r="A8">
        <v>1999</v>
      </c>
      <c r="B8">
        <v>18</v>
      </c>
      <c r="C8">
        <v>16</v>
      </c>
      <c r="D8">
        <v>2</v>
      </c>
      <c r="E8">
        <v>169</v>
      </c>
      <c r="H8" s="1">
        <f t="shared" si="0"/>
        <v>12.071</v>
      </c>
    </row>
    <row r="9" spans="1:10">
      <c r="A9">
        <v>2000</v>
      </c>
      <c r="B9">
        <v>11</v>
      </c>
      <c r="C9">
        <v>10</v>
      </c>
      <c r="D9">
        <v>0</v>
      </c>
      <c r="E9">
        <v>59</v>
      </c>
      <c r="H9" s="1">
        <f t="shared" si="0"/>
        <v>5.9</v>
      </c>
    </row>
    <row r="10" spans="1:10">
      <c r="A10">
        <v>2001</v>
      </c>
      <c r="B10">
        <v>13</v>
      </c>
      <c r="C10">
        <v>9</v>
      </c>
      <c r="D10">
        <v>1</v>
      </c>
      <c r="E10">
        <v>129</v>
      </c>
      <c r="H10" s="1">
        <f t="shared" si="0"/>
        <v>16.125</v>
      </c>
    </row>
    <row r="11" spans="1:10">
      <c r="A11">
        <v>2002</v>
      </c>
      <c r="B11">
        <v>8</v>
      </c>
      <c r="C11">
        <v>8</v>
      </c>
      <c r="D11">
        <v>2</v>
      </c>
      <c r="E11">
        <v>116</v>
      </c>
      <c r="H11" s="1">
        <f t="shared" si="0"/>
        <v>19.332999999999998</v>
      </c>
    </row>
    <row r="12" spans="1:10">
      <c r="A12">
        <v>2003</v>
      </c>
      <c r="B12">
        <v>13</v>
      </c>
      <c r="C12">
        <v>8</v>
      </c>
      <c r="D12">
        <v>3</v>
      </c>
      <c r="E12">
        <v>167</v>
      </c>
      <c r="H12" s="1">
        <f t="shared" si="0"/>
        <v>33.4</v>
      </c>
    </row>
    <row r="13" spans="1:10">
      <c r="A13">
        <v>2004</v>
      </c>
      <c r="B13">
        <v>15</v>
      </c>
      <c r="C13">
        <v>13</v>
      </c>
      <c r="D13">
        <v>1</v>
      </c>
      <c r="E13">
        <v>224</v>
      </c>
      <c r="G13">
        <v>1</v>
      </c>
      <c r="H13" s="1">
        <f t="shared" si="0"/>
        <v>18.667000000000002</v>
      </c>
    </row>
    <row r="14" spans="1:10">
      <c r="A14">
        <v>2005</v>
      </c>
      <c r="B14">
        <v>18</v>
      </c>
      <c r="C14">
        <v>14</v>
      </c>
      <c r="D14">
        <v>4</v>
      </c>
      <c r="E14">
        <v>145</v>
      </c>
      <c r="H14" s="1">
        <f t="shared" si="0"/>
        <v>14.5</v>
      </c>
      <c r="I14">
        <v>38</v>
      </c>
    </row>
    <row r="15" spans="1:10">
      <c r="A15">
        <v>2006</v>
      </c>
      <c r="B15">
        <v>13</v>
      </c>
      <c r="C15">
        <v>12</v>
      </c>
      <c r="D15">
        <v>2</v>
      </c>
      <c r="E15">
        <v>122</v>
      </c>
      <c r="H15" s="1">
        <f t="shared" si="0"/>
        <v>12.2</v>
      </c>
      <c r="I15" s="9">
        <v>38</v>
      </c>
      <c r="J15" t="s">
        <v>221</v>
      </c>
    </row>
    <row r="16" spans="1:10">
      <c r="A16">
        <v>2007</v>
      </c>
      <c r="B16" s="9">
        <v>14</v>
      </c>
      <c r="C16" s="9">
        <v>12</v>
      </c>
      <c r="D16" s="9">
        <v>4</v>
      </c>
      <c r="E16" s="9">
        <v>194</v>
      </c>
      <c r="F16" s="9"/>
      <c r="G16" s="9"/>
      <c r="H16" s="1">
        <f t="shared" si="0"/>
        <v>24.25</v>
      </c>
    </row>
    <row r="17" spans="1:9">
      <c r="A17">
        <v>2008</v>
      </c>
      <c r="B17" s="9">
        <v>15</v>
      </c>
      <c r="C17" s="9">
        <v>10</v>
      </c>
      <c r="D17" s="9">
        <v>3</v>
      </c>
      <c r="E17" s="9">
        <v>139</v>
      </c>
      <c r="F17" s="9"/>
      <c r="G17" s="9"/>
      <c r="H17" s="1">
        <f t="shared" si="0"/>
        <v>19.856999999999999</v>
      </c>
    </row>
    <row r="18" spans="1:9">
      <c r="A18">
        <v>2009</v>
      </c>
      <c r="B18" s="11">
        <v>12</v>
      </c>
      <c r="C18">
        <v>11</v>
      </c>
      <c r="D18">
        <v>2</v>
      </c>
      <c r="E18">
        <v>100</v>
      </c>
      <c r="H18" s="1">
        <f t="shared" si="0"/>
        <v>11.111000000000001</v>
      </c>
      <c r="I18">
        <v>19</v>
      </c>
    </row>
    <row r="19" spans="1:9">
      <c r="A19">
        <v>2010</v>
      </c>
      <c r="B19">
        <v>17</v>
      </c>
      <c r="C19">
        <v>13</v>
      </c>
      <c r="D19">
        <v>0</v>
      </c>
      <c r="E19">
        <v>225</v>
      </c>
      <c r="H19" s="1">
        <f t="shared" si="0"/>
        <v>17.308</v>
      </c>
      <c r="I19">
        <v>49</v>
      </c>
    </row>
    <row r="20" spans="1:9">
      <c r="A20">
        <v>2011</v>
      </c>
      <c r="B20">
        <v>15</v>
      </c>
      <c r="C20">
        <v>9</v>
      </c>
      <c r="D20">
        <v>3</v>
      </c>
      <c r="E20">
        <v>110</v>
      </c>
      <c r="H20" s="1">
        <f t="shared" si="0"/>
        <v>18.332999999999998</v>
      </c>
      <c r="I20">
        <v>37</v>
      </c>
    </row>
    <row r="21" spans="1:9">
      <c r="A21">
        <v>2012</v>
      </c>
      <c r="B21">
        <v>8</v>
      </c>
      <c r="C21">
        <v>6</v>
      </c>
      <c r="D21">
        <v>1</v>
      </c>
      <c r="E21">
        <v>70</v>
      </c>
      <c r="H21" s="1">
        <f t="shared" si="0"/>
        <v>14</v>
      </c>
      <c r="I21">
        <v>20</v>
      </c>
    </row>
    <row r="22" spans="1:9">
      <c r="A22">
        <v>2013</v>
      </c>
      <c r="B22" s="24">
        <v>13</v>
      </c>
      <c r="C22" s="24">
        <v>5</v>
      </c>
      <c r="D22" s="24">
        <v>2</v>
      </c>
      <c r="E22" s="24">
        <v>50</v>
      </c>
      <c r="H22" s="1">
        <f t="shared" si="0"/>
        <v>16.667000000000002</v>
      </c>
      <c r="I22">
        <v>19</v>
      </c>
    </row>
    <row r="23" spans="1:9">
      <c r="A23">
        <v>2014</v>
      </c>
      <c r="B23" s="24">
        <v>10</v>
      </c>
      <c r="C23" s="24">
        <v>6</v>
      </c>
      <c r="D23" s="24">
        <v>2</v>
      </c>
      <c r="E23" s="24">
        <v>44</v>
      </c>
      <c r="H23" s="1">
        <f t="shared" ref="H23" si="1">IF(C23=0,"",ROUND(E23/(C23-D23),3))</f>
        <v>11</v>
      </c>
      <c r="I23">
        <v>23</v>
      </c>
    </row>
    <row r="24" spans="1:9">
      <c r="A24">
        <v>2015</v>
      </c>
      <c r="B24" s="24">
        <v>11</v>
      </c>
      <c r="C24" s="24">
        <v>6</v>
      </c>
      <c r="D24" s="24">
        <v>1</v>
      </c>
      <c r="E24" s="24">
        <v>43</v>
      </c>
      <c r="H24" s="1">
        <f t="shared" si="0"/>
        <v>8.6</v>
      </c>
      <c r="I24">
        <v>14</v>
      </c>
    </row>
    <row r="26" spans="1:9">
      <c r="A26" t="s">
        <v>63</v>
      </c>
      <c r="B26">
        <f>SUM(B5:B25)</f>
        <v>268</v>
      </c>
      <c r="C26">
        <f>SUM(C5:C25)</f>
        <v>209</v>
      </c>
      <c r="D26">
        <f>SUM(D5:D25)</f>
        <v>44</v>
      </c>
      <c r="E26">
        <f>SUM(E5:E25)</f>
        <v>2560</v>
      </c>
      <c r="G26">
        <f>SUM(G5:G25)</f>
        <v>2</v>
      </c>
      <c r="H26" s="1">
        <f>E26/(C26-D26)</f>
        <v>15.515151515151516</v>
      </c>
      <c r="I26">
        <f>MAX(I5:I24)</f>
        <v>63</v>
      </c>
    </row>
    <row r="51" spans="1:11">
      <c r="A51" s="5" t="s">
        <v>126</v>
      </c>
      <c r="G51" s="2"/>
      <c r="H51"/>
      <c r="I51" s="1"/>
      <c r="J51" s="1"/>
      <c r="K51" s="1"/>
    </row>
    <row r="52" spans="1:11">
      <c r="A52" s="3" t="s">
        <v>107</v>
      </c>
      <c r="B52" s="3" t="s">
        <v>120</v>
      </c>
      <c r="C52" s="3" t="s">
        <v>125</v>
      </c>
      <c r="D52" s="3" t="s">
        <v>119</v>
      </c>
      <c r="E52" s="3" t="s">
        <v>35</v>
      </c>
      <c r="F52" s="3" t="s">
        <v>70</v>
      </c>
      <c r="G52" s="4" t="s">
        <v>123</v>
      </c>
      <c r="H52" s="4" t="s">
        <v>121</v>
      </c>
      <c r="I52" s="4" t="s">
        <v>122</v>
      </c>
      <c r="J52" s="4" t="s">
        <v>69</v>
      </c>
    </row>
    <row r="53" spans="1:11">
      <c r="A53">
        <v>1996</v>
      </c>
      <c r="B53">
        <v>81</v>
      </c>
      <c r="C53">
        <v>10</v>
      </c>
      <c r="D53">
        <v>19</v>
      </c>
      <c r="E53">
        <v>353</v>
      </c>
      <c r="G53" s="10">
        <f>IF(ISERROR(E53/B53),"N/A",E53/B53)</f>
        <v>4.3580246913580245</v>
      </c>
      <c r="H53" s="10">
        <f>IF(ISERROR((B53*6)/D53),"N/A",(B53*6)/D53)</f>
        <v>25.578947368421051</v>
      </c>
      <c r="I53" s="10">
        <f>IF(ISERROR(E53/D53),"N/A",E53/D53)</f>
        <v>18.578947368421051</v>
      </c>
      <c r="J53" s="16"/>
    </row>
    <row r="54" spans="1:11">
      <c r="A54">
        <v>1997</v>
      </c>
      <c r="B54">
        <v>97</v>
      </c>
      <c r="C54">
        <v>17</v>
      </c>
      <c r="D54">
        <v>18</v>
      </c>
      <c r="E54">
        <v>375</v>
      </c>
      <c r="G54" s="10">
        <f t="shared" ref="G54:G72" si="2">IF(ISERROR(E54/B54),"N/A",E54/B54)</f>
        <v>3.865979381443299</v>
      </c>
      <c r="H54" s="10">
        <f t="shared" ref="H54:H72" si="3">IF(ISERROR((B54*6)/D54),"N/A",(B54*6)/D54)</f>
        <v>32.333333333333336</v>
      </c>
      <c r="I54" s="10">
        <f t="shared" ref="I54:I72" si="4">IF(ISERROR(E54/D54),"N/A",E54/D54)</f>
        <v>20.833333333333332</v>
      </c>
      <c r="J54" s="16"/>
    </row>
    <row r="55" spans="1:11">
      <c r="A55">
        <v>1998</v>
      </c>
      <c r="B55">
        <v>86.5</v>
      </c>
      <c r="C55">
        <v>16</v>
      </c>
      <c r="D55">
        <v>14</v>
      </c>
      <c r="E55">
        <v>315</v>
      </c>
      <c r="G55" s="10">
        <f t="shared" si="2"/>
        <v>3.6416184971098264</v>
      </c>
      <c r="H55" s="10">
        <f t="shared" si="3"/>
        <v>37.071428571428569</v>
      </c>
      <c r="I55" s="10">
        <f t="shared" si="4"/>
        <v>22.5</v>
      </c>
      <c r="J55" s="3" t="s">
        <v>13</v>
      </c>
    </row>
    <row r="56" spans="1:11">
      <c r="A56">
        <v>1999</v>
      </c>
      <c r="B56">
        <v>93.3</v>
      </c>
      <c r="C56">
        <v>16</v>
      </c>
      <c r="D56">
        <v>20</v>
      </c>
      <c r="E56">
        <v>340</v>
      </c>
      <c r="F56">
        <v>1</v>
      </c>
      <c r="G56" s="10">
        <f t="shared" si="2"/>
        <v>3.644158628081458</v>
      </c>
      <c r="H56" s="10">
        <f t="shared" si="3"/>
        <v>27.99</v>
      </c>
      <c r="I56" s="10">
        <f t="shared" si="4"/>
        <v>17</v>
      </c>
      <c r="J56" s="3" t="s">
        <v>6</v>
      </c>
    </row>
    <row r="57" spans="1:11">
      <c r="A57">
        <v>2000</v>
      </c>
      <c r="B57">
        <v>76.099999999999994</v>
      </c>
      <c r="C57">
        <v>10</v>
      </c>
      <c r="D57">
        <v>20</v>
      </c>
      <c r="E57">
        <v>309</v>
      </c>
      <c r="F57">
        <v>1</v>
      </c>
      <c r="G57" s="10">
        <f t="shared" si="2"/>
        <v>4.0604467805519056</v>
      </c>
      <c r="H57" s="10">
        <f t="shared" si="3"/>
        <v>22.83</v>
      </c>
      <c r="I57" s="10">
        <f t="shared" si="4"/>
        <v>15.45</v>
      </c>
      <c r="J57" s="3" t="s">
        <v>3</v>
      </c>
    </row>
    <row r="58" spans="1:11">
      <c r="A58">
        <v>2001</v>
      </c>
      <c r="B58">
        <v>128</v>
      </c>
      <c r="C58">
        <v>16</v>
      </c>
      <c r="D58">
        <v>22</v>
      </c>
      <c r="E58">
        <v>446</v>
      </c>
      <c r="F58">
        <v>1</v>
      </c>
      <c r="G58" s="10">
        <f t="shared" si="2"/>
        <v>3.484375</v>
      </c>
      <c r="H58" s="10">
        <f t="shared" si="3"/>
        <v>34.909090909090907</v>
      </c>
      <c r="I58" s="10">
        <f t="shared" si="4"/>
        <v>20.272727272727273</v>
      </c>
      <c r="J58" s="3" t="s">
        <v>102</v>
      </c>
    </row>
    <row r="59" spans="1:11">
      <c r="A59">
        <v>2002</v>
      </c>
      <c r="B59">
        <v>63</v>
      </c>
      <c r="C59">
        <v>10</v>
      </c>
      <c r="D59">
        <v>8</v>
      </c>
      <c r="E59">
        <v>222</v>
      </c>
      <c r="G59" s="10">
        <f t="shared" si="2"/>
        <v>3.5238095238095237</v>
      </c>
      <c r="H59" s="10">
        <f t="shared" si="3"/>
        <v>47.25</v>
      </c>
      <c r="I59" s="10">
        <f t="shared" si="4"/>
        <v>27.75</v>
      </c>
      <c r="J59" s="3" t="s">
        <v>86</v>
      </c>
    </row>
    <row r="60" spans="1:11">
      <c r="A60">
        <v>2003</v>
      </c>
      <c r="B60">
        <v>67.5</v>
      </c>
      <c r="C60">
        <v>9</v>
      </c>
      <c r="D60">
        <v>25</v>
      </c>
      <c r="E60">
        <v>271</v>
      </c>
      <c r="F60">
        <v>2</v>
      </c>
      <c r="G60" s="10">
        <f t="shared" si="2"/>
        <v>4.0148148148148151</v>
      </c>
      <c r="H60" s="10">
        <f t="shared" si="3"/>
        <v>16.2</v>
      </c>
      <c r="I60" s="10">
        <f t="shared" si="4"/>
        <v>10.84</v>
      </c>
      <c r="J60" s="3" t="s">
        <v>94</v>
      </c>
    </row>
    <row r="61" spans="1:11">
      <c r="A61">
        <v>2004</v>
      </c>
      <c r="B61">
        <v>91.5</v>
      </c>
      <c r="C61">
        <v>10</v>
      </c>
      <c r="D61">
        <v>20</v>
      </c>
      <c r="E61">
        <v>455</v>
      </c>
      <c r="F61">
        <v>1</v>
      </c>
      <c r="G61" s="10">
        <f t="shared" si="2"/>
        <v>4.972677595628415</v>
      </c>
      <c r="H61" s="10">
        <f t="shared" si="3"/>
        <v>27.45</v>
      </c>
      <c r="I61" s="10">
        <f t="shared" si="4"/>
        <v>22.75</v>
      </c>
      <c r="J61" s="3" t="s">
        <v>93</v>
      </c>
    </row>
    <row r="62" spans="1:11">
      <c r="A62">
        <v>2005</v>
      </c>
      <c r="B62">
        <v>79</v>
      </c>
      <c r="C62">
        <v>14</v>
      </c>
      <c r="D62">
        <v>18</v>
      </c>
      <c r="E62">
        <v>430</v>
      </c>
      <c r="G62" s="10">
        <f t="shared" si="2"/>
        <v>5.443037974683544</v>
      </c>
      <c r="H62" s="10">
        <f t="shared" si="3"/>
        <v>26.333333333333332</v>
      </c>
      <c r="I62" s="10">
        <f t="shared" si="4"/>
        <v>23.888888888888889</v>
      </c>
      <c r="J62" s="3" t="s">
        <v>85</v>
      </c>
    </row>
    <row r="63" spans="1:11">
      <c r="A63">
        <v>2006</v>
      </c>
      <c r="B63">
        <v>52.2</v>
      </c>
      <c r="C63">
        <v>13</v>
      </c>
      <c r="D63">
        <v>10</v>
      </c>
      <c r="E63">
        <v>162</v>
      </c>
      <c r="G63" s="10">
        <f t="shared" si="2"/>
        <v>3.103448275862069</v>
      </c>
      <c r="H63" s="10">
        <f t="shared" si="3"/>
        <v>31.320000000000004</v>
      </c>
      <c r="I63" s="10">
        <f t="shared" si="4"/>
        <v>16.2</v>
      </c>
      <c r="J63" s="3" t="s">
        <v>75</v>
      </c>
    </row>
    <row r="64" spans="1:11">
      <c r="A64">
        <v>2007</v>
      </c>
      <c r="B64">
        <v>103</v>
      </c>
      <c r="C64">
        <v>15</v>
      </c>
      <c r="D64">
        <v>21</v>
      </c>
      <c r="E64">
        <v>385</v>
      </c>
      <c r="G64" s="10">
        <f t="shared" si="2"/>
        <v>3.737864077669903</v>
      </c>
      <c r="H64" s="10">
        <f t="shared" si="3"/>
        <v>29.428571428571427</v>
      </c>
      <c r="I64" s="10">
        <f t="shared" si="4"/>
        <v>18.333333333333332</v>
      </c>
      <c r="J64" s="3" t="s">
        <v>18</v>
      </c>
    </row>
    <row r="65" spans="1:10">
      <c r="A65">
        <v>2008</v>
      </c>
      <c r="B65">
        <v>99.2</v>
      </c>
      <c r="C65">
        <v>25</v>
      </c>
      <c r="D65">
        <v>27</v>
      </c>
      <c r="E65">
        <v>326</v>
      </c>
      <c r="F65">
        <v>1</v>
      </c>
      <c r="G65" s="10">
        <f t="shared" si="2"/>
        <v>3.286290322580645</v>
      </c>
      <c r="H65" s="10">
        <f t="shared" si="3"/>
        <v>22.044444444444448</v>
      </c>
      <c r="I65" s="10">
        <f t="shared" si="4"/>
        <v>12.074074074074074</v>
      </c>
      <c r="J65" s="3" t="s">
        <v>21</v>
      </c>
    </row>
    <row r="66" spans="1:10">
      <c r="A66">
        <v>2009</v>
      </c>
      <c r="B66">
        <v>20</v>
      </c>
      <c r="C66">
        <v>2</v>
      </c>
      <c r="D66">
        <v>5</v>
      </c>
      <c r="E66">
        <v>83</v>
      </c>
      <c r="G66" s="10">
        <f t="shared" si="2"/>
        <v>4.1500000000000004</v>
      </c>
      <c r="H66" s="10">
        <f t="shared" si="3"/>
        <v>24</v>
      </c>
      <c r="I66" s="10">
        <f t="shared" si="4"/>
        <v>16.600000000000001</v>
      </c>
      <c r="J66" s="3" t="s">
        <v>23</v>
      </c>
    </row>
    <row r="67" spans="1:10">
      <c r="A67">
        <v>2010</v>
      </c>
      <c r="B67">
        <v>50</v>
      </c>
      <c r="C67">
        <v>3</v>
      </c>
      <c r="D67">
        <v>16</v>
      </c>
      <c r="E67">
        <v>238</v>
      </c>
      <c r="F67">
        <v>1</v>
      </c>
      <c r="G67" s="10">
        <f t="shared" si="2"/>
        <v>4.76</v>
      </c>
      <c r="H67" s="10">
        <f t="shared" si="3"/>
        <v>18.75</v>
      </c>
      <c r="I67" s="10">
        <f t="shared" si="4"/>
        <v>14.875</v>
      </c>
      <c r="J67" s="3" t="s">
        <v>11</v>
      </c>
    </row>
    <row r="68" spans="1:10">
      <c r="A68">
        <v>2011</v>
      </c>
      <c r="B68">
        <v>65</v>
      </c>
      <c r="C68">
        <v>12</v>
      </c>
      <c r="D68">
        <v>11</v>
      </c>
      <c r="E68">
        <v>287</v>
      </c>
      <c r="G68" s="10">
        <f t="shared" si="2"/>
        <v>4.4153846153846157</v>
      </c>
      <c r="H68" s="10">
        <f t="shared" si="3"/>
        <v>35.454545454545453</v>
      </c>
      <c r="I68" s="10">
        <f t="shared" si="4"/>
        <v>26.09090909090909</v>
      </c>
      <c r="J68" s="3" t="s">
        <v>136</v>
      </c>
    </row>
    <row r="69" spans="1:10">
      <c r="A69">
        <v>2012</v>
      </c>
      <c r="B69">
        <v>34</v>
      </c>
      <c r="C69">
        <v>6</v>
      </c>
      <c r="D69">
        <v>6</v>
      </c>
      <c r="E69">
        <v>134</v>
      </c>
      <c r="G69" s="10">
        <f t="shared" si="2"/>
        <v>3.9411764705882355</v>
      </c>
      <c r="H69" s="10">
        <f t="shared" si="3"/>
        <v>34</v>
      </c>
      <c r="I69" s="10">
        <f t="shared" si="4"/>
        <v>22.333333333333332</v>
      </c>
      <c r="J69" s="3" t="s">
        <v>137</v>
      </c>
    </row>
    <row r="70" spans="1:10">
      <c r="A70">
        <v>2013</v>
      </c>
      <c r="B70" s="24">
        <v>85.4</v>
      </c>
      <c r="C70" s="24">
        <v>14</v>
      </c>
      <c r="D70" s="24">
        <v>16</v>
      </c>
      <c r="E70" s="24">
        <v>327</v>
      </c>
      <c r="G70" s="10">
        <f t="shared" si="2"/>
        <v>3.8290398126463696</v>
      </c>
      <c r="H70" s="10">
        <f t="shared" si="3"/>
        <v>32.025000000000006</v>
      </c>
      <c r="I70" s="10">
        <f t="shared" si="4"/>
        <v>20.4375</v>
      </c>
      <c r="J70" s="3" t="s">
        <v>85</v>
      </c>
    </row>
    <row r="71" spans="1:10">
      <c r="A71">
        <v>2014</v>
      </c>
      <c r="B71" s="24">
        <v>70.5</v>
      </c>
      <c r="C71" s="24">
        <v>10</v>
      </c>
      <c r="D71" s="24">
        <v>18</v>
      </c>
      <c r="E71" s="24">
        <v>282</v>
      </c>
      <c r="F71" s="24">
        <v>1</v>
      </c>
      <c r="G71" s="10">
        <f t="shared" si="2"/>
        <v>4</v>
      </c>
      <c r="H71" s="10">
        <f t="shared" si="3"/>
        <v>23.5</v>
      </c>
      <c r="I71" s="10">
        <f t="shared" si="4"/>
        <v>15.666666666666666</v>
      </c>
      <c r="J71" s="3" t="s">
        <v>250</v>
      </c>
    </row>
    <row r="72" spans="1:10">
      <c r="A72">
        <v>2015</v>
      </c>
      <c r="B72" s="24">
        <v>71</v>
      </c>
      <c r="C72" s="24">
        <v>10</v>
      </c>
      <c r="D72" s="24">
        <v>17</v>
      </c>
      <c r="E72" s="24">
        <v>336</v>
      </c>
      <c r="F72" s="24"/>
      <c r="G72" s="10">
        <f t="shared" si="2"/>
        <v>4.732394366197183</v>
      </c>
      <c r="H72" s="10">
        <f t="shared" si="3"/>
        <v>25.058823529411764</v>
      </c>
      <c r="I72" s="10">
        <f t="shared" si="4"/>
        <v>19.764705882352942</v>
      </c>
      <c r="J72" s="3" t="s">
        <v>259</v>
      </c>
    </row>
    <row r="73" spans="1:10">
      <c r="F73" s="2"/>
      <c r="I73" s="1"/>
      <c r="J73" s="1"/>
    </row>
    <row r="74" spans="1:10">
      <c r="A74" t="s">
        <v>63</v>
      </c>
      <c r="B74">
        <f>SUM(B53:B73)</f>
        <v>1513.2</v>
      </c>
      <c r="C74">
        <f>SUM(C53:C73)</f>
        <v>238</v>
      </c>
      <c r="D74">
        <f>SUM(D53:D73)</f>
        <v>331</v>
      </c>
      <c r="E74">
        <f>SUM(E53:E73)</f>
        <v>6076</v>
      </c>
      <c r="F74">
        <f>SUM(F53:F73)</f>
        <v>9</v>
      </c>
      <c r="G74" s="1">
        <f>E74/B74</f>
        <v>4.0153317472905101</v>
      </c>
      <c r="H74" s="1">
        <f>(B74*6)/D74</f>
        <v>27.429607250755289</v>
      </c>
      <c r="I74" s="1">
        <f>E74/D74</f>
        <v>18.356495468277945</v>
      </c>
      <c r="J74" s="3" t="s">
        <v>6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/>
  <dimension ref="A1:J66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7" max="7" width="9.1640625" style="1" customWidth="1"/>
  </cols>
  <sheetData>
    <row r="1" spans="1:9">
      <c r="A1" s="5" t="s">
        <v>50</v>
      </c>
      <c r="B1" s="5" t="s">
        <v>170</v>
      </c>
    </row>
    <row r="2" spans="1:9">
      <c r="A2" s="5" t="s">
        <v>116</v>
      </c>
      <c r="C2" s="21" t="s">
        <v>172</v>
      </c>
    </row>
    <row r="3" spans="1:9">
      <c r="A3" s="5"/>
    </row>
    <row r="4" spans="1:9"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</row>
    <row r="5" spans="1:9">
      <c r="A5">
        <v>1990</v>
      </c>
      <c r="B5">
        <v>8</v>
      </c>
      <c r="C5">
        <v>8</v>
      </c>
      <c r="D5">
        <v>1</v>
      </c>
      <c r="E5">
        <v>104</v>
      </c>
      <c r="G5" s="1">
        <f t="shared" ref="G5:G23" si="0">E5/(C5-D5)</f>
        <v>14.857142857142858</v>
      </c>
    </row>
    <row r="6" spans="1:9">
      <c r="A6">
        <v>1991</v>
      </c>
      <c r="B6">
        <v>11</v>
      </c>
      <c r="C6">
        <v>11</v>
      </c>
      <c r="D6">
        <v>1</v>
      </c>
      <c r="E6">
        <v>110</v>
      </c>
      <c r="G6" s="1">
        <f t="shared" si="0"/>
        <v>11</v>
      </c>
    </row>
    <row r="7" spans="1:9">
      <c r="A7">
        <v>1992</v>
      </c>
      <c r="B7">
        <v>12</v>
      </c>
      <c r="C7">
        <v>12</v>
      </c>
      <c r="D7">
        <v>1</v>
      </c>
      <c r="E7">
        <v>239</v>
      </c>
      <c r="G7" s="1">
        <f t="shared" si="0"/>
        <v>21.727272727272727</v>
      </c>
    </row>
    <row r="8" spans="1:9">
      <c r="A8">
        <v>1993</v>
      </c>
      <c r="B8">
        <v>10</v>
      </c>
      <c r="C8">
        <v>10</v>
      </c>
      <c r="D8">
        <v>0</v>
      </c>
      <c r="E8">
        <v>199</v>
      </c>
      <c r="G8" s="1">
        <f t="shared" si="0"/>
        <v>19.899999999999999</v>
      </c>
    </row>
    <row r="9" spans="1:9">
      <c r="A9">
        <v>1994</v>
      </c>
      <c r="B9">
        <v>11</v>
      </c>
      <c r="C9">
        <v>11</v>
      </c>
      <c r="D9">
        <v>0</v>
      </c>
      <c r="E9">
        <v>138</v>
      </c>
      <c r="G9" s="1">
        <f t="shared" si="0"/>
        <v>12.545454545454545</v>
      </c>
    </row>
    <row r="10" spans="1:9">
      <c r="A10">
        <v>1995</v>
      </c>
      <c r="B10">
        <v>7</v>
      </c>
      <c r="C10">
        <v>7</v>
      </c>
      <c r="D10">
        <v>0</v>
      </c>
      <c r="E10">
        <v>58</v>
      </c>
      <c r="G10" s="1">
        <f t="shared" si="0"/>
        <v>8.2857142857142865</v>
      </c>
    </row>
    <row r="11" spans="1:9">
      <c r="A11">
        <v>1996</v>
      </c>
      <c r="B11">
        <v>6</v>
      </c>
      <c r="C11">
        <v>6</v>
      </c>
      <c r="D11">
        <v>2</v>
      </c>
      <c r="E11">
        <v>92</v>
      </c>
      <c r="G11" s="1">
        <f t="shared" si="0"/>
        <v>23</v>
      </c>
    </row>
    <row r="12" spans="1:9">
      <c r="A12">
        <v>1997</v>
      </c>
      <c r="B12">
        <v>5</v>
      </c>
      <c r="C12">
        <v>4</v>
      </c>
      <c r="D12">
        <v>1</v>
      </c>
      <c r="E12">
        <v>93</v>
      </c>
      <c r="F12">
        <v>1</v>
      </c>
      <c r="G12" s="1">
        <f t="shared" si="0"/>
        <v>31</v>
      </c>
      <c r="H12">
        <v>56</v>
      </c>
    </row>
    <row r="13" spans="1:9">
      <c r="A13">
        <v>1998</v>
      </c>
      <c r="B13">
        <v>9</v>
      </c>
      <c r="C13">
        <v>8</v>
      </c>
      <c r="D13">
        <v>2</v>
      </c>
      <c r="E13">
        <v>90</v>
      </c>
      <c r="G13" s="1">
        <f t="shared" si="0"/>
        <v>15</v>
      </c>
      <c r="H13">
        <v>43</v>
      </c>
      <c r="I13" t="s">
        <v>221</v>
      </c>
    </row>
    <row r="14" spans="1:9">
      <c r="A14">
        <v>1999</v>
      </c>
      <c r="B14">
        <v>9</v>
      </c>
      <c r="C14">
        <v>8</v>
      </c>
      <c r="D14">
        <v>2</v>
      </c>
      <c r="E14">
        <v>77</v>
      </c>
      <c r="G14" s="1">
        <f t="shared" si="0"/>
        <v>12.833333333333334</v>
      </c>
    </row>
    <row r="15" spans="1:9">
      <c r="A15">
        <v>2000</v>
      </c>
      <c r="B15">
        <v>7</v>
      </c>
      <c r="C15">
        <v>7</v>
      </c>
      <c r="D15">
        <v>0</v>
      </c>
      <c r="E15">
        <v>126</v>
      </c>
      <c r="G15" s="1">
        <f t="shared" si="0"/>
        <v>18</v>
      </c>
    </row>
    <row r="16" spans="1:9">
      <c r="A16">
        <v>2001</v>
      </c>
      <c r="B16">
        <v>6</v>
      </c>
      <c r="C16">
        <v>6</v>
      </c>
      <c r="D16">
        <v>1</v>
      </c>
      <c r="E16">
        <v>61</v>
      </c>
      <c r="G16" s="1">
        <f t="shared" si="0"/>
        <v>12.2</v>
      </c>
    </row>
    <row r="17" spans="1:8">
      <c r="A17">
        <v>2002</v>
      </c>
      <c r="B17">
        <v>3</v>
      </c>
      <c r="C17">
        <v>3</v>
      </c>
      <c r="D17">
        <v>0</v>
      </c>
      <c r="E17">
        <v>6</v>
      </c>
      <c r="G17" s="1">
        <f t="shared" si="0"/>
        <v>2</v>
      </c>
    </row>
    <row r="18" spans="1:8">
      <c r="A18">
        <v>2003</v>
      </c>
      <c r="B18">
        <v>5</v>
      </c>
      <c r="C18">
        <v>4</v>
      </c>
      <c r="D18">
        <v>0</v>
      </c>
      <c r="E18">
        <v>46</v>
      </c>
      <c r="G18" s="1">
        <f t="shared" si="0"/>
        <v>11.5</v>
      </c>
    </row>
    <row r="19" spans="1:8">
      <c r="A19">
        <v>2004</v>
      </c>
      <c r="B19">
        <v>7</v>
      </c>
      <c r="C19">
        <v>7</v>
      </c>
      <c r="D19">
        <v>0</v>
      </c>
      <c r="E19">
        <v>114</v>
      </c>
      <c r="G19" s="1">
        <f t="shared" si="0"/>
        <v>16.285714285714285</v>
      </c>
    </row>
    <row r="20" spans="1:8">
      <c r="A20">
        <v>2005</v>
      </c>
      <c r="B20">
        <v>4</v>
      </c>
      <c r="C20">
        <v>4</v>
      </c>
      <c r="D20">
        <v>1</v>
      </c>
      <c r="E20">
        <v>62</v>
      </c>
      <c r="G20" s="1">
        <f t="shared" si="0"/>
        <v>20.666666666666668</v>
      </c>
    </row>
    <row r="21" spans="1:8">
      <c r="A21">
        <v>2006</v>
      </c>
      <c r="B21">
        <v>1</v>
      </c>
      <c r="C21">
        <v>1</v>
      </c>
      <c r="D21">
        <v>1</v>
      </c>
      <c r="E21">
        <v>6</v>
      </c>
      <c r="G21" s="31" t="s">
        <v>247</v>
      </c>
    </row>
    <row r="22" spans="1:8">
      <c r="A22">
        <v>2007</v>
      </c>
      <c r="B22" s="9">
        <v>2</v>
      </c>
      <c r="C22" s="9">
        <v>2</v>
      </c>
      <c r="D22" s="9">
        <v>2</v>
      </c>
      <c r="E22" s="9">
        <v>21</v>
      </c>
      <c r="F22" s="9"/>
      <c r="G22" s="31" t="s">
        <v>247</v>
      </c>
    </row>
    <row r="23" spans="1:8">
      <c r="A23">
        <v>2014</v>
      </c>
      <c r="B23" s="9">
        <v>2</v>
      </c>
      <c r="C23" s="9">
        <v>2</v>
      </c>
      <c r="D23" s="9">
        <v>0</v>
      </c>
      <c r="E23" s="9">
        <v>17</v>
      </c>
      <c r="F23" s="9"/>
      <c r="G23" s="1">
        <f t="shared" si="0"/>
        <v>8.5</v>
      </c>
      <c r="H23" s="9">
        <v>9</v>
      </c>
    </row>
    <row r="25" spans="1:8">
      <c r="A25" t="s">
        <v>63</v>
      </c>
      <c r="B25">
        <f>SUM(B5:B24)</f>
        <v>125</v>
      </c>
      <c r="C25">
        <f>SUM(C5:C24)</f>
        <v>121</v>
      </c>
      <c r="D25">
        <f>SUM(D5:D24)</f>
        <v>15</v>
      </c>
      <c r="E25">
        <f>SUM(E5:E24)</f>
        <v>1659</v>
      </c>
      <c r="F25">
        <f>SUM(F5:F24)</f>
        <v>1</v>
      </c>
      <c r="G25" s="1">
        <f>E25/(C25-D25)</f>
        <v>15.650943396226415</v>
      </c>
    </row>
    <row r="45" spans="1:10">
      <c r="H45" s="1"/>
      <c r="I45" s="1"/>
      <c r="J45" s="1"/>
    </row>
    <row r="46" spans="1:10">
      <c r="A46" s="5" t="s">
        <v>126</v>
      </c>
      <c r="F46" s="2"/>
      <c r="G46"/>
    </row>
    <row r="47" spans="1:10">
      <c r="B47" t="s">
        <v>66</v>
      </c>
      <c r="C47" t="s">
        <v>67</v>
      </c>
      <c r="D47" t="s">
        <v>68</v>
      </c>
      <c r="E47" t="s">
        <v>35</v>
      </c>
      <c r="F47" t="s">
        <v>70</v>
      </c>
      <c r="G47" s="1" t="s">
        <v>71</v>
      </c>
      <c r="H47" s="1" t="s">
        <v>72</v>
      </c>
      <c r="I47" s="1" t="s">
        <v>37</v>
      </c>
      <c r="J47" s="2" t="s">
        <v>69</v>
      </c>
    </row>
    <row r="48" spans="1:10">
      <c r="A48">
        <v>1991</v>
      </c>
      <c r="B48">
        <v>11</v>
      </c>
      <c r="C48">
        <v>0</v>
      </c>
      <c r="D48">
        <v>0</v>
      </c>
      <c r="E48">
        <v>56</v>
      </c>
      <c r="G48" s="1">
        <f>E48/B48</f>
        <v>5.0909090909090908</v>
      </c>
      <c r="H48" s="1"/>
      <c r="I48" s="1"/>
      <c r="J48" s="2"/>
    </row>
    <row r="49" spans="1:10">
      <c r="A49">
        <v>1992</v>
      </c>
      <c r="B49">
        <v>54</v>
      </c>
      <c r="C49">
        <v>9</v>
      </c>
      <c r="D49">
        <v>10</v>
      </c>
      <c r="E49">
        <v>197</v>
      </c>
      <c r="G49" s="1">
        <f>E49/B49</f>
        <v>3.6481481481481484</v>
      </c>
      <c r="H49" s="1">
        <f>(B49*6)/D49</f>
        <v>32.4</v>
      </c>
      <c r="I49" s="1">
        <f>E49/D49</f>
        <v>19.7</v>
      </c>
      <c r="J49" s="2"/>
    </row>
    <row r="50" spans="1:10">
      <c r="A50">
        <v>1993</v>
      </c>
      <c r="B50">
        <v>47</v>
      </c>
      <c r="C50">
        <v>3</v>
      </c>
      <c r="D50">
        <v>8</v>
      </c>
      <c r="E50">
        <v>233</v>
      </c>
      <c r="G50" s="1">
        <f>E50/B50</f>
        <v>4.957446808510638</v>
      </c>
      <c r="H50" s="1">
        <f>(B50*6)/D50</f>
        <v>35.25</v>
      </c>
      <c r="I50" s="1">
        <f>E50/D50</f>
        <v>29.125</v>
      </c>
      <c r="J50" s="2"/>
    </row>
    <row r="51" spans="1:10">
      <c r="A51">
        <v>1994</v>
      </c>
      <c r="B51">
        <v>40</v>
      </c>
      <c r="C51">
        <v>7</v>
      </c>
      <c r="D51">
        <v>5</v>
      </c>
      <c r="E51">
        <v>179</v>
      </c>
      <c r="G51" s="1">
        <f>E51/B51</f>
        <v>4.4749999999999996</v>
      </c>
      <c r="H51" s="1">
        <f>(B51*6)/D51</f>
        <v>48</v>
      </c>
      <c r="I51" s="1">
        <f>E51/D51</f>
        <v>35.799999999999997</v>
      </c>
      <c r="J51" s="2"/>
    </row>
    <row r="52" spans="1:10">
      <c r="A52">
        <v>1995</v>
      </c>
      <c r="B52">
        <v>8</v>
      </c>
      <c r="C52">
        <v>0</v>
      </c>
      <c r="D52">
        <v>2</v>
      </c>
      <c r="E52">
        <v>48</v>
      </c>
      <c r="G52" s="1">
        <f>E52/B52</f>
        <v>6</v>
      </c>
      <c r="H52" s="1">
        <f>(B52*6)/D52</f>
        <v>24</v>
      </c>
      <c r="I52" s="1">
        <f>E52/D52</f>
        <v>24</v>
      </c>
      <c r="J52" s="2"/>
    </row>
    <row r="53" spans="1:10">
      <c r="A53">
        <v>1996</v>
      </c>
      <c r="H53" s="1"/>
      <c r="I53" s="1"/>
      <c r="J53" s="2"/>
    </row>
    <row r="54" spans="1:10">
      <c r="A54">
        <v>1997</v>
      </c>
      <c r="B54">
        <v>15.5</v>
      </c>
      <c r="C54">
        <v>3</v>
      </c>
      <c r="D54">
        <v>5</v>
      </c>
      <c r="E54">
        <v>52</v>
      </c>
      <c r="G54" s="1">
        <f t="shared" ref="G54:G59" si="1">E54/B54</f>
        <v>3.3548387096774195</v>
      </c>
      <c r="H54" s="1">
        <f t="shared" ref="H54:H59" si="2">(B54*6)/D54</f>
        <v>18.600000000000001</v>
      </c>
      <c r="I54" s="1">
        <f t="shared" ref="I54:I59" si="3">E54/D54</f>
        <v>10.4</v>
      </c>
      <c r="J54" s="2"/>
    </row>
    <row r="55" spans="1:10">
      <c r="A55">
        <v>1998</v>
      </c>
      <c r="B55">
        <v>34</v>
      </c>
      <c r="C55">
        <v>2</v>
      </c>
      <c r="D55">
        <v>9</v>
      </c>
      <c r="E55">
        <v>134</v>
      </c>
      <c r="G55" s="1">
        <f t="shared" si="1"/>
        <v>3.9411764705882355</v>
      </c>
      <c r="H55" s="1">
        <f t="shared" si="2"/>
        <v>22.666666666666668</v>
      </c>
      <c r="I55" s="1">
        <f t="shared" si="3"/>
        <v>14.888888888888889</v>
      </c>
      <c r="J55" t="s">
        <v>88</v>
      </c>
    </row>
    <row r="56" spans="1:10">
      <c r="A56">
        <v>1999</v>
      </c>
      <c r="B56">
        <v>22.3</v>
      </c>
      <c r="C56">
        <v>1</v>
      </c>
      <c r="D56">
        <v>5</v>
      </c>
      <c r="E56">
        <v>132</v>
      </c>
      <c r="G56" s="1">
        <f t="shared" si="1"/>
        <v>5.9192825112107625</v>
      </c>
      <c r="H56" s="1">
        <f t="shared" si="2"/>
        <v>26.76</v>
      </c>
      <c r="I56" s="1">
        <f t="shared" si="3"/>
        <v>26.4</v>
      </c>
      <c r="J56" t="s">
        <v>7</v>
      </c>
    </row>
    <row r="57" spans="1:10">
      <c r="A57">
        <v>2000</v>
      </c>
      <c r="B57">
        <v>23</v>
      </c>
      <c r="C57">
        <v>4</v>
      </c>
      <c r="D57">
        <v>6</v>
      </c>
      <c r="E57">
        <v>96</v>
      </c>
      <c r="G57" s="1">
        <f t="shared" si="1"/>
        <v>4.1739130434782608</v>
      </c>
      <c r="H57" s="1">
        <f t="shared" si="2"/>
        <v>23</v>
      </c>
      <c r="I57" s="1">
        <f t="shared" si="3"/>
        <v>16</v>
      </c>
      <c r="J57" t="s">
        <v>88</v>
      </c>
    </row>
    <row r="58" spans="1:10">
      <c r="A58">
        <v>2001</v>
      </c>
      <c r="B58">
        <v>25</v>
      </c>
      <c r="C58">
        <v>2</v>
      </c>
      <c r="D58">
        <v>1</v>
      </c>
      <c r="E58">
        <v>128</v>
      </c>
      <c r="G58" s="1">
        <f t="shared" si="1"/>
        <v>5.12</v>
      </c>
      <c r="H58" s="1">
        <f t="shared" si="2"/>
        <v>150</v>
      </c>
      <c r="I58" s="1">
        <f t="shared" si="3"/>
        <v>128</v>
      </c>
      <c r="J58" t="s">
        <v>104</v>
      </c>
    </row>
    <row r="59" spans="1:10">
      <c r="A59">
        <v>2002</v>
      </c>
      <c r="B59">
        <v>9</v>
      </c>
      <c r="C59">
        <v>0</v>
      </c>
      <c r="D59">
        <v>2</v>
      </c>
      <c r="E59">
        <v>58</v>
      </c>
      <c r="G59" s="1">
        <f t="shared" si="1"/>
        <v>6.4444444444444446</v>
      </c>
      <c r="H59" s="1">
        <f t="shared" si="2"/>
        <v>27</v>
      </c>
      <c r="I59" s="1">
        <f t="shared" si="3"/>
        <v>29</v>
      </c>
      <c r="J59" t="s">
        <v>98</v>
      </c>
    </row>
    <row r="60" spans="1:10">
      <c r="A60">
        <v>2003</v>
      </c>
      <c r="F60" s="1"/>
      <c r="H60" s="1"/>
      <c r="I60" s="1"/>
    </row>
    <row r="61" spans="1:10">
      <c r="A61">
        <v>2004</v>
      </c>
      <c r="B61">
        <v>36</v>
      </c>
      <c r="C61">
        <v>2</v>
      </c>
      <c r="D61">
        <v>5</v>
      </c>
      <c r="E61">
        <v>137</v>
      </c>
      <c r="G61" s="1">
        <f>E61/B61</f>
        <v>3.8055555555555554</v>
      </c>
      <c r="H61" s="1">
        <f>(B61*6)/D61</f>
        <v>43.2</v>
      </c>
      <c r="I61" s="1">
        <f>E61/D61</f>
        <v>27.4</v>
      </c>
      <c r="J61" t="s">
        <v>74</v>
      </c>
    </row>
    <row r="62" spans="1:10">
      <c r="A62">
        <v>2005</v>
      </c>
      <c r="B62">
        <v>3</v>
      </c>
      <c r="C62">
        <v>0</v>
      </c>
      <c r="D62">
        <v>0</v>
      </c>
      <c r="E62">
        <v>20</v>
      </c>
      <c r="G62" s="1">
        <f>E62/B62</f>
        <v>6.666666666666667</v>
      </c>
      <c r="H62" s="1"/>
      <c r="I62" s="1"/>
      <c r="J62" t="s">
        <v>89</v>
      </c>
    </row>
    <row r="63" spans="1:10">
      <c r="A63">
        <v>2006</v>
      </c>
      <c r="B63">
        <v>1</v>
      </c>
      <c r="C63">
        <v>0</v>
      </c>
      <c r="D63">
        <v>0</v>
      </c>
      <c r="E63">
        <v>21</v>
      </c>
      <c r="G63" s="1">
        <f>E63/B63</f>
        <v>21</v>
      </c>
      <c r="H63" s="1"/>
      <c r="I63" s="1"/>
      <c r="J63" t="s">
        <v>82</v>
      </c>
    </row>
    <row r="64" spans="1:10">
      <c r="H64" s="1"/>
      <c r="I64" s="1"/>
      <c r="J64" s="2"/>
    </row>
    <row r="65" spans="1:10">
      <c r="A65" t="s">
        <v>63</v>
      </c>
      <c r="B65">
        <f t="shared" ref="B65:E65" si="4">SUM(B48:B63)</f>
        <v>328.8</v>
      </c>
      <c r="C65">
        <f t="shared" si="4"/>
        <v>33</v>
      </c>
      <c r="D65">
        <f t="shared" si="4"/>
        <v>58</v>
      </c>
      <c r="E65">
        <f t="shared" si="4"/>
        <v>1491</v>
      </c>
      <c r="F65">
        <f>SUM(F48:F63)</f>
        <v>0</v>
      </c>
      <c r="G65" s="1">
        <f>E65/B65</f>
        <v>4.5346715328467155</v>
      </c>
      <c r="H65" s="1">
        <f>(B65*6)/D65</f>
        <v>34.013793103448279</v>
      </c>
      <c r="I65" s="1">
        <f>E65/D65</f>
        <v>25.706896551724139</v>
      </c>
      <c r="J65" t="s">
        <v>7</v>
      </c>
    </row>
    <row r="66" spans="1:10">
      <c r="G66"/>
      <c r="H66" s="1"/>
      <c r="I66" s="1"/>
      <c r="J66" s="1"/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J65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cols>
    <col min="7" max="7" width="9.1640625" style="1" customWidth="1"/>
  </cols>
  <sheetData>
    <row r="1" spans="1:8">
      <c r="A1" s="5" t="s">
        <v>61</v>
      </c>
      <c r="B1" s="5" t="s">
        <v>171</v>
      </c>
    </row>
    <row r="2" spans="1:8">
      <c r="A2" s="5" t="s">
        <v>116</v>
      </c>
      <c r="C2" s="21" t="s">
        <v>172</v>
      </c>
    </row>
    <row r="3" spans="1:8">
      <c r="A3" s="5"/>
    </row>
    <row r="4" spans="1:8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205</v>
      </c>
    </row>
    <row r="5" spans="1:8">
      <c r="A5">
        <v>1985</v>
      </c>
      <c r="B5">
        <v>15</v>
      </c>
      <c r="C5">
        <v>15</v>
      </c>
      <c r="D5">
        <v>0</v>
      </c>
      <c r="E5">
        <v>186</v>
      </c>
      <c r="F5">
        <v>1</v>
      </c>
      <c r="G5" s="1">
        <f t="shared" ref="G5:G21" si="0">E5/(C5-D5)</f>
        <v>12.4</v>
      </c>
      <c r="H5">
        <v>117</v>
      </c>
    </row>
    <row r="6" spans="1:8">
      <c r="A6">
        <v>1986</v>
      </c>
    </row>
    <row r="7" spans="1:8">
      <c r="A7">
        <v>1987</v>
      </c>
      <c r="B7">
        <v>14</v>
      </c>
      <c r="C7">
        <v>14</v>
      </c>
      <c r="D7">
        <v>4</v>
      </c>
      <c r="E7">
        <v>172</v>
      </c>
      <c r="G7" s="1">
        <f t="shared" si="0"/>
        <v>17.2</v>
      </c>
    </row>
    <row r="8" spans="1:8">
      <c r="A8">
        <v>1988</v>
      </c>
      <c r="C8">
        <v>9</v>
      </c>
      <c r="D8">
        <v>1</v>
      </c>
      <c r="E8">
        <v>88</v>
      </c>
      <c r="G8" s="1">
        <f t="shared" si="0"/>
        <v>11</v>
      </c>
    </row>
    <row r="9" spans="1:8">
      <c r="A9">
        <v>1989</v>
      </c>
    </row>
    <row r="10" spans="1:8">
      <c r="A10">
        <v>1990</v>
      </c>
      <c r="C10">
        <v>16</v>
      </c>
      <c r="D10">
        <v>6</v>
      </c>
      <c r="E10">
        <v>135</v>
      </c>
      <c r="G10" s="1">
        <f t="shared" si="0"/>
        <v>13.5</v>
      </c>
      <c r="H10">
        <v>37</v>
      </c>
    </row>
    <row r="11" spans="1:8">
      <c r="A11">
        <v>1991</v>
      </c>
      <c r="C11">
        <v>8</v>
      </c>
      <c r="D11">
        <v>2</v>
      </c>
      <c r="E11">
        <v>97</v>
      </c>
      <c r="G11" s="1">
        <f t="shared" si="0"/>
        <v>16.166666666666668</v>
      </c>
      <c r="H11">
        <v>43</v>
      </c>
    </row>
    <row r="12" spans="1:8">
      <c r="A12">
        <v>1992</v>
      </c>
      <c r="C12">
        <v>11</v>
      </c>
      <c r="D12">
        <v>5</v>
      </c>
      <c r="E12">
        <v>90</v>
      </c>
      <c r="G12" s="1">
        <f t="shared" si="0"/>
        <v>15</v>
      </c>
      <c r="H12">
        <v>38</v>
      </c>
    </row>
    <row r="13" spans="1:8">
      <c r="A13">
        <v>1993</v>
      </c>
      <c r="C13">
        <v>9</v>
      </c>
      <c r="D13">
        <v>4</v>
      </c>
      <c r="E13">
        <v>73</v>
      </c>
      <c r="G13" s="1">
        <f t="shared" si="0"/>
        <v>14.6</v>
      </c>
    </row>
    <row r="14" spans="1:8">
      <c r="A14">
        <v>1994</v>
      </c>
      <c r="C14">
        <v>14</v>
      </c>
      <c r="D14">
        <v>0</v>
      </c>
      <c r="E14">
        <v>193</v>
      </c>
      <c r="G14" s="1">
        <f t="shared" si="0"/>
        <v>13.785714285714286</v>
      </c>
    </row>
    <row r="15" spans="1:8">
      <c r="A15">
        <v>1995</v>
      </c>
      <c r="B15">
        <v>12</v>
      </c>
      <c r="C15">
        <v>9</v>
      </c>
      <c r="D15">
        <v>2</v>
      </c>
      <c r="E15">
        <v>69</v>
      </c>
      <c r="G15" s="1">
        <f t="shared" si="0"/>
        <v>9.8571428571428577</v>
      </c>
    </row>
    <row r="16" spans="1:8">
      <c r="A16">
        <v>1996</v>
      </c>
      <c r="B16">
        <v>17</v>
      </c>
      <c r="C16">
        <v>9</v>
      </c>
      <c r="D16">
        <v>4</v>
      </c>
      <c r="E16">
        <v>90</v>
      </c>
      <c r="G16" s="1">
        <f t="shared" si="0"/>
        <v>18</v>
      </c>
    </row>
    <row r="17" spans="1:9">
      <c r="A17">
        <v>1997</v>
      </c>
      <c r="B17">
        <v>12</v>
      </c>
      <c r="C17">
        <v>7</v>
      </c>
      <c r="D17">
        <v>4</v>
      </c>
      <c r="E17">
        <v>27</v>
      </c>
      <c r="G17" s="1">
        <f t="shared" si="0"/>
        <v>9</v>
      </c>
      <c r="H17">
        <v>15</v>
      </c>
      <c r="I17" t="s">
        <v>221</v>
      </c>
    </row>
    <row r="18" spans="1:9">
      <c r="A18">
        <v>1998</v>
      </c>
      <c r="B18">
        <v>12</v>
      </c>
      <c r="C18">
        <v>6</v>
      </c>
      <c r="D18">
        <v>1</v>
      </c>
      <c r="E18">
        <v>28</v>
      </c>
      <c r="G18" s="1">
        <f t="shared" si="0"/>
        <v>5.6</v>
      </c>
      <c r="H18">
        <v>9</v>
      </c>
    </row>
    <row r="19" spans="1:9">
      <c r="A19">
        <v>1999</v>
      </c>
      <c r="B19">
        <v>10</v>
      </c>
      <c r="C19">
        <v>7</v>
      </c>
      <c r="D19">
        <v>3</v>
      </c>
      <c r="E19">
        <v>39</v>
      </c>
      <c r="G19" s="1">
        <f t="shared" si="0"/>
        <v>9.75</v>
      </c>
    </row>
    <row r="20" spans="1:9">
      <c r="A20">
        <v>2000</v>
      </c>
      <c r="B20">
        <v>9</v>
      </c>
      <c r="C20">
        <v>5</v>
      </c>
      <c r="D20">
        <v>1</v>
      </c>
      <c r="E20">
        <v>64</v>
      </c>
      <c r="F20">
        <v>1</v>
      </c>
      <c r="G20" s="1">
        <f t="shared" si="0"/>
        <v>16</v>
      </c>
    </row>
    <row r="21" spans="1:9">
      <c r="A21">
        <v>2001</v>
      </c>
      <c r="B21">
        <v>7</v>
      </c>
      <c r="C21">
        <v>3</v>
      </c>
      <c r="D21">
        <v>0</v>
      </c>
      <c r="E21">
        <v>8</v>
      </c>
      <c r="G21" s="1">
        <f t="shared" si="0"/>
        <v>2.6666666666666665</v>
      </c>
    </row>
    <row r="23" spans="1:9">
      <c r="A23" t="s">
        <v>63</v>
      </c>
      <c r="B23">
        <f>SUM(B5:B22)</f>
        <v>108</v>
      </c>
      <c r="C23">
        <f>SUM(C5:C22)</f>
        <v>142</v>
      </c>
      <c r="D23">
        <f>SUM(D5:D22)</f>
        <v>37</v>
      </c>
      <c r="E23">
        <f>SUM(E5:E22)</f>
        <v>1359</v>
      </c>
      <c r="F23">
        <f>SUM(F5:F22)</f>
        <v>2</v>
      </c>
      <c r="G23" s="1">
        <f>E23/(C23-D23)</f>
        <v>12.942857142857143</v>
      </c>
    </row>
    <row r="43" spans="1:10">
      <c r="H43" s="1"/>
      <c r="I43" s="1"/>
      <c r="J43" s="1"/>
    </row>
    <row r="44" spans="1:10">
      <c r="A44" s="5" t="s">
        <v>126</v>
      </c>
      <c r="F44" s="2"/>
      <c r="G44"/>
    </row>
    <row r="45" spans="1:10">
      <c r="B45" t="s">
        <v>66</v>
      </c>
      <c r="C45" t="s">
        <v>67</v>
      </c>
      <c r="D45" t="s">
        <v>68</v>
      </c>
      <c r="E45" t="s">
        <v>35</v>
      </c>
      <c r="F45" t="s">
        <v>70</v>
      </c>
      <c r="G45" s="1" t="s">
        <v>71</v>
      </c>
      <c r="H45" s="1" t="s">
        <v>72</v>
      </c>
      <c r="I45" s="1" t="s">
        <v>37</v>
      </c>
      <c r="J45" s="2" t="s">
        <v>69</v>
      </c>
    </row>
    <row r="46" spans="1:10">
      <c r="A46">
        <v>1985</v>
      </c>
      <c r="B46">
        <v>140</v>
      </c>
      <c r="C46">
        <v>29</v>
      </c>
      <c r="D46">
        <v>18</v>
      </c>
      <c r="E46">
        <v>396</v>
      </c>
      <c r="G46" s="1">
        <f>E46/B46</f>
        <v>2.8285714285714287</v>
      </c>
      <c r="H46" s="1">
        <f>(B46*6)/D46</f>
        <v>46.666666666666664</v>
      </c>
      <c r="I46" s="1">
        <f>E46/D46</f>
        <v>22</v>
      </c>
      <c r="J46" s="2"/>
    </row>
    <row r="47" spans="1:10">
      <c r="A47">
        <v>1986</v>
      </c>
      <c r="H47" s="1"/>
      <c r="I47" s="1"/>
      <c r="J47" s="2"/>
    </row>
    <row r="48" spans="1:10">
      <c r="A48">
        <v>1987</v>
      </c>
      <c r="B48">
        <v>150.5</v>
      </c>
      <c r="D48">
        <v>35</v>
      </c>
      <c r="E48">
        <v>401</v>
      </c>
      <c r="G48" s="1">
        <f>E48/B48</f>
        <v>2.6644518272425248</v>
      </c>
      <c r="H48" s="1">
        <f>(B48*6)/D48</f>
        <v>25.8</v>
      </c>
      <c r="I48" s="1">
        <f>E48/D48</f>
        <v>11.457142857142857</v>
      </c>
      <c r="J48" s="2"/>
    </row>
    <row r="49" spans="1:10">
      <c r="A49">
        <v>1988</v>
      </c>
      <c r="B49">
        <v>180</v>
      </c>
      <c r="D49">
        <v>35</v>
      </c>
      <c r="E49">
        <v>571</v>
      </c>
      <c r="G49" s="1">
        <f>E49/B49</f>
        <v>3.1722222222222221</v>
      </c>
      <c r="H49" s="1">
        <f>(B49*6)/D49</f>
        <v>30.857142857142858</v>
      </c>
      <c r="I49" s="1">
        <f>E49/D49</f>
        <v>16.314285714285713</v>
      </c>
      <c r="J49" s="2"/>
    </row>
    <row r="50" spans="1:10">
      <c r="A50">
        <v>1989</v>
      </c>
      <c r="H50" s="1"/>
      <c r="I50" s="1"/>
      <c r="J50" s="2"/>
    </row>
    <row r="51" spans="1:10">
      <c r="A51">
        <v>1990</v>
      </c>
      <c r="B51">
        <v>167.4</v>
      </c>
      <c r="C51">
        <v>35</v>
      </c>
      <c r="D51">
        <v>42</v>
      </c>
      <c r="E51">
        <v>521</v>
      </c>
      <c r="G51" s="1">
        <f t="shared" ref="G51:G62" si="1">E51/B51</f>
        <v>3.1123058542413382</v>
      </c>
      <c r="H51" s="1">
        <f t="shared" ref="H51:H62" si="2">(B51*6)/D51</f>
        <v>23.914285714285718</v>
      </c>
      <c r="I51" s="1">
        <f t="shared" ref="I51:I62" si="3">E51/D51</f>
        <v>12.404761904761905</v>
      </c>
      <c r="J51" s="2" t="s">
        <v>224</v>
      </c>
    </row>
    <row r="52" spans="1:10">
      <c r="A52">
        <v>1991</v>
      </c>
      <c r="B52">
        <v>144.19999999999999</v>
      </c>
      <c r="C52">
        <v>27</v>
      </c>
      <c r="D52">
        <v>24</v>
      </c>
      <c r="E52">
        <v>449</v>
      </c>
      <c r="G52" s="1">
        <f t="shared" si="1"/>
        <v>3.1137309292649102</v>
      </c>
      <c r="H52" s="1">
        <f t="shared" si="2"/>
        <v>36.049999999999997</v>
      </c>
      <c r="I52" s="1">
        <f t="shared" si="3"/>
        <v>18.708333333333332</v>
      </c>
      <c r="J52" s="2"/>
    </row>
    <row r="53" spans="1:10">
      <c r="A53">
        <v>1992</v>
      </c>
      <c r="B53">
        <v>146</v>
      </c>
      <c r="C53">
        <v>26</v>
      </c>
      <c r="D53">
        <v>20</v>
      </c>
      <c r="E53">
        <v>454</v>
      </c>
      <c r="G53" s="1">
        <f t="shared" si="1"/>
        <v>3.1095890410958904</v>
      </c>
      <c r="H53" s="1">
        <f t="shared" si="2"/>
        <v>43.8</v>
      </c>
      <c r="I53" s="1">
        <f t="shared" si="3"/>
        <v>22.7</v>
      </c>
      <c r="J53" t="s">
        <v>88</v>
      </c>
    </row>
    <row r="54" spans="1:10">
      <c r="A54">
        <v>1993</v>
      </c>
      <c r="B54">
        <v>157</v>
      </c>
      <c r="C54">
        <v>32</v>
      </c>
      <c r="D54">
        <v>22</v>
      </c>
      <c r="E54">
        <v>471</v>
      </c>
      <c r="G54" s="1">
        <f t="shared" si="1"/>
        <v>3</v>
      </c>
      <c r="H54" s="1">
        <f t="shared" si="2"/>
        <v>42.81818181818182</v>
      </c>
      <c r="I54" s="1">
        <f t="shared" si="3"/>
        <v>21.40909090909091</v>
      </c>
      <c r="J54" t="s">
        <v>7</v>
      </c>
    </row>
    <row r="55" spans="1:10">
      <c r="A55">
        <v>1994</v>
      </c>
      <c r="B55">
        <v>140</v>
      </c>
      <c r="C55">
        <v>27</v>
      </c>
      <c r="D55">
        <v>20</v>
      </c>
      <c r="E55">
        <v>429</v>
      </c>
      <c r="G55" s="1">
        <f t="shared" si="1"/>
        <v>3.0642857142857145</v>
      </c>
      <c r="H55" s="1">
        <f t="shared" si="2"/>
        <v>42</v>
      </c>
      <c r="I55" s="1">
        <f t="shared" si="3"/>
        <v>21.45</v>
      </c>
      <c r="J55" t="s">
        <v>88</v>
      </c>
    </row>
    <row r="56" spans="1:10">
      <c r="A56">
        <v>1995</v>
      </c>
      <c r="B56">
        <v>117</v>
      </c>
      <c r="C56">
        <v>23</v>
      </c>
      <c r="D56">
        <v>27</v>
      </c>
      <c r="E56">
        <v>376</v>
      </c>
      <c r="F56">
        <v>2</v>
      </c>
      <c r="G56" s="1">
        <f t="shared" si="1"/>
        <v>3.2136752136752138</v>
      </c>
      <c r="H56" s="1">
        <f t="shared" si="2"/>
        <v>26</v>
      </c>
      <c r="I56" s="1">
        <f t="shared" si="3"/>
        <v>13.925925925925926</v>
      </c>
      <c r="J56" t="s">
        <v>225</v>
      </c>
    </row>
    <row r="57" spans="1:10">
      <c r="A57">
        <v>1996</v>
      </c>
      <c r="B57">
        <v>124</v>
      </c>
      <c r="C57">
        <v>32</v>
      </c>
      <c r="D57">
        <v>38</v>
      </c>
      <c r="E57">
        <v>427</v>
      </c>
      <c r="G57" s="1">
        <f t="shared" si="1"/>
        <v>3.443548387096774</v>
      </c>
      <c r="H57" s="1">
        <f t="shared" si="2"/>
        <v>19.578947368421051</v>
      </c>
      <c r="I57" s="1">
        <f t="shared" si="3"/>
        <v>11.236842105263158</v>
      </c>
      <c r="J57" t="s">
        <v>98</v>
      </c>
    </row>
    <row r="58" spans="1:10">
      <c r="A58">
        <v>1997</v>
      </c>
      <c r="B58">
        <v>121</v>
      </c>
      <c r="C58">
        <v>30</v>
      </c>
      <c r="D58">
        <v>27</v>
      </c>
      <c r="E58">
        <v>362</v>
      </c>
      <c r="F58" s="1"/>
      <c r="G58" s="1">
        <f t="shared" si="1"/>
        <v>2.9917355371900825</v>
      </c>
      <c r="H58" s="1">
        <f t="shared" si="2"/>
        <v>26.888888888888889</v>
      </c>
      <c r="I58" s="1">
        <f t="shared" si="3"/>
        <v>13.407407407407407</v>
      </c>
    </row>
    <row r="59" spans="1:10">
      <c r="A59">
        <v>1998</v>
      </c>
      <c r="B59">
        <v>114</v>
      </c>
      <c r="C59">
        <v>36</v>
      </c>
      <c r="D59">
        <v>20</v>
      </c>
      <c r="E59">
        <v>323</v>
      </c>
      <c r="G59" s="1">
        <f t="shared" si="1"/>
        <v>2.8333333333333335</v>
      </c>
      <c r="H59" s="1">
        <f t="shared" si="2"/>
        <v>34.200000000000003</v>
      </c>
      <c r="I59" s="1">
        <f t="shared" si="3"/>
        <v>16.149999999999999</v>
      </c>
      <c r="J59" t="s">
        <v>74</v>
      </c>
    </row>
    <row r="60" spans="1:10">
      <c r="A60">
        <v>1999</v>
      </c>
      <c r="B60">
        <v>107.5</v>
      </c>
      <c r="C60">
        <v>21</v>
      </c>
      <c r="D60">
        <v>25</v>
      </c>
      <c r="E60">
        <v>344</v>
      </c>
      <c r="G60" s="1">
        <f t="shared" si="1"/>
        <v>3.2</v>
      </c>
      <c r="H60" s="1">
        <f t="shared" si="2"/>
        <v>25.8</v>
      </c>
      <c r="I60" s="1">
        <f t="shared" si="3"/>
        <v>13.76</v>
      </c>
      <c r="J60" t="s">
        <v>89</v>
      </c>
    </row>
    <row r="61" spans="1:10">
      <c r="A61">
        <v>2000</v>
      </c>
      <c r="B61">
        <v>76.3</v>
      </c>
      <c r="C61">
        <v>17</v>
      </c>
      <c r="D61">
        <v>15</v>
      </c>
      <c r="E61">
        <v>218</v>
      </c>
      <c r="G61" s="1">
        <f t="shared" si="1"/>
        <v>2.8571428571428572</v>
      </c>
      <c r="H61" s="1">
        <f t="shared" si="2"/>
        <v>30.519999999999996</v>
      </c>
      <c r="I61" s="1">
        <f t="shared" si="3"/>
        <v>14.533333333333333</v>
      </c>
      <c r="J61" t="s">
        <v>82</v>
      </c>
    </row>
    <row r="62" spans="1:10">
      <c r="A62">
        <v>2001</v>
      </c>
      <c r="B62">
        <v>71</v>
      </c>
      <c r="C62">
        <v>10</v>
      </c>
      <c r="D62">
        <v>25</v>
      </c>
      <c r="E62">
        <v>262</v>
      </c>
      <c r="G62" s="1">
        <f t="shared" si="1"/>
        <v>3.6901408450704225</v>
      </c>
      <c r="H62" s="1">
        <f t="shared" si="2"/>
        <v>17.04</v>
      </c>
      <c r="I62" s="1">
        <f t="shared" si="3"/>
        <v>10.48</v>
      </c>
      <c r="J62" s="2"/>
    </row>
    <row r="63" spans="1:10">
      <c r="H63" s="1"/>
      <c r="I63" s="1"/>
      <c r="J63" s="2"/>
    </row>
    <row r="64" spans="1:10">
      <c r="A64" t="s">
        <v>63</v>
      </c>
      <c r="B64">
        <f t="shared" ref="B64:E64" si="4">SUM(B46:B61)</f>
        <v>1884.8999999999999</v>
      </c>
      <c r="C64">
        <f t="shared" si="4"/>
        <v>335</v>
      </c>
      <c r="D64">
        <f t="shared" si="4"/>
        <v>368</v>
      </c>
      <c r="E64">
        <f t="shared" si="4"/>
        <v>5742</v>
      </c>
      <c r="F64">
        <f>SUM(F46:F61)</f>
        <v>2</v>
      </c>
      <c r="G64" s="1">
        <f>E64/B64</f>
        <v>3.046315454400764</v>
      </c>
      <c r="H64" s="1">
        <f>(B64*6)/D64</f>
        <v>30.732065217391302</v>
      </c>
      <c r="I64" s="1">
        <f>E64/D64</f>
        <v>15.603260869565217</v>
      </c>
      <c r="J64" t="s">
        <v>224</v>
      </c>
    </row>
    <row r="65" spans="8:9">
      <c r="H65" s="1"/>
      <c r="I65" s="1"/>
    </row>
  </sheetData>
  <hyperlinks>
    <hyperlink ref="C2" location="'Overall ave'!A1" display="(back to front sheet)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/>
  <dimension ref="A1:H24"/>
  <sheetViews>
    <sheetView zoomScale="125" zoomScaleNormal="125" zoomScalePageLayoutView="125" workbookViewId="0">
      <selection activeCell="H23" sqref="H23"/>
    </sheetView>
  </sheetViews>
  <sheetFormatPr baseColWidth="10" defaultColWidth="8.83203125" defaultRowHeight="12" x14ac:dyDescent="0"/>
  <cols>
    <col min="7" max="7" width="9.1640625" style="1" customWidth="1"/>
  </cols>
  <sheetData>
    <row r="1" spans="1:8">
      <c r="A1" s="5" t="s">
        <v>51</v>
      </c>
      <c r="B1" s="5" t="s">
        <v>115</v>
      </c>
    </row>
    <row r="2" spans="1:8">
      <c r="A2" s="5" t="s">
        <v>116</v>
      </c>
      <c r="C2" s="21" t="s">
        <v>172</v>
      </c>
    </row>
    <row r="3" spans="1:8">
      <c r="A3" s="5"/>
    </row>
    <row r="4" spans="1:8"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205</v>
      </c>
    </row>
    <row r="5" spans="1:8">
      <c r="A5">
        <v>1991</v>
      </c>
      <c r="B5">
        <v>14</v>
      </c>
      <c r="C5">
        <v>14</v>
      </c>
      <c r="D5">
        <v>3</v>
      </c>
      <c r="E5">
        <v>271</v>
      </c>
      <c r="G5" s="1">
        <f t="shared" ref="G5:G22" si="0">E5/(C5-D5)</f>
        <v>24.636363636363637</v>
      </c>
      <c r="H5">
        <v>40</v>
      </c>
    </row>
    <row r="6" spans="1:8">
      <c r="A6">
        <v>1992</v>
      </c>
      <c r="B6">
        <v>9</v>
      </c>
      <c r="C6">
        <v>9</v>
      </c>
      <c r="D6">
        <v>1</v>
      </c>
      <c r="E6">
        <v>114</v>
      </c>
      <c r="G6" s="1">
        <f t="shared" si="0"/>
        <v>14.25</v>
      </c>
      <c r="H6">
        <v>28</v>
      </c>
    </row>
    <row r="7" spans="1:8">
      <c r="A7">
        <v>1993</v>
      </c>
      <c r="B7">
        <v>8</v>
      </c>
      <c r="C7">
        <v>8</v>
      </c>
      <c r="D7">
        <v>3</v>
      </c>
      <c r="E7">
        <v>204</v>
      </c>
      <c r="G7" s="1">
        <f t="shared" si="0"/>
        <v>40.799999999999997</v>
      </c>
    </row>
    <row r="8" spans="1:8">
      <c r="A8">
        <v>1994</v>
      </c>
      <c r="B8">
        <v>11</v>
      </c>
      <c r="C8">
        <v>11</v>
      </c>
      <c r="D8">
        <v>0</v>
      </c>
      <c r="E8">
        <v>222</v>
      </c>
      <c r="G8" s="1">
        <f t="shared" si="0"/>
        <v>20.181818181818183</v>
      </c>
    </row>
    <row r="9" spans="1:8">
      <c r="A9">
        <v>1995</v>
      </c>
      <c r="B9">
        <v>11</v>
      </c>
      <c r="C9">
        <v>11</v>
      </c>
      <c r="D9">
        <v>2</v>
      </c>
      <c r="E9">
        <v>280</v>
      </c>
      <c r="G9" s="1">
        <f t="shared" si="0"/>
        <v>31.111111111111111</v>
      </c>
      <c r="H9">
        <v>82</v>
      </c>
    </row>
    <row r="10" spans="1:8">
      <c r="A10">
        <v>1996</v>
      </c>
      <c r="B10">
        <v>12</v>
      </c>
      <c r="C10">
        <v>12</v>
      </c>
      <c r="D10">
        <v>1</v>
      </c>
      <c r="E10">
        <v>221</v>
      </c>
      <c r="G10" s="1">
        <f t="shared" si="0"/>
        <v>20.09090909090909</v>
      </c>
    </row>
    <row r="11" spans="1:8">
      <c r="A11">
        <v>1997</v>
      </c>
      <c r="B11">
        <v>12</v>
      </c>
      <c r="C11">
        <v>12</v>
      </c>
      <c r="D11">
        <v>1</v>
      </c>
      <c r="E11">
        <v>216</v>
      </c>
      <c r="F11">
        <v>1</v>
      </c>
      <c r="G11" s="1">
        <f t="shared" si="0"/>
        <v>19.636363636363637</v>
      </c>
      <c r="H11">
        <v>64</v>
      </c>
    </row>
    <row r="12" spans="1:8">
      <c r="A12">
        <v>1998</v>
      </c>
      <c r="B12">
        <v>15</v>
      </c>
      <c r="C12">
        <v>15</v>
      </c>
      <c r="D12">
        <v>1</v>
      </c>
      <c r="E12">
        <v>335</v>
      </c>
      <c r="F12">
        <v>1</v>
      </c>
      <c r="G12" s="1">
        <f t="shared" si="0"/>
        <v>23.928571428571427</v>
      </c>
      <c r="H12">
        <v>51</v>
      </c>
    </row>
    <row r="13" spans="1:8">
      <c r="A13">
        <v>1999</v>
      </c>
      <c r="B13">
        <v>16</v>
      </c>
      <c r="C13">
        <v>16</v>
      </c>
      <c r="D13">
        <v>3</v>
      </c>
      <c r="E13">
        <v>351</v>
      </c>
      <c r="F13">
        <v>1</v>
      </c>
      <c r="G13" s="1">
        <f t="shared" si="0"/>
        <v>27</v>
      </c>
    </row>
    <row r="14" spans="1:8">
      <c r="A14">
        <v>2000</v>
      </c>
      <c r="B14">
        <v>13</v>
      </c>
      <c r="C14">
        <v>13</v>
      </c>
      <c r="D14">
        <v>0</v>
      </c>
      <c r="E14">
        <v>291</v>
      </c>
      <c r="F14">
        <v>2</v>
      </c>
      <c r="G14" s="1">
        <f t="shared" si="0"/>
        <v>22.384615384615383</v>
      </c>
    </row>
    <row r="15" spans="1:8">
      <c r="A15">
        <v>2001</v>
      </c>
      <c r="B15">
        <v>9</v>
      </c>
      <c r="C15">
        <v>9</v>
      </c>
      <c r="D15">
        <v>3</v>
      </c>
      <c r="E15">
        <v>131</v>
      </c>
      <c r="G15" s="1">
        <f t="shared" si="0"/>
        <v>21.833333333333332</v>
      </c>
    </row>
    <row r="16" spans="1:8">
      <c r="A16">
        <v>2002</v>
      </c>
      <c r="B16">
        <v>8</v>
      </c>
      <c r="C16">
        <v>8</v>
      </c>
      <c r="D16">
        <v>0</v>
      </c>
      <c r="E16">
        <v>163</v>
      </c>
      <c r="F16">
        <v>1</v>
      </c>
      <c r="G16" s="1">
        <f t="shared" si="0"/>
        <v>20.375</v>
      </c>
    </row>
    <row r="17" spans="1:8">
      <c r="A17">
        <v>2003</v>
      </c>
      <c r="B17">
        <v>10</v>
      </c>
      <c r="C17">
        <v>10</v>
      </c>
      <c r="D17">
        <v>5</v>
      </c>
      <c r="E17">
        <v>180</v>
      </c>
      <c r="F17">
        <v>1</v>
      </c>
      <c r="G17" s="1">
        <f t="shared" si="0"/>
        <v>36</v>
      </c>
    </row>
    <row r="18" spans="1:8">
      <c r="A18">
        <v>2004</v>
      </c>
      <c r="B18">
        <v>12</v>
      </c>
      <c r="C18">
        <v>12</v>
      </c>
      <c r="D18">
        <v>0</v>
      </c>
      <c r="E18">
        <v>199</v>
      </c>
      <c r="F18">
        <v>1</v>
      </c>
      <c r="G18" s="1">
        <f t="shared" si="0"/>
        <v>16.583333333333332</v>
      </c>
    </row>
    <row r="19" spans="1:8">
      <c r="A19">
        <v>2005</v>
      </c>
      <c r="B19">
        <v>4</v>
      </c>
      <c r="C19">
        <v>3</v>
      </c>
      <c r="D19">
        <v>1</v>
      </c>
      <c r="E19">
        <v>38</v>
      </c>
      <c r="G19" s="1">
        <f t="shared" si="0"/>
        <v>19</v>
      </c>
    </row>
    <row r="20" spans="1:8">
      <c r="A20">
        <v>2006</v>
      </c>
      <c r="B20">
        <v>1</v>
      </c>
      <c r="C20">
        <v>0</v>
      </c>
    </row>
    <row r="21" spans="1:8">
      <c r="A21">
        <v>2007</v>
      </c>
      <c r="B21" s="9">
        <v>2</v>
      </c>
      <c r="C21" s="9">
        <v>2</v>
      </c>
      <c r="D21" s="9">
        <v>1</v>
      </c>
      <c r="E21" s="9">
        <v>6</v>
      </c>
      <c r="F21" s="9"/>
      <c r="G21" s="1">
        <f t="shared" si="0"/>
        <v>6</v>
      </c>
    </row>
    <row r="22" spans="1:8">
      <c r="A22">
        <v>2014</v>
      </c>
      <c r="B22" s="9">
        <v>2</v>
      </c>
      <c r="C22" s="9">
        <v>2</v>
      </c>
      <c r="D22" s="9">
        <v>1</v>
      </c>
      <c r="E22" s="9">
        <v>5</v>
      </c>
      <c r="F22" s="9"/>
      <c r="G22" s="1">
        <f t="shared" si="0"/>
        <v>5</v>
      </c>
      <c r="H22" s="9">
        <v>5</v>
      </c>
    </row>
    <row r="24" spans="1:8">
      <c r="A24" t="s">
        <v>63</v>
      </c>
      <c r="B24">
        <f>SUM(B5:B23)</f>
        <v>169</v>
      </c>
      <c r="C24">
        <f>SUM(C5:C23)</f>
        <v>167</v>
      </c>
      <c r="D24">
        <f>SUM(D5:D23)</f>
        <v>26</v>
      </c>
      <c r="E24">
        <f>SUM(E5:E23)</f>
        <v>3227</v>
      </c>
      <c r="F24">
        <f>SUM(F5:F23)</f>
        <v>8</v>
      </c>
      <c r="G24" s="1">
        <f>E24/(C24-D24)</f>
        <v>22.886524822695037</v>
      </c>
    </row>
  </sheetData>
  <hyperlinks>
    <hyperlink ref="C2" location="'Overall ave'!A1" display="(back to front sheet)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L77"/>
  <sheetViews>
    <sheetView zoomScale="125" zoomScaleNormal="125" zoomScalePageLayoutView="125" workbookViewId="0"/>
  </sheetViews>
  <sheetFormatPr baseColWidth="10" defaultColWidth="8.83203125" defaultRowHeight="12" x14ac:dyDescent="0"/>
  <cols>
    <col min="7" max="7" width="9.1640625" style="1" customWidth="1"/>
  </cols>
  <sheetData>
    <row r="1" spans="1:9">
      <c r="A1" s="5" t="s">
        <v>48</v>
      </c>
      <c r="B1" s="5" t="s">
        <v>128</v>
      </c>
    </row>
    <row r="2" spans="1:9">
      <c r="A2" s="5" t="s">
        <v>116</v>
      </c>
      <c r="B2" s="5"/>
      <c r="C2" s="21" t="s">
        <v>172</v>
      </c>
    </row>
    <row r="3" spans="1:9">
      <c r="A3" s="5"/>
      <c r="B3" s="5"/>
    </row>
    <row r="4" spans="1:9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205</v>
      </c>
    </row>
    <row r="6" spans="1:9">
      <c r="A6">
        <v>1985</v>
      </c>
      <c r="B6">
        <v>8</v>
      </c>
      <c r="C6">
        <v>8</v>
      </c>
      <c r="D6">
        <v>0</v>
      </c>
      <c r="E6">
        <v>64</v>
      </c>
      <c r="F6">
        <v>0</v>
      </c>
      <c r="G6" s="1">
        <f t="shared" ref="G6:G27" si="0">E6/(C6-D6)</f>
        <v>8</v>
      </c>
    </row>
    <row r="7" spans="1:9">
      <c r="A7">
        <v>1986</v>
      </c>
    </row>
    <row r="8" spans="1:9">
      <c r="A8">
        <v>1987</v>
      </c>
      <c r="B8">
        <v>11</v>
      </c>
      <c r="C8">
        <v>11</v>
      </c>
      <c r="D8">
        <v>0</v>
      </c>
      <c r="E8">
        <v>275</v>
      </c>
      <c r="G8" s="1">
        <f t="shared" si="0"/>
        <v>25</v>
      </c>
    </row>
    <row r="9" spans="1:9">
      <c r="A9">
        <v>1988</v>
      </c>
      <c r="B9">
        <v>18</v>
      </c>
      <c r="C9">
        <v>18</v>
      </c>
      <c r="D9">
        <v>2</v>
      </c>
      <c r="E9">
        <v>450</v>
      </c>
      <c r="G9" s="1">
        <f t="shared" si="0"/>
        <v>28.125</v>
      </c>
      <c r="H9">
        <v>57</v>
      </c>
    </row>
    <row r="10" spans="1:9">
      <c r="A10">
        <v>1989</v>
      </c>
    </row>
    <row r="11" spans="1:9">
      <c r="A11">
        <v>1990</v>
      </c>
      <c r="B11">
        <v>17</v>
      </c>
      <c r="C11">
        <v>17</v>
      </c>
      <c r="D11">
        <v>1</v>
      </c>
      <c r="E11">
        <v>392</v>
      </c>
      <c r="G11" s="1">
        <f t="shared" si="0"/>
        <v>24.5</v>
      </c>
      <c r="H11">
        <v>56</v>
      </c>
    </row>
    <row r="12" spans="1:9">
      <c r="A12">
        <v>1991</v>
      </c>
      <c r="B12">
        <v>17</v>
      </c>
      <c r="C12">
        <v>17</v>
      </c>
      <c r="D12">
        <v>2</v>
      </c>
      <c r="E12">
        <v>471</v>
      </c>
      <c r="G12" s="1">
        <f t="shared" si="0"/>
        <v>31.4</v>
      </c>
      <c r="H12">
        <v>96</v>
      </c>
      <c r="I12" t="s">
        <v>221</v>
      </c>
    </row>
    <row r="13" spans="1:9">
      <c r="A13">
        <v>1992</v>
      </c>
      <c r="B13">
        <v>17</v>
      </c>
      <c r="C13">
        <v>16</v>
      </c>
      <c r="D13">
        <v>0</v>
      </c>
      <c r="E13">
        <v>326</v>
      </c>
      <c r="G13" s="1">
        <f t="shared" si="0"/>
        <v>20.375</v>
      </c>
      <c r="H13">
        <v>42</v>
      </c>
    </row>
    <row r="14" spans="1:9">
      <c r="A14">
        <v>1993</v>
      </c>
      <c r="B14">
        <v>15</v>
      </c>
      <c r="C14">
        <v>15</v>
      </c>
      <c r="D14">
        <v>2</v>
      </c>
      <c r="E14">
        <v>338</v>
      </c>
      <c r="G14" s="1">
        <f t="shared" si="0"/>
        <v>26</v>
      </c>
    </row>
    <row r="15" spans="1:9">
      <c r="A15">
        <v>1994</v>
      </c>
      <c r="B15">
        <v>13</v>
      </c>
      <c r="C15">
        <v>13</v>
      </c>
      <c r="D15">
        <v>1</v>
      </c>
      <c r="E15">
        <v>295</v>
      </c>
      <c r="G15" s="1">
        <f t="shared" si="0"/>
        <v>24.583333333333332</v>
      </c>
    </row>
    <row r="16" spans="1:9">
      <c r="A16">
        <v>1995</v>
      </c>
      <c r="B16">
        <v>12</v>
      </c>
      <c r="C16">
        <v>12</v>
      </c>
      <c r="D16">
        <v>1</v>
      </c>
      <c r="E16">
        <v>252</v>
      </c>
      <c r="G16" s="1">
        <f t="shared" si="0"/>
        <v>22.90909090909091</v>
      </c>
    </row>
    <row r="17" spans="1:9">
      <c r="A17">
        <v>1996</v>
      </c>
      <c r="B17">
        <v>14</v>
      </c>
      <c r="C17">
        <v>13</v>
      </c>
      <c r="D17">
        <v>0</v>
      </c>
      <c r="E17">
        <v>298</v>
      </c>
      <c r="G17" s="1">
        <f t="shared" si="0"/>
        <v>22.923076923076923</v>
      </c>
    </row>
    <row r="18" spans="1:9">
      <c r="A18">
        <v>1997</v>
      </c>
      <c r="B18">
        <v>14</v>
      </c>
      <c r="C18">
        <v>14</v>
      </c>
      <c r="D18">
        <v>3</v>
      </c>
      <c r="E18">
        <v>388</v>
      </c>
      <c r="F18">
        <v>1</v>
      </c>
      <c r="G18" s="1">
        <f t="shared" si="0"/>
        <v>35.272727272727273</v>
      </c>
      <c r="H18">
        <v>64</v>
      </c>
      <c r="I18" t="s">
        <v>221</v>
      </c>
    </row>
    <row r="19" spans="1:9">
      <c r="A19">
        <v>1998</v>
      </c>
      <c r="B19">
        <v>15</v>
      </c>
      <c r="C19">
        <v>15</v>
      </c>
      <c r="D19">
        <v>3</v>
      </c>
      <c r="E19">
        <v>451</v>
      </c>
      <c r="F19">
        <v>4</v>
      </c>
      <c r="G19" s="1">
        <f t="shared" si="0"/>
        <v>37.583333333333336</v>
      </c>
      <c r="H19">
        <v>76</v>
      </c>
      <c r="I19" t="s">
        <v>221</v>
      </c>
    </row>
    <row r="20" spans="1:9">
      <c r="A20">
        <v>1999</v>
      </c>
      <c r="B20">
        <v>15</v>
      </c>
      <c r="C20">
        <v>14</v>
      </c>
      <c r="D20">
        <v>2</v>
      </c>
      <c r="E20">
        <v>289</v>
      </c>
      <c r="F20">
        <v>1</v>
      </c>
      <c r="G20" s="1">
        <f t="shared" si="0"/>
        <v>24.083333333333332</v>
      </c>
    </row>
    <row r="21" spans="1:9">
      <c r="A21">
        <v>2000</v>
      </c>
      <c r="B21">
        <v>12</v>
      </c>
      <c r="C21">
        <v>12</v>
      </c>
      <c r="D21">
        <v>1</v>
      </c>
      <c r="E21">
        <v>308</v>
      </c>
      <c r="F21">
        <v>2</v>
      </c>
      <c r="G21" s="1">
        <f t="shared" si="0"/>
        <v>28</v>
      </c>
    </row>
    <row r="22" spans="1:9">
      <c r="A22">
        <v>2001</v>
      </c>
      <c r="B22">
        <v>12</v>
      </c>
      <c r="C22">
        <v>12</v>
      </c>
      <c r="D22">
        <v>0</v>
      </c>
      <c r="E22">
        <v>224</v>
      </c>
      <c r="F22">
        <v>2</v>
      </c>
      <c r="G22" s="1">
        <f t="shared" si="0"/>
        <v>18.666666666666668</v>
      </c>
    </row>
    <row r="23" spans="1:9">
      <c r="A23">
        <v>2002</v>
      </c>
      <c r="B23">
        <v>8</v>
      </c>
      <c r="C23">
        <v>8</v>
      </c>
      <c r="D23">
        <v>1</v>
      </c>
      <c r="E23">
        <v>172</v>
      </c>
      <c r="F23">
        <v>1</v>
      </c>
      <c r="G23" s="1">
        <f t="shared" si="0"/>
        <v>24.571428571428573</v>
      </c>
    </row>
    <row r="24" spans="1:9">
      <c r="A24">
        <v>2003</v>
      </c>
      <c r="B24">
        <v>7</v>
      </c>
      <c r="C24">
        <v>7</v>
      </c>
      <c r="D24">
        <v>0</v>
      </c>
      <c r="E24">
        <v>120</v>
      </c>
      <c r="G24" s="1">
        <f t="shared" si="0"/>
        <v>17.142857142857142</v>
      </c>
    </row>
    <row r="25" spans="1:9">
      <c r="A25">
        <v>2004</v>
      </c>
      <c r="B25">
        <v>8</v>
      </c>
      <c r="C25">
        <v>7</v>
      </c>
      <c r="D25">
        <v>0</v>
      </c>
      <c r="E25">
        <v>82</v>
      </c>
      <c r="G25" s="1">
        <f t="shared" si="0"/>
        <v>11.714285714285714</v>
      </c>
    </row>
    <row r="26" spans="1:9">
      <c r="A26">
        <v>2005</v>
      </c>
      <c r="B26">
        <v>1</v>
      </c>
      <c r="C26">
        <v>1</v>
      </c>
      <c r="D26">
        <v>0</v>
      </c>
      <c r="E26">
        <v>5</v>
      </c>
      <c r="G26" s="1">
        <f t="shared" si="0"/>
        <v>5</v>
      </c>
    </row>
    <row r="27" spans="1:9">
      <c r="A27">
        <v>2006</v>
      </c>
      <c r="B27">
        <v>4</v>
      </c>
      <c r="C27">
        <v>3</v>
      </c>
      <c r="D27">
        <v>2</v>
      </c>
      <c r="E27">
        <v>65</v>
      </c>
      <c r="G27" s="1">
        <f t="shared" si="0"/>
        <v>65</v>
      </c>
    </row>
    <row r="28" spans="1:9">
      <c r="A28">
        <v>2007</v>
      </c>
      <c r="B28" s="9">
        <v>2</v>
      </c>
      <c r="C28" s="9">
        <v>2</v>
      </c>
      <c r="D28" s="9">
        <v>0</v>
      </c>
      <c r="E28" s="9">
        <v>16</v>
      </c>
      <c r="F28" s="3"/>
      <c r="G28" s="9">
        <v>8</v>
      </c>
    </row>
    <row r="29" spans="1:9">
      <c r="B29" s="3"/>
      <c r="C29" s="3"/>
      <c r="D29" s="3"/>
      <c r="E29" s="3"/>
      <c r="F29" s="3"/>
      <c r="G29" s="9"/>
    </row>
    <row r="30" spans="1:9">
      <c r="A30" t="s">
        <v>63</v>
      </c>
      <c r="B30">
        <f>SUM(B6:B28)</f>
        <v>240</v>
      </c>
      <c r="C30">
        <f>SUM(C6:C28)</f>
        <v>235</v>
      </c>
      <c r="D30">
        <f>SUM(D6:D28)</f>
        <v>21</v>
      </c>
      <c r="E30">
        <f>SUM(E6:E28)</f>
        <v>5281</v>
      </c>
      <c r="F30">
        <f>SUM(F6:F27)</f>
        <v>11</v>
      </c>
      <c r="G30" s="1">
        <f>E30/(C30-D30)</f>
        <v>24.677570093457945</v>
      </c>
    </row>
    <row r="51" spans="1:10">
      <c r="A51" s="5" t="s">
        <v>126</v>
      </c>
      <c r="F51" s="2"/>
      <c r="G51"/>
      <c r="H51" s="1"/>
      <c r="I51" s="1"/>
      <c r="J51" s="1"/>
    </row>
    <row r="52" spans="1:10">
      <c r="B52" t="s">
        <v>66</v>
      </c>
      <c r="C52" t="s">
        <v>67</v>
      </c>
      <c r="D52" t="s">
        <v>68</v>
      </c>
      <c r="E52" t="s">
        <v>35</v>
      </c>
      <c r="F52" t="s">
        <v>70</v>
      </c>
      <c r="G52" s="1" t="s">
        <v>71</v>
      </c>
      <c r="H52" s="1" t="s">
        <v>72</v>
      </c>
      <c r="I52" s="1" t="s">
        <v>37</v>
      </c>
      <c r="J52" s="2" t="s">
        <v>69</v>
      </c>
    </row>
    <row r="53" spans="1:10">
      <c r="A53">
        <v>1985</v>
      </c>
      <c r="B53">
        <v>24.1</v>
      </c>
      <c r="C53">
        <v>1</v>
      </c>
      <c r="D53">
        <v>12</v>
      </c>
      <c r="E53">
        <v>78</v>
      </c>
      <c r="G53" s="1">
        <f>E53/B53</f>
        <v>3.2365145228215764</v>
      </c>
      <c r="H53" s="1">
        <f>(B53*6)/D53</f>
        <v>12.050000000000002</v>
      </c>
      <c r="I53" s="1">
        <f>E53/D53</f>
        <v>6.5</v>
      </c>
      <c r="J53" s="2"/>
    </row>
    <row r="54" spans="1:10">
      <c r="A54">
        <v>1986</v>
      </c>
      <c r="H54" s="1"/>
      <c r="I54" s="1"/>
      <c r="J54" s="2"/>
    </row>
    <row r="55" spans="1:10">
      <c r="A55">
        <v>1987</v>
      </c>
      <c r="B55">
        <v>27</v>
      </c>
      <c r="D55">
        <v>5</v>
      </c>
      <c r="E55">
        <v>77</v>
      </c>
      <c r="G55" s="1">
        <f>E55/B55</f>
        <v>2.8518518518518516</v>
      </c>
      <c r="H55" s="1">
        <f>(B55*6)/D55</f>
        <v>32.4</v>
      </c>
      <c r="I55" s="1">
        <f>E55/D55</f>
        <v>15.4</v>
      </c>
      <c r="J55" s="2"/>
    </row>
    <row r="56" spans="1:10">
      <c r="A56">
        <v>1988</v>
      </c>
      <c r="B56">
        <v>70</v>
      </c>
      <c r="D56">
        <v>19</v>
      </c>
      <c r="E56">
        <v>233</v>
      </c>
      <c r="G56" s="1">
        <f>E56/B56</f>
        <v>3.3285714285714287</v>
      </c>
      <c r="H56" s="1">
        <f>(B56*6)/D56</f>
        <v>22.105263157894736</v>
      </c>
      <c r="I56" s="1">
        <f>E56/D56</f>
        <v>12.263157894736842</v>
      </c>
      <c r="J56" s="2"/>
    </row>
    <row r="57" spans="1:10">
      <c r="A57">
        <v>1989</v>
      </c>
      <c r="H57" s="1"/>
      <c r="I57" s="1"/>
      <c r="J57" s="2"/>
    </row>
    <row r="58" spans="1:10">
      <c r="A58">
        <v>1990</v>
      </c>
      <c r="B58">
        <v>36</v>
      </c>
      <c r="C58">
        <v>0</v>
      </c>
      <c r="D58">
        <v>6</v>
      </c>
      <c r="E58">
        <v>167</v>
      </c>
      <c r="G58" s="1">
        <f t="shared" ref="G58:G71" si="1">E58/B58</f>
        <v>4.6388888888888893</v>
      </c>
      <c r="H58" s="1">
        <f t="shared" ref="H58:H66" si="2">(B58*6)/D58</f>
        <v>36</v>
      </c>
      <c r="I58" s="1">
        <f t="shared" ref="I58:I66" si="3">E58/D58</f>
        <v>27.833333333333332</v>
      </c>
      <c r="J58" s="2"/>
    </row>
    <row r="59" spans="1:10">
      <c r="A59">
        <v>1991</v>
      </c>
      <c r="B59">
        <v>82.9</v>
      </c>
      <c r="C59">
        <v>7</v>
      </c>
      <c r="D59">
        <v>21</v>
      </c>
      <c r="E59">
        <v>335</v>
      </c>
      <c r="G59" s="1">
        <f t="shared" si="1"/>
        <v>4.0410132689987934</v>
      </c>
      <c r="H59" s="1">
        <f t="shared" si="2"/>
        <v>23.685714285714287</v>
      </c>
      <c r="I59" s="1">
        <f t="shared" si="3"/>
        <v>15.952380952380953</v>
      </c>
      <c r="J59" s="2"/>
    </row>
    <row r="60" spans="1:10">
      <c r="A60">
        <v>1992</v>
      </c>
      <c r="B60">
        <v>90</v>
      </c>
      <c r="C60">
        <v>9</v>
      </c>
      <c r="D60">
        <v>26</v>
      </c>
      <c r="E60">
        <v>333</v>
      </c>
      <c r="G60" s="1">
        <f t="shared" si="1"/>
        <v>3.7</v>
      </c>
      <c r="H60" s="1">
        <f t="shared" si="2"/>
        <v>20.76923076923077</v>
      </c>
      <c r="I60" s="1">
        <f t="shared" si="3"/>
        <v>12.807692307692308</v>
      </c>
      <c r="J60" s="2" t="s">
        <v>223</v>
      </c>
    </row>
    <row r="61" spans="1:10">
      <c r="A61">
        <v>1993</v>
      </c>
      <c r="B61">
        <v>55</v>
      </c>
      <c r="C61">
        <v>6</v>
      </c>
      <c r="D61">
        <v>8</v>
      </c>
      <c r="E61">
        <v>269</v>
      </c>
      <c r="G61" s="1">
        <f t="shared" si="1"/>
        <v>4.8909090909090907</v>
      </c>
      <c r="H61" s="1">
        <f t="shared" si="2"/>
        <v>41.25</v>
      </c>
      <c r="I61" s="1">
        <f t="shared" si="3"/>
        <v>33.625</v>
      </c>
      <c r="J61" s="2"/>
    </row>
    <row r="62" spans="1:10">
      <c r="A62">
        <v>1994</v>
      </c>
      <c r="B62">
        <v>35</v>
      </c>
      <c r="C62">
        <v>3</v>
      </c>
      <c r="D62">
        <v>11</v>
      </c>
      <c r="E62">
        <v>181</v>
      </c>
      <c r="G62" s="1">
        <f t="shared" si="1"/>
        <v>5.1714285714285717</v>
      </c>
      <c r="H62" s="1">
        <f t="shared" si="2"/>
        <v>19.09090909090909</v>
      </c>
      <c r="I62" s="1">
        <f t="shared" si="3"/>
        <v>16.454545454545453</v>
      </c>
      <c r="J62" s="2"/>
    </row>
    <row r="63" spans="1:10">
      <c r="A63">
        <v>1995</v>
      </c>
      <c r="B63">
        <v>25</v>
      </c>
      <c r="C63">
        <v>4</v>
      </c>
      <c r="D63">
        <v>8</v>
      </c>
      <c r="E63">
        <v>113</v>
      </c>
      <c r="F63">
        <v>1</v>
      </c>
      <c r="G63" s="1">
        <f t="shared" si="1"/>
        <v>4.5199999999999996</v>
      </c>
      <c r="H63" s="1">
        <f t="shared" si="2"/>
        <v>18.75</v>
      </c>
      <c r="I63" s="1">
        <f t="shared" si="3"/>
        <v>14.125</v>
      </c>
      <c r="J63" s="2" t="s">
        <v>212</v>
      </c>
    </row>
    <row r="64" spans="1:10">
      <c r="A64">
        <v>1996</v>
      </c>
      <c r="B64">
        <v>14</v>
      </c>
      <c r="C64">
        <v>1</v>
      </c>
      <c r="D64">
        <v>4</v>
      </c>
      <c r="E64">
        <v>82</v>
      </c>
      <c r="G64" s="1">
        <f t="shared" si="1"/>
        <v>5.8571428571428568</v>
      </c>
      <c r="H64" s="1">
        <f t="shared" si="2"/>
        <v>21</v>
      </c>
      <c r="I64" s="1">
        <f t="shared" si="3"/>
        <v>20.5</v>
      </c>
      <c r="J64" s="2"/>
    </row>
    <row r="65" spans="1:12">
      <c r="A65">
        <v>1997</v>
      </c>
      <c r="B65">
        <v>16</v>
      </c>
      <c r="C65">
        <v>0</v>
      </c>
      <c r="D65">
        <v>6</v>
      </c>
      <c r="E65">
        <v>68</v>
      </c>
      <c r="G65" s="1">
        <f t="shared" si="1"/>
        <v>4.25</v>
      </c>
      <c r="H65" s="1">
        <f t="shared" si="2"/>
        <v>16</v>
      </c>
      <c r="I65" s="1">
        <f t="shared" si="3"/>
        <v>11.333333333333334</v>
      </c>
      <c r="J65" s="2"/>
    </row>
    <row r="66" spans="1:12">
      <c r="A66">
        <v>1998</v>
      </c>
      <c r="B66">
        <v>18</v>
      </c>
      <c r="C66">
        <v>1</v>
      </c>
      <c r="D66">
        <v>4</v>
      </c>
      <c r="E66">
        <v>89</v>
      </c>
      <c r="G66" s="1">
        <f t="shared" si="1"/>
        <v>4.9444444444444446</v>
      </c>
      <c r="H66" s="1">
        <f t="shared" si="2"/>
        <v>27</v>
      </c>
      <c r="I66" s="1">
        <f t="shared" si="3"/>
        <v>22.25</v>
      </c>
      <c r="J66" t="s">
        <v>12</v>
      </c>
    </row>
    <row r="67" spans="1:12">
      <c r="A67">
        <v>1999</v>
      </c>
      <c r="B67">
        <v>3</v>
      </c>
      <c r="C67">
        <v>0</v>
      </c>
      <c r="D67">
        <v>0</v>
      </c>
      <c r="E67">
        <v>40</v>
      </c>
      <c r="G67" s="1">
        <f t="shared" si="1"/>
        <v>13.333333333333334</v>
      </c>
      <c r="H67" s="1"/>
      <c r="I67" s="1"/>
      <c r="J67" t="s">
        <v>9</v>
      </c>
    </row>
    <row r="68" spans="1:12">
      <c r="A68">
        <v>2000</v>
      </c>
      <c r="B68">
        <v>3</v>
      </c>
      <c r="C68">
        <v>0</v>
      </c>
      <c r="D68">
        <v>1</v>
      </c>
      <c r="E68">
        <v>37</v>
      </c>
      <c r="G68" s="1">
        <f t="shared" si="1"/>
        <v>12.333333333333334</v>
      </c>
      <c r="H68" s="1">
        <f>(B68*6)/D68</f>
        <v>18</v>
      </c>
      <c r="I68" s="1">
        <f>E68/D68</f>
        <v>37</v>
      </c>
      <c r="J68" t="s">
        <v>4</v>
      </c>
    </row>
    <row r="69" spans="1:12">
      <c r="A69">
        <v>2001</v>
      </c>
      <c r="B69">
        <v>9</v>
      </c>
      <c r="C69">
        <v>0</v>
      </c>
      <c r="D69">
        <v>0</v>
      </c>
      <c r="E69">
        <v>29</v>
      </c>
      <c r="G69" s="1">
        <f t="shared" si="1"/>
        <v>3.2222222222222223</v>
      </c>
      <c r="H69" s="1"/>
      <c r="I69" s="1"/>
      <c r="J69" t="s">
        <v>105</v>
      </c>
    </row>
    <row r="70" spans="1:12">
      <c r="A70">
        <v>2002</v>
      </c>
      <c r="B70">
        <v>5</v>
      </c>
      <c r="C70">
        <v>2</v>
      </c>
      <c r="D70">
        <v>0</v>
      </c>
      <c r="E70">
        <v>3</v>
      </c>
      <c r="G70" s="1">
        <f t="shared" si="1"/>
        <v>0.6</v>
      </c>
      <c r="H70" s="1"/>
      <c r="I70" s="1"/>
    </row>
    <row r="71" spans="1:12">
      <c r="A71">
        <v>2003</v>
      </c>
      <c r="B71">
        <v>5</v>
      </c>
      <c r="C71">
        <v>0</v>
      </c>
      <c r="D71">
        <v>2</v>
      </c>
      <c r="E71">
        <v>29</v>
      </c>
      <c r="F71" s="1"/>
      <c r="G71" s="1">
        <f t="shared" si="1"/>
        <v>5.8</v>
      </c>
      <c r="H71" s="1">
        <f>(B71*6)/D71</f>
        <v>15</v>
      </c>
      <c r="I71" s="1">
        <f>E71/D71</f>
        <v>14.5</v>
      </c>
      <c r="J71" t="s">
        <v>92</v>
      </c>
    </row>
    <row r="72" spans="1:12">
      <c r="A72">
        <v>2004</v>
      </c>
      <c r="H72" s="1"/>
      <c r="I72" s="1"/>
    </row>
    <row r="73" spans="1:12">
      <c r="A73">
        <v>2005</v>
      </c>
      <c r="H73" s="1"/>
      <c r="I73" s="1"/>
    </row>
    <row r="74" spans="1:12">
      <c r="A74">
        <v>2006</v>
      </c>
      <c r="B74">
        <v>1</v>
      </c>
      <c r="C74">
        <v>0</v>
      </c>
      <c r="D74">
        <v>0</v>
      </c>
      <c r="E74">
        <v>9</v>
      </c>
      <c r="G74" s="1">
        <f>E74/B74</f>
        <v>9</v>
      </c>
      <c r="H74" s="1"/>
      <c r="I74" s="1"/>
      <c r="J74" t="s">
        <v>81</v>
      </c>
    </row>
    <row r="75" spans="1:12">
      <c r="A75">
        <v>2007</v>
      </c>
      <c r="B75">
        <v>4</v>
      </c>
      <c r="C75">
        <v>0</v>
      </c>
      <c r="D75">
        <v>2</v>
      </c>
      <c r="E75">
        <v>28</v>
      </c>
      <c r="G75" s="1">
        <v>7</v>
      </c>
      <c r="H75" s="1">
        <v>12</v>
      </c>
      <c r="I75" s="1">
        <v>14</v>
      </c>
      <c r="J75" t="s">
        <v>80</v>
      </c>
    </row>
    <row r="76" spans="1:12">
      <c r="H76" s="1"/>
      <c r="I76" s="1"/>
      <c r="L76" s="32"/>
    </row>
    <row r="77" spans="1:12">
      <c r="A77" t="s">
        <v>63</v>
      </c>
      <c r="B77">
        <f>SUM(B53:B75)</f>
        <v>523</v>
      </c>
      <c r="C77">
        <f>SUM(C53:C75)</f>
        <v>34</v>
      </c>
      <c r="D77">
        <f>SUM(D53:D75)</f>
        <v>135</v>
      </c>
      <c r="E77">
        <f>SUM(E53:E75)</f>
        <v>2200</v>
      </c>
      <c r="F77">
        <f>SUM(F53:F74)</f>
        <v>1</v>
      </c>
      <c r="G77" s="1">
        <f>E77/B77</f>
        <v>4.2065009560229445</v>
      </c>
      <c r="H77" s="1">
        <f>(B77*6)/D77</f>
        <v>23.244444444444444</v>
      </c>
      <c r="I77" s="1">
        <f>E77/D77</f>
        <v>16.296296296296298</v>
      </c>
      <c r="J77" s="2" t="s">
        <v>212</v>
      </c>
    </row>
  </sheetData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J73"/>
  <sheetViews>
    <sheetView zoomScale="125" zoomScaleNormal="125" zoomScalePageLayoutView="125" workbookViewId="0">
      <selection activeCell="C2" sqref="C2"/>
    </sheetView>
  </sheetViews>
  <sheetFormatPr baseColWidth="10" defaultColWidth="8.83203125" defaultRowHeight="12" x14ac:dyDescent="0"/>
  <sheetData>
    <row r="1" spans="1:9">
      <c r="A1" s="5" t="s">
        <v>49</v>
      </c>
      <c r="B1" s="5" t="s">
        <v>124</v>
      </c>
    </row>
    <row r="2" spans="1:9">
      <c r="A2" s="20" t="s">
        <v>116</v>
      </c>
      <c r="B2" s="5"/>
      <c r="C2" s="21" t="s">
        <v>172</v>
      </c>
    </row>
    <row r="3" spans="1:9">
      <c r="A3" s="20"/>
      <c r="B3" s="5"/>
    </row>
    <row r="4" spans="1:9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218</v>
      </c>
    </row>
    <row r="5" spans="1:9">
      <c r="A5">
        <v>1987</v>
      </c>
      <c r="B5">
        <v>6</v>
      </c>
      <c r="C5">
        <v>6</v>
      </c>
      <c r="D5">
        <v>0</v>
      </c>
      <c r="E5">
        <v>67</v>
      </c>
      <c r="G5" s="1">
        <f t="shared" ref="G5:G24" si="0">E5/(C5-D5)</f>
        <v>11.166666666666666</v>
      </c>
    </row>
    <row r="6" spans="1:9">
      <c r="A6">
        <v>1988</v>
      </c>
      <c r="B6">
        <v>12</v>
      </c>
      <c r="C6">
        <v>7</v>
      </c>
      <c r="D6">
        <v>1</v>
      </c>
      <c r="E6">
        <v>47</v>
      </c>
      <c r="G6" s="1">
        <f t="shared" si="0"/>
        <v>7.833333333333333</v>
      </c>
    </row>
    <row r="7" spans="1:9">
      <c r="A7">
        <v>1989</v>
      </c>
      <c r="G7" s="1"/>
    </row>
    <row r="8" spans="1:9">
      <c r="A8">
        <v>1990</v>
      </c>
      <c r="B8">
        <v>14</v>
      </c>
      <c r="C8">
        <v>14</v>
      </c>
      <c r="D8">
        <v>0</v>
      </c>
      <c r="E8">
        <v>88</v>
      </c>
      <c r="G8" s="1">
        <f t="shared" si="0"/>
        <v>6.2857142857142856</v>
      </c>
      <c r="H8">
        <v>18</v>
      </c>
    </row>
    <row r="9" spans="1:9">
      <c r="A9">
        <v>1991</v>
      </c>
      <c r="B9">
        <v>12</v>
      </c>
      <c r="C9">
        <v>5</v>
      </c>
      <c r="D9">
        <v>0</v>
      </c>
      <c r="E9">
        <v>13</v>
      </c>
      <c r="G9" s="1">
        <f t="shared" si="0"/>
        <v>2.6</v>
      </c>
      <c r="H9">
        <v>6</v>
      </c>
    </row>
    <row r="10" spans="1:9">
      <c r="A10">
        <v>1992</v>
      </c>
      <c r="B10">
        <v>9</v>
      </c>
      <c r="C10">
        <v>8</v>
      </c>
      <c r="D10">
        <v>3</v>
      </c>
      <c r="E10">
        <v>82</v>
      </c>
      <c r="G10" s="1">
        <f t="shared" si="0"/>
        <v>16.399999999999999</v>
      </c>
      <c r="H10">
        <v>35</v>
      </c>
    </row>
    <row r="11" spans="1:9">
      <c r="A11">
        <v>1993</v>
      </c>
      <c r="B11">
        <v>12</v>
      </c>
      <c r="C11">
        <v>13</v>
      </c>
      <c r="D11">
        <v>3</v>
      </c>
      <c r="E11">
        <v>155</v>
      </c>
      <c r="G11" s="1">
        <f t="shared" si="0"/>
        <v>15.5</v>
      </c>
    </row>
    <row r="12" spans="1:9">
      <c r="A12">
        <v>1994</v>
      </c>
      <c r="B12">
        <v>7</v>
      </c>
      <c r="C12">
        <v>5</v>
      </c>
      <c r="D12">
        <v>3</v>
      </c>
      <c r="E12">
        <v>63</v>
      </c>
      <c r="G12" s="1">
        <f t="shared" si="0"/>
        <v>31.5</v>
      </c>
    </row>
    <row r="13" spans="1:9">
      <c r="A13">
        <v>1995</v>
      </c>
      <c r="B13">
        <v>11</v>
      </c>
      <c r="C13">
        <v>9</v>
      </c>
      <c r="D13">
        <v>0</v>
      </c>
      <c r="E13">
        <v>105</v>
      </c>
      <c r="G13" s="1">
        <f t="shared" si="0"/>
        <v>11.666666666666666</v>
      </c>
    </row>
    <row r="14" spans="1:9">
      <c r="A14">
        <v>1996</v>
      </c>
      <c r="B14">
        <v>6</v>
      </c>
      <c r="C14">
        <v>5</v>
      </c>
      <c r="D14">
        <v>2</v>
      </c>
      <c r="E14">
        <v>73</v>
      </c>
      <c r="G14" s="1">
        <f t="shared" si="0"/>
        <v>24.333333333333332</v>
      </c>
    </row>
    <row r="15" spans="1:9">
      <c r="A15">
        <v>1997</v>
      </c>
      <c r="B15">
        <v>8</v>
      </c>
      <c r="C15">
        <v>5</v>
      </c>
      <c r="D15">
        <v>1</v>
      </c>
      <c r="E15">
        <v>19</v>
      </c>
      <c r="G15" s="1">
        <f t="shared" si="0"/>
        <v>4.75</v>
      </c>
      <c r="H15">
        <v>6</v>
      </c>
      <c r="I15" t="s">
        <v>221</v>
      </c>
    </row>
    <row r="16" spans="1:9">
      <c r="A16">
        <v>1998</v>
      </c>
      <c r="B16">
        <v>13</v>
      </c>
      <c r="C16">
        <v>10</v>
      </c>
      <c r="D16">
        <v>1</v>
      </c>
      <c r="E16">
        <v>132</v>
      </c>
      <c r="G16" s="1">
        <f t="shared" si="0"/>
        <v>14.666666666666666</v>
      </c>
      <c r="H16">
        <v>29</v>
      </c>
    </row>
    <row r="17" spans="1:8">
      <c r="A17">
        <v>1999</v>
      </c>
      <c r="B17">
        <v>9</v>
      </c>
      <c r="C17">
        <v>7</v>
      </c>
      <c r="D17">
        <v>1</v>
      </c>
      <c r="E17">
        <v>86</v>
      </c>
      <c r="G17" s="1">
        <f t="shared" si="0"/>
        <v>14.333333333333334</v>
      </c>
    </row>
    <row r="18" spans="1:8">
      <c r="A18">
        <v>2000</v>
      </c>
      <c r="B18">
        <v>12</v>
      </c>
      <c r="C18">
        <v>10</v>
      </c>
      <c r="D18">
        <v>3</v>
      </c>
      <c r="E18">
        <v>116</v>
      </c>
      <c r="G18" s="1">
        <f t="shared" si="0"/>
        <v>16.571428571428573</v>
      </c>
    </row>
    <row r="19" spans="1:8">
      <c r="A19">
        <v>2001</v>
      </c>
      <c r="B19">
        <v>8</v>
      </c>
      <c r="C19">
        <v>5</v>
      </c>
      <c r="D19">
        <v>0</v>
      </c>
      <c r="E19">
        <v>32</v>
      </c>
      <c r="G19" s="1">
        <f t="shared" si="0"/>
        <v>6.4</v>
      </c>
    </row>
    <row r="20" spans="1:8">
      <c r="A20">
        <v>2002</v>
      </c>
      <c r="B20">
        <v>11</v>
      </c>
      <c r="C20">
        <v>11</v>
      </c>
      <c r="D20">
        <v>2</v>
      </c>
      <c r="E20">
        <v>97</v>
      </c>
      <c r="G20" s="1">
        <f t="shared" si="0"/>
        <v>10.777777777777779</v>
      </c>
    </row>
    <row r="21" spans="1:8">
      <c r="A21">
        <v>2003</v>
      </c>
      <c r="B21">
        <v>10</v>
      </c>
      <c r="C21">
        <v>7</v>
      </c>
      <c r="D21">
        <v>2</v>
      </c>
      <c r="E21">
        <v>68</v>
      </c>
      <c r="G21" s="1">
        <f t="shared" si="0"/>
        <v>13.6</v>
      </c>
    </row>
    <row r="22" spans="1:8">
      <c r="A22">
        <v>2004</v>
      </c>
      <c r="B22">
        <v>12</v>
      </c>
      <c r="C22">
        <v>11</v>
      </c>
      <c r="D22">
        <v>0</v>
      </c>
      <c r="E22">
        <v>113</v>
      </c>
      <c r="G22" s="1">
        <f t="shared" si="0"/>
        <v>10.272727272727273</v>
      </c>
    </row>
    <row r="23" spans="1:8">
      <c r="A23">
        <v>2005</v>
      </c>
      <c r="B23">
        <v>18</v>
      </c>
      <c r="C23">
        <v>15</v>
      </c>
      <c r="D23">
        <v>1</v>
      </c>
      <c r="E23">
        <v>159</v>
      </c>
      <c r="G23" s="1">
        <f t="shared" si="0"/>
        <v>11.357142857142858</v>
      </c>
      <c r="H23">
        <v>40</v>
      </c>
    </row>
    <row r="24" spans="1:8">
      <c r="A24">
        <v>2006</v>
      </c>
      <c r="B24">
        <v>1</v>
      </c>
      <c r="C24">
        <v>1</v>
      </c>
      <c r="D24">
        <v>0</v>
      </c>
      <c r="E24">
        <v>20</v>
      </c>
      <c r="G24" s="1">
        <f t="shared" si="0"/>
        <v>20</v>
      </c>
    </row>
    <row r="25" spans="1:8">
      <c r="A25">
        <v>2007</v>
      </c>
      <c r="B25" s="9">
        <v>1</v>
      </c>
      <c r="C25" s="9">
        <v>1</v>
      </c>
      <c r="D25" s="9">
        <v>0</v>
      </c>
      <c r="E25" s="9">
        <v>11</v>
      </c>
      <c r="F25" s="9"/>
      <c r="G25" s="9">
        <v>11</v>
      </c>
    </row>
    <row r="26" spans="1:8">
      <c r="B26" s="9"/>
      <c r="C26" s="9"/>
      <c r="D26" s="9"/>
      <c r="E26" s="9"/>
      <c r="F26" s="9"/>
      <c r="G26" s="9"/>
    </row>
    <row r="27" spans="1:8">
      <c r="A27" t="s">
        <v>63</v>
      </c>
      <c r="B27">
        <f>SUM(B5:B25)</f>
        <v>192</v>
      </c>
      <c r="C27">
        <f>SUM(C5:C25)</f>
        <v>155</v>
      </c>
      <c r="D27">
        <f>SUM(D5:D25)</f>
        <v>23</v>
      </c>
      <c r="E27">
        <f>SUM(E5:E25)</f>
        <v>1546</v>
      </c>
      <c r="F27">
        <f>SUM(F5:F24)</f>
        <v>0</v>
      </c>
      <c r="G27" s="1">
        <f>E27/(C27-D27)</f>
        <v>11.712121212121213</v>
      </c>
    </row>
    <row r="48" spans="1:10">
      <c r="A48" s="5" t="s">
        <v>126</v>
      </c>
      <c r="F48" s="2"/>
      <c r="H48" s="1"/>
      <c r="I48" s="1"/>
      <c r="J48" s="1"/>
    </row>
    <row r="49" spans="1:10">
      <c r="B49" t="s">
        <v>66</v>
      </c>
      <c r="C49" t="s">
        <v>67</v>
      </c>
      <c r="D49" t="s">
        <v>68</v>
      </c>
      <c r="E49" t="s">
        <v>35</v>
      </c>
      <c r="F49" t="s">
        <v>70</v>
      </c>
      <c r="G49" s="1" t="s">
        <v>71</v>
      </c>
      <c r="H49" s="1" t="s">
        <v>72</v>
      </c>
      <c r="I49" s="1" t="s">
        <v>37</v>
      </c>
      <c r="J49" s="2" t="s">
        <v>69</v>
      </c>
    </row>
    <row r="50" spans="1:10">
      <c r="A50">
        <v>1986</v>
      </c>
      <c r="G50" s="1"/>
      <c r="H50" s="1"/>
      <c r="I50" s="1"/>
    </row>
    <row r="51" spans="1:10">
      <c r="A51">
        <v>1987</v>
      </c>
      <c r="B51">
        <v>52</v>
      </c>
      <c r="D51">
        <v>15</v>
      </c>
      <c r="E51">
        <v>149</v>
      </c>
      <c r="G51" s="1">
        <f>E51/B51</f>
        <v>2.8653846153846154</v>
      </c>
      <c r="H51" s="1">
        <f>(B51*6)/D51</f>
        <v>20.8</v>
      </c>
      <c r="I51" s="1">
        <f>E51/D51</f>
        <v>9.9333333333333336</v>
      </c>
    </row>
    <row r="52" spans="1:10">
      <c r="A52">
        <v>1988</v>
      </c>
      <c r="B52">
        <v>150</v>
      </c>
      <c r="C52">
        <v>20</v>
      </c>
      <c r="D52">
        <v>34</v>
      </c>
      <c r="E52">
        <v>398</v>
      </c>
      <c r="G52" s="1">
        <f>E52/B52</f>
        <v>2.6533333333333333</v>
      </c>
      <c r="H52" s="1">
        <f>(B52*6)/D52</f>
        <v>26.470588235294116</v>
      </c>
      <c r="I52" s="1">
        <f>E52/D52</f>
        <v>11.705882352941176</v>
      </c>
    </row>
    <row r="53" spans="1:10">
      <c r="A53">
        <v>1989</v>
      </c>
      <c r="G53" s="1"/>
      <c r="H53" s="1"/>
      <c r="I53" s="1"/>
    </row>
    <row r="54" spans="1:10">
      <c r="A54">
        <v>1990</v>
      </c>
      <c r="B54">
        <v>196.5</v>
      </c>
      <c r="C54">
        <v>4</v>
      </c>
      <c r="D54">
        <v>26</v>
      </c>
      <c r="E54">
        <v>560</v>
      </c>
      <c r="F54">
        <v>1</v>
      </c>
      <c r="G54" s="1">
        <f t="shared" ref="G54:G70" si="1">E54/B54</f>
        <v>2.8498727735368958</v>
      </c>
      <c r="H54" s="1">
        <f t="shared" ref="H54:H70" si="2">(B54*6)/D54</f>
        <v>45.346153846153847</v>
      </c>
      <c r="I54" s="1">
        <f t="shared" ref="I54:I70" si="3">E54/D54</f>
        <v>21.53846153846154</v>
      </c>
      <c r="J54" t="s">
        <v>212</v>
      </c>
    </row>
    <row r="55" spans="1:10">
      <c r="A55">
        <v>1991</v>
      </c>
      <c r="B55">
        <v>156.69999999999999</v>
      </c>
      <c r="C55">
        <v>35</v>
      </c>
      <c r="D55">
        <v>32</v>
      </c>
      <c r="E55">
        <v>556</v>
      </c>
      <c r="F55">
        <v>1</v>
      </c>
      <c r="G55" s="1">
        <f t="shared" si="1"/>
        <v>3.5481812380344611</v>
      </c>
      <c r="H55" s="1">
        <f t="shared" si="2"/>
        <v>29.381249999999998</v>
      </c>
      <c r="I55" s="1">
        <f t="shared" si="3"/>
        <v>17.375</v>
      </c>
      <c r="J55" t="s">
        <v>222</v>
      </c>
    </row>
    <row r="56" spans="1:10">
      <c r="A56">
        <v>1992</v>
      </c>
      <c r="B56">
        <v>113</v>
      </c>
      <c r="C56">
        <v>28</v>
      </c>
      <c r="D56">
        <v>19</v>
      </c>
      <c r="E56">
        <v>306</v>
      </c>
      <c r="F56">
        <v>1</v>
      </c>
      <c r="G56" s="1">
        <f t="shared" si="1"/>
        <v>2.7079646017699117</v>
      </c>
      <c r="H56" s="1">
        <f t="shared" si="2"/>
        <v>35.684210526315788</v>
      </c>
      <c r="I56" s="1">
        <f t="shared" si="3"/>
        <v>16.105263157894736</v>
      </c>
      <c r="J56" t="s">
        <v>19</v>
      </c>
    </row>
    <row r="57" spans="1:10">
      <c r="A57">
        <v>1993</v>
      </c>
      <c r="B57">
        <v>196</v>
      </c>
      <c r="C57">
        <v>33</v>
      </c>
      <c r="D57">
        <v>31</v>
      </c>
      <c r="E57">
        <v>670</v>
      </c>
      <c r="G57" s="1">
        <f t="shared" si="1"/>
        <v>3.4183673469387754</v>
      </c>
      <c r="H57" s="1">
        <f t="shared" si="2"/>
        <v>37.935483870967744</v>
      </c>
      <c r="I57" s="1">
        <f t="shared" si="3"/>
        <v>21.612903225806452</v>
      </c>
    </row>
    <row r="58" spans="1:10">
      <c r="A58">
        <v>1994</v>
      </c>
      <c r="B58">
        <v>92</v>
      </c>
      <c r="C58">
        <v>19</v>
      </c>
      <c r="D58">
        <v>13</v>
      </c>
      <c r="E58">
        <v>292</v>
      </c>
      <c r="G58" s="1">
        <f t="shared" si="1"/>
        <v>3.1739130434782608</v>
      </c>
      <c r="H58" s="1">
        <f t="shared" si="2"/>
        <v>42.46153846153846</v>
      </c>
      <c r="I58" s="1">
        <f t="shared" si="3"/>
        <v>22.46153846153846</v>
      </c>
    </row>
    <row r="59" spans="1:10">
      <c r="A59">
        <v>1995</v>
      </c>
      <c r="B59">
        <v>142</v>
      </c>
      <c r="C59">
        <v>37</v>
      </c>
      <c r="D59">
        <v>27</v>
      </c>
      <c r="E59">
        <v>452</v>
      </c>
      <c r="F59">
        <v>2</v>
      </c>
      <c r="G59" s="1">
        <f t="shared" si="1"/>
        <v>3.183098591549296</v>
      </c>
      <c r="H59" s="1">
        <f t="shared" si="2"/>
        <v>31.555555555555557</v>
      </c>
      <c r="I59" s="1">
        <f t="shared" si="3"/>
        <v>16.74074074074074</v>
      </c>
      <c r="J59" t="s">
        <v>226</v>
      </c>
    </row>
    <row r="60" spans="1:10">
      <c r="A60">
        <v>1996</v>
      </c>
      <c r="B60">
        <v>65</v>
      </c>
      <c r="C60">
        <v>14</v>
      </c>
      <c r="D60">
        <v>4</v>
      </c>
      <c r="E60">
        <v>212</v>
      </c>
      <c r="G60" s="1">
        <f t="shared" si="1"/>
        <v>3.2615384615384615</v>
      </c>
      <c r="H60" s="1">
        <f t="shared" si="2"/>
        <v>97.5</v>
      </c>
      <c r="I60" s="1">
        <f t="shared" si="3"/>
        <v>53</v>
      </c>
    </row>
    <row r="61" spans="1:10">
      <c r="A61">
        <v>1997</v>
      </c>
      <c r="B61">
        <v>78</v>
      </c>
      <c r="C61">
        <v>17</v>
      </c>
      <c r="D61">
        <v>14</v>
      </c>
      <c r="E61">
        <v>229</v>
      </c>
      <c r="G61" s="1">
        <f t="shared" si="1"/>
        <v>2.9358974358974357</v>
      </c>
      <c r="H61" s="1">
        <f t="shared" si="2"/>
        <v>33.428571428571431</v>
      </c>
      <c r="I61" s="1">
        <f t="shared" si="3"/>
        <v>16.357142857142858</v>
      </c>
    </row>
    <row r="62" spans="1:10">
      <c r="A62">
        <v>1998</v>
      </c>
      <c r="B62">
        <v>113</v>
      </c>
      <c r="C62">
        <v>17</v>
      </c>
      <c r="D62">
        <v>21</v>
      </c>
      <c r="E62">
        <v>348</v>
      </c>
      <c r="G62" s="1">
        <f t="shared" si="1"/>
        <v>3.0796460176991149</v>
      </c>
      <c r="H62" s="1">
        <f t="shared" si="2"/>
        <v>32.285714285714285</v>
      </c>
      <c r="I62" s="1">
        <f t="shared" si="3"/>
        <v>16.571428571428573</v>
      </c>
    </row>
    <row r="63" spans="1:10">
      <c r="A63">
        <v>1999</v>
      </c>
      <c r="B63">
        <v>90.1</v>
      </c>
      <c r="C63">
        <v>18</v>
      </c>
      <c r="D63">
        <v>17</v>
      </c>
      <c r="E63">
        <v>246</v>
      </c>
      <c r="G63" s="1">
        <f t="shared" si="1"/>
        <v>2.730299667036626</v>
      </c>
      <c r="H63" s="1">
        <f t="shared" si="2"/>
        <v>31.799999999999994</v>
      </c>
      <c r="I63" s="1">
        <f t="shared" si="3"/>
        <v>14.470588235294118</v>
      </c>
    </row>
    <row r="64" spans="1:10">
      <c r="A64">
        <v>2000</v>
      </c>
      <c r="B64">
        <v>124.4</v>
      </c>
      <c r="C64">
        <v>19</v>
      </c>
      <c r="D64">
        <v>21</v>
      </c>
      <c r="E64">
        <v>454</v>
      </c>
      <c r="G64" s="1">
        <f t="shared" si="1"/>
        <v>3.6495176848874595</v>
      </c>
      <c r="H64" s="1">
        <f t="shared" si="2"/>
        <v>35.542857142857144</v>
      </c>
      <c r="I64" s="1">
        <f t="shared" si="3"/>
        <v>21.61904761904762</v>
      </c>
    </row>
    <row r="65" spans="1:10">
      <c r="A65">
        <v>2001</v>
      </c>
      <c r="B65">
        <v>94.1</v>
      </c>
      <c r="C65">
        <v>10</v>
      </c>
      <c r="D65">
        <v>22</v>
      </c>
      <c r="E65">
        <v>301</v>
      </c>
      <c r="G65" s="1">
        <f t="shared" si="1"/>
        <v>3.1987247608926674</v>
      </c>
      <c r="H65" s="1">
        <f t="shared" si="2"/>
        <v>25.66363636363636</v>
      </c>
      <c r="I65" s="1">
        <f t="shared" si="3"/>
        <v>13.681818181818182</v>
      </c>
    </row>
    <row r="66" spans="1:10">
      <c r="A66">
        <v>2002</v>
      </c>
      <c r="B66">
        <v>143.19999999999999</v>
      </c>
      <c r="C66">
        <v>23</v>
      </c>
      <c r="D66">
        <v>16</v>
      </c>
      <c r="E66">
        <v>498</v>
      </c>
      <c r="G66" s="1">
        <f t="shared" si="1"/>
        <v>3.4776536312849164</v>
      </c>
      <c r="H66" s="1">
        <f t="shared" si="2"/>
        <v>53.699999999999996</v>
      </c>
      <c r="I66" s="1">
        <f t="shared" si="3"/>
        <v>31.125</v>
      </c>
    </row>
    <row r="67" spans="1:10">
      <c r="A67">
        <v>2003</v>
      </c>
      <c r="B67">
        <v>100</v>
      </c>
      <c r="C67">
        <v>16</v>
      </c>
      <c r="D67">
        <v>18</v>
      </c>
      <c r="E67">
        <v>378</v>
      </c>
      <c r="F67" s="1"/>
      <c r="G67" s="1">
        <f t="shared" si="1"/>
        <v>3.78</v>
      </c>
      <c r="H67" s="1">
        <f t="shared" si="2"/>
        <v>33.333333333333336</v>
      </c>
      <c r="I67" s="1">
        <f t="shared" si="3"/>
        <v>21</v>
      </c>
    </row>
    <row r="68" spans="1:10">
      <c r="A68">
        <v>2004</v>
      </c>
      <c r="B68">
        <v>119</v>
      </c>
      <c r="C68">
        <v>18</v>
      </c>
      <c r="D68">
        <v>19</v>
      </c>
      <c r="E68">
        <v>514</v>
      </c>
      <c r="G68" s="1">
        <f t="shared" si="1"/>
        <v>4.3193277310924367</v>
      </c>
      <c r="H68" s="1">
        <f t="shared" si="2"/>
        <v>37.578947368421055</v>
      </c>
      <c r="I68" s="1">
        <f t="shared" si="3"/>
        <v>27.05263157894737</v>
      </c>
    </row>
    <row r="69" spans="1:10">
      <c r="A69">
        <v>2005</v>
      </c>
      <c r="B69">
        <v>180.3</v>
      </c>
      <c r="C69">
        <v>13</v>
      </c>
      <c r="D69">
        <v>41</v>
      </c>
      <c r="E69">
        <v>849</v>
      </c>
      <c r="F69">
        <v>1</v>
      </c>
      <c r="G69" s="1">
        <f t="shared" si="1"/>
        <v>4.7088186356073205</v>
      </c>
      <c r="H69" s="1">
        <f t="shared" si="2"/>
        <v>26.385365853658541</v>
      </c>
      <c r="I69" s="1">
        <f t="shared" si="3"/>
        <v>20.707317073170731</v>
      </c>
      <c r="J69" t="s">
        <v>215</v>
      </c>
    </row>
    <row r="70" spans="1:10">
      <c r="A70">
        <v>2006</v>
      </c>
      <c r="B70">
        <v>8</v>
      </c>
      <c r="C70">
        <v>3</v>
      </c>
      <c r="D70">
        <v>2</v>
      </c>
      <c r="E70">
        <v>23</v>
      </c>
      <c r="G70" s="1">
        <f t="shared" si="1"/>
        <v>2.875</v>
      </c>
      <c r="H70" s="1">
        <f t="shared" si="2"/>
        <v>24</v>
      </c>
      <c r="I70" s="1">
        <f t="shared" si="3"/>
        <v>11.5</v>
      </c>
      <c r="J70" t="s">
        <v>74</v>
      </c>
    </row>
    <row r="71" spans="1:10">
      <c r="A71">
        <v>2007</v>
      </c>
      <c r="B71">
        <v>5</v>
      </c>
      <c r="C71">
        <v>2</v>
      </c>
      <c r="D71">
        <v>4</v>
      </c>
      <c r="E71">
        <v>10</v>
      </c>
      <c r="G71">
        <v>2</v>
      </c>
      <c r="H71">
        <v>7.5</v>
      </c>
      <c r="I71">
        <v>2.5</v>
      </c>
      <c r="J71" t="s">
        <v>15</v>
      </c>
    </row>
    <row r="73" spans="1:10">
      <c r="A73" t="s">
        <v>63</v>
      </c>
      <c r="B73">
        <f>SUM(B51:B71)</f>
        <v>2218.3000000000002</v>
      </c>
      <c r="C73">
        <f>SUM(C51:C71)</f>
        <v>346</v>
      </c>
      <c r="D73">
        <f>SUM(D51:D71)</f>
        <v>396</v>
      </c>
      <c r="E73">
        <f>SUM(E51:E71)</f>
        <v>7445</v>
      </c>
      <c r="F73">
        <f>SUM(F50:F70)</f>
        <v>6</v>
      </c>
      <c r="G73" s="1">
        <f>E73/B73</f>
        <v>3.3561736464860474</v>
      </c>
      <c r="H73" s="1">
        <f>(B73*6)/D73</f>
        <v>33.610606060606067</v>
      </c>
      <c r="I73" s="1">
        <f>E73/D73</f>
        <v>18.800505050505052</v>
      </c>
      <c r="J73" s="22" t="s">
        <v>215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25" zoomScaleNormal="125" zoomScalePageLayoutView="125" workbookViewId="0">
      <selection activeCell="B1" sqref="B1"/>
    </sheetView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173</v>
      </c>
      <c r="B1" s="5" t="s">
        <v>174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2010</v>
      </c>
      <c r="B5">
        <v>1</v>
      </c>
      <c r="C5">
        <v>1</v>
      </c>
      <c r="D5">
        <v>1</v>
      </c>
      <c r="E5">
        <v>0</v>
      </c>
      <c r="F5"/>
      <c r="G5"/>
      <c r="H5" s="1" t="str">
        <f>IF(ISERROR(E5/(C5-D5)),"",ROUND(E5/(C5-D5),3))</f>
        <v/>
      </c>
    </row>
    <row r="6" spans="1:9">
      <c r="A6">
        <v>2011</v>
      </c>
      <c r="B6">
        <v>1</v>
      </c>
      <c r="C6">
        <v>1</v>
      </c>
      <c r="D6">
        <v>0</v>
      </c>
      <c r="E6">
        <v>0</v>
      </c>
      <c r="F6"/>
      <c r="G6"/>
      <c r="H6" s="1">
        <f>IF(ISERROR(E6/(C6-D6)),"",ROUND(E6/(C6-D6),3))</f>
        <v>0</v>
      </c>
    </row>
    <row r="7" spans="1:9">
      <c r="A7">
        <v>2012</v>
      </c>
      <c r="B7" s="9">
        <v>3</v>
      </c>
      <c r="C7" s="9">
        <v>1</v>
      </c>
      <c r="D7" s="9">
        <v>1</v>
      </c>
      <c r="E7" s="9">
        <v>5</v>
      </c>
      <c r="H7" s="1" t="str">
        <f>IF(ISERROR(E7/(C7-D7)),"",ROUND(E7/(C7-D7),3))</f>
        <v/>
      </c>
      <c r="I7">
        <v>5</v>
      </c>
    </row>
    <row r="9" spans="1:9">
      <c r="A9" t="s">
        <v>150</v>
      </c>
      <c r="B9" s="9">
        <f t="shared" ref="B9:G9" si="0">SUM(B5:B8)</f>
        <v>5</v>
      </c>
      <c r="C9" s="9">
        <f t="shared" si="0"/>
        <v>3</v>
      </c>
      <c r="D9" s="9">
        <f t="shared" si="0"/>
        <v>2</v>
      </c>
      <c r="E9" s="9">
        <f t="shared" si="0"/>
        <v>5</v>
      </c>
      <c r="F9" s="9">
        <f t="shared" si="0"/>
        <v>0</v>
      </c>
      <c r="G9" s="9">
        <f t="shared" si="0"/>
        <v>0</v>
      </c>
      <c r="H9" s="10">
        <f>E9/(C9-D9)</f>
        <v>5</v>
      </c>
      <c r="I9">
        <f>MAX(I5:I7)</f>
        <v>5</v>
      </c>
    </row>
    <row r="10" spans="1:9">
      <c r="H10" s="10"/>
    </row>
    <row r="11" spans="1:9">
      <c r="H11" s="10"/>
    </row>
    <row r="12" spans="1:9">
      <c r="H12" s="10"/>
    </row>
    <row r="13" spans="1:9">
      <c r="H13" s="10"/>
    </row>
    <row r="14" spans="1:9">
      <c r="H14" s="10"/>
    </row>
    <row r="15" spans="1:9">
      <c r="H15" s="10"/>
    </row>
    <row r="16" spans="1:9">
      <c r="H16" s="10"/>
    </row>
    <row r="17" spans="1:8">
      <c r="H17" s="10"/>
    </row>
    <row r="18" spans="1:8">
      <c r="H18" s="10"/>
    </row>
    <row r="19" spans="1:8">
      <c r="H19" s="10"/>
    </row>
    <row r="20" spans="1:8">
      <c r="H20" s="10"/>
    </row>
    <row r="21" spans="1:8">
      <c r="H21" s="10"/>
    </row>
    <row r="22" spans="1:8">
      <c r="H22" s="10"/>
    </row>
    <row r="23" spans="1:8">
      <c r="H23" s="10"/>
    </row>
    <row r="24" spans="1:8">
      <c r="H24" s="10"/>
    </row>
    <row r="25" spans="1:8">
      <c r="H25" s="10"/>
    </row>
    <row r="26" spans="1:8">
      <c r="H26" s="10"/>
    </row>
    <row r="27" spans="1:8">
      <c r="H27" s="10"/>
    </row>
    <row r="28" spans="1:8">
      <c r="H28" s="10"/>
    </row>
    <row r="31" spans="1:8">
      <c r="A31" s="5"/>
    </row>
    <row r="32" spans="1:8">
      <c r="A32" s="5"/>
    </row>
    <row r="33" spans="2:9">
      <c r="B33"/>
      <c r="C33"/>
      <c r="D33"/>
      <c r="E33"/>
      <c r="F33"/>
      <c r="G33" s="1"/>
      <c r="H33" s="1"/>
      <c r="I33" s="1"/>
    </row>
    <row r="34" spans="2:9">
      <c r="B34"/>
      <c r="C34"/>
      <c r="D34"/>
      <c r="E34"/>
      <c r="F34"/>
      <c r="G34" s="10"/>
      <c r="H34" s="10"/>
      <c r="I34" s="10"/>
    </row>
    <row r="35" spans="2:9">
      <c r="B35"/>
      <c r="C35"/>
      <c r="D35"/>
      <c r="E35"/>
      <c r="F35"/>
      <c r="G35" s="10"/>
      <c r="H35" s="10"/>
      <c r="I35" s="10"/>
    </row>
    <row r="36" spans="2:9">
      <c r="B36"/>
      <c r="C36"/>
      <c r="D36"/>
      <c r="E36"/>
      <c r="F36"/>
      <c r="G36" s="10"/>
      <c r="H36" s="10"/>
      <c r="I36" s="10"/>
    </row>
    <row r="37" spans="2:9">
      <c r="B37"/>
      <c r="C37"/>
      <c r="D37"/>
      <c r="E37"/>
      <c r="F37"/>
      <c r="G37" s="10"/>
      <c r="H37" s="10"/>
      <c r="I37" s="10"/>
    </row>
    <row r="38" spans="2:9">
      <c r="B38"/>
      <c r="C38"/>
      <c r="D38"/>
      <c r="E38"/>
      <c r="F38"/>
      <c r="G38" s="1"/>
      <c r="H38" s="1"/>
      <c r="I38" s="1"/>
    </row>
    <row r="39" spans="2:9">
      <c r="B39"/>
      <c r="C39"/>
      <c r="D39"/>
      <c r="E39"/>
      <c r="F39"/>
      <c r="G39" s="1"/>
      <c r="H39" s="1"/>
      <c r="I39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J50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9">
      <c r="A1" s="5" t="s">
        <v>28</v>
      </c>
      <c r="B1" s="5" t="s">
        <v>155</v>
      </c>
    </row>
    <row r="2" spans="1:9">
      <c r="A2" s="5" t="s">
        <v>116</v>
      </c>
      <c r="B2" s="17"/>
      <c r="C2" s="21" t="s">
        <v>172</v>
      </c>
    </row>
    <row r="4" spans="1:9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9">
      <c r="A5">
        <v>2007</v>
      </c>
      <c r="B5" s="9">
        <v>4</v>
      </c>
      <c r="C5" s="9">
        <v>4</v>
      </c>
      <c r="D5" s="9">
        <v>0</v>
      </c>
      <c r="E5" s="9">
        <v>54</v>
      </c>
      <c r="H5" s="1">
        <f t="shared" ref="H5:H13" si="0">IF(C5=0,"",ROUND(E5/(C5-D5),3))</f>
        <v>13.5</v>
      </c>
    </row>
    <row r="6" spans="1:9">
      <c r="A6">
        <v>2008</v>
      </c>
      <c r="B6" s="9">
        <v>3</v>
      </c>
      <c r="C6" s="9">
        <v>2</v>
      </c>
      <c r="D6" s="9">
        <v>0</v>
      </c>
      <c r="E6" s="9">
        <v>12</v>
      </c>
      <c r="H6" s="1">
        <f t="shared" si="0"/>
        <v>6</v>
      </c>
    </row>
    <row r="7" spans="1:9">
      <c r="A7">
        <v>2009</v>
      </c>
      <c r="B7" s="9">
        <v>13</v>
      </c>
      <c r="C7" s="9">
        <v>10</v>
      </c>
      <c r="D7" s="9">
        <v>1</v>
      </c>
      <c r="E7" s="9">
        <v>77</v>
      </c>
      <c r="H7" s="1">
        <f t="shared" si="0"/>
        <v>8.5559999999999992</v>
      </c>
      <c r="I7">
        <v>20</v>
      </c>
    </row>
    <row r="8" spans="1:9">
      <c r="A8">
        <v>2010</v>
      </c>
      <c r="B8">
        <v>20</v>
      </c>
      <c r="C8">
        <v>16</v>
      </c>
      <c r="D8">
        <v>7</v>
      </c>
      <c r="E8">
        <v>168</v>
      </c>
      <c r="F8"/>
      <c r="G8"/>
      <c r="H8" s="1">
        <f t="shared" si="0"/>
        <v>18.667000000000002</v>
      </c>
      <c r="I8">
        <v>35</v>
      </c>
    </row>
    <row r="9" spans="1:9">
      <c r="A9">
        <v>2011</v>
      </c>
      <c r="B9">
        <v>22</v>
      </c>
      <c r="C9">
        <v>13</v>
      </c>
      <c r="D9">
        <v>2</v>
      </c>
      <c r="E9">
        <v>330</v>
      </c>
      <c r="F9"/>
      <c r="G9">
        <v>2</v>
      </c>
      <c r="H9" s="1">
        <f t="shared" si="0"/>
        <v>30</v>
      </c>
      <c r="I9" s="27">
        <v>67</v>
      </c>
    </row>
    <row r="10" spans="1:9">
      <c r="A10">
        <v>2012</v>
      </c>
      <c r="B10" s="9">
        <v>17</v>
      </c>
      <c r="C10" s="9">
        <v>14</v>
      </c>
      <c r="D10" s="9">
        <v>2</v>
      </c>
      <c r="E10" s="9">
        <v>554</v>
      </c>
      <c r="F10" s="9">
        <v>1</v>
      </c>
      <c r="G10" s="9">
        <v>4</v>
      </c>
      <c r="H10" s="1">
        <f t="shared" si="0"/>
        <v>46.167000000000002</v>
      </c>
      <c r="I10" s="26">
        <v>133</v>
      </c>
    </row>
    <row r="11" spans="1:9">
      <c r="A11">
        <v>2013</v>
      </c>
      <c r="B11" s="24">
        <v>25</v>
      </c>
      <c r="C11" s="24">
        <v>26</v>
      </c>
      <c r="D11" s="24">
        <v>6</v>
      </c>
      <c r="E11" s="24">
        <v>850</v>
      </c>
      <c r="F11" s="9">
        <v>1</v>
      </c>
      <c r="G11" s="9">
        <v>6</v>
      </c>
      <c r="H11" s="1">
        <f t="shared" si="0"/>
        <v>42.5</v>
      </c>
      <c r="I11" s="26">
        <v>138</v>
      </c>
    </row>
    <row r="12" spans="1:9">
      <c r="A12">
        <v>2014</v>
      </c>
      <c r="B12" s="24">
        <v>17</v>
      </c>
      <c r="C12" s="24">
        <v>17</v>
      </c>
      <c r="D12" s="24">
        <v>4</v>
      </c>
      <c r="E12" s="24">
        <v>565</v>
      </c>
      <c r="G12" s="9">
        <v>5</v>
      </c>
      <c r="H12" s="1">
        <f t="shared" si="0"/>
        <v>43.462000000000003</v>
      </c>
      <c r="I12" s="26">
        <v>92</v>
      </c>
    </row>
    <row r="13" spans="1:9">
      <c r="A13">
        <v>2015</v>
      </c>
      <c r="B13" s="24">
        <v>21</v>
      </c>
      <c r="C13" s="24">
        <v>21</v>
      </c>
      <c r="D13" s="24">
        <v>2</v>
      </c>
      <c r="E13" s="24">
        <v>565</v>
      </c>
      <c r="G13" s="9">
        <v>4</v>
      </c>
      <c r="H13" s="1">
        <f t="shared" si="0"/>
        <v>29.736999999999998</v>
      </c>
      <c r="I13" s="26">
        <v>85</v>
      </c>
    </row>
    <row r="15" spans="1:9">
      <c r="A15" t="s">
        <v>150</v>
      </c>
      <c r="B15" s="9">
        <f t="shared" ref="B15:G15" si="1">SUM(B5:B14)</f>
        <v>142</v>
      </c>
      <c r="C15" s="9">
        <f t="shared" si="1"/>
        <v>123</v>
      </c>
      <c r="D15" s="9">
        <f t="shared" si="1"/>
        <v>24</v>
      </c>
      <c r="E15" s="9">
        <f t="shared" si="1"/>
        <v>3175</v>
      </c>
      <c r="F15" s="9">
        <f t="shared" si="1"/>
        <v>2</v>
      </c>
      <c r="G15" s="9">
        <f t="shared" si="1"/>
        <v>21</v>
      </c>
      <c r="H15" s="10">
        <f>E15/(C15-D15)</f>
        <v>32.070707070707073</v>
      </c>
      <c r="I15">
        <f>MAX(I5:I13)</f>
        <v>138</v>
      </c>
    </row>
    <row r="16" spans="1:9">
      <c r="H16" s="10"/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4" spans="1:10">
      <c r="H34" s="10"/>
    </row>
    <row r="37" spans="1:10">
      <c r="A37" s="5" t="s">
        <v>126</v>
      </c>
    </row>
    <row r="38" spans="1:10">
      <c r="A38" s="5"/>
    </row>
    <row r="39" spans="1:10">
      <c r="A39" s="3" t="s">
        <v>107</v>
      </c>
      <c r="B39" s="3" t="s">
        <v>66</v>
      </c>
      <c r="C39" s="3" t="s">
        <v>67</v>
      </c>
      <c r="D39" s="3" t="s">
        <v>68</v>
      </c>
      <c r="E39" s="3" t="s">
        <v>35</v>
      </c>
      <c r="F39" s="3" t="s">
        <v>70</v>
      </c>
      <c r="G39" s="4" t="s">
        <v>71</v>
      </c>
      <c r="H39" s="4" t="s">
        <v>72</v>
      </c>
      <c r="I39" s="4" t="s">
        <v>37</v>
      </c>
      <c r="J39" s="4" t="s">
        <v>69</v>
      </c>
    </row>
    <row r="40" spans="1:10">
      <c r="A40">
        <v>2007</v>
      </c>
      <c r="B40">
        <v>32</v>
      </c>
      <c r="C40">
        <v>2</v>
      </c>
      <c r="D40">
        <v>2</v>
      </c>
      <c r="E40">
        <v>125</v>
      </c>
      <c r="F40"/>
      <c r="G40" s="10">
        <f t="shared" ref="G40:G44" si="2">IF(ISERROR(E40/B40),"N/A",E40/B40)</f>
        <v>3.90625</v>
      </c>
      <c r="H40" s="10">
        <f t="shared" ref="H40:H44" si="3">IF(ISERROR((B40*6)/D40),"N/A",(B40*6)/D40)</f>
        <v>96</v>
      </c>
      <c r="I40" s="10">
        <f t="shared" ref="I40:I43" si="4">IF(ISERROR(E40/D40),"N/A",E40/D40)</f>
        <v>62.5</v>
      </c>
      <c r="J40" s="3" t="s">
        <v>92</v>
      </c>
    </row>
    <row r="41" spans="1:10">
      <c r="A41">
        <v>2008</v>
      </c>
      <c r="B41">
        <v>10</v>
      </c>
      <c r="C41">
        <v>1</v>
      </c>
      <c r="D41">
        <v>3</v>
      </c>
      <c r="E41">
        <v>47</v>
      </c>
      <c r="F41"/>
      <c r="G41" s="10">
        <f t="shared" si="2"/>
        <v>4.7</v>
      </c>
      <c r="H41" s="10">
        <f t="shared" si="3"/>
        <v>20</v>
      </c>
      <c r="I41" s="10">
        <f t="shared" si="4"/>
        <v>15.666666666666666</v>
      </c>
      <c r="J41" s="3" t="s">
        <v>206</v>
      </c>
    </row>
    <row r="42" spans="1:10">
      <c r="A42">
        <v>2009</v>
      </c>
      <c r="B42">
        <v>109</v>
      </c>
      <c r="C42">
        <v>18</v>
      </c>
      <c r="D42">
        <v>22</v>
      </c>
      <c r="E42">
        <v>364</v>
      </c>
      <c r="F42"/>
      <c r="G42" s="10">
        <f t="shared" si="2"/>
        <v>3.3394495412844036</v>
      </c>
      <c r="H42" s="10">
        <f t="shared" si="3"/>
        <v>29.727272727272727</v>
      </c>
      <c r="I42" s="10">
        <f t="shared" si="4"/>
        <v>16.545454545454547</v>
      </c>
      <c r="J42" s="3" t="s">
        <v>181</v>
      </c>
    </row>
    <row r="43" spans="1:10">
      <c r="A43">
        <v>2010</v>
      </c>
      <c r="B43">
        <v>136.1</v>
      </c>
      <c r="C43">
        <v>23</v>
      </c>
      <c r="D43">
        <v>30</v>
      </c>
      <c r="E43">
        <v>544</v>
      </c>
      <c r="F43"/>
      <c r="G43" s="10">
        <f t="shared" si="2"/>
        <v>3.9970609845701692</v>
      </c>
      <c r="H43" s="10">
        <f t="shared" si="3"/>
        <v>27.219999999999995</v>
      </c>
      <c r="I43" s="10">
        <f t="shared" si="4"/>
        <v>18.133333333333333</v>
      </c>
      <c r="J43" s="3" t="s">
        <v>182</v>
      </c>
    </row>
    <row r="44" spans="1:10">
      <c r="A44">
        <v>2011</v>
      </c>
      <c r="B44">
        <v>178.5</v>
      </c>
      <c r="C44">
        <v>41</v>
      </c>
      <c r="D44">
        <v>35</v>
      </c>
      <c r="E44">
        <v>644</v>
      </c>
      <c r="F44">
        <v>1</v>
      </c>
      <c r="G44" s="10">
        <f t="shared" si="2"/>
        <v>3.607843137254902</v>
      </c>
      <c r="H44" s="10">
        <f t="shared" si="3"/>
        <v>30.6</v>
      </c>
      <c r="I44" s="10">
        <f>IF(ISERROR(E44/D44),"N/A",E44/D44)</f>
        <v>18.399999999999999</v>
      </c>
      <c r="J44" s="3" t="s">
        <v>183</v>
      </c>
    </row>
    <row r="45" spans="1:10">
      <c r="A45">
        <v>2012</v>
      </c>
      <c r="B45">
        <v>172.1</v>
      </c>
      <c r="C45">
        <v>26</v>
      </c>
      <c r="D45">
        <v>38</v>
      </c>
      <c r="E45">
        <v>580</v>
      </c>
      <c r="F45">
        <v>1</v>
      </c>
      <c r="G45" s="10">
        <f>IF(ISERROR(E45/B45),"N/A",E45/B45)</f>
        <v>3.3701336432306799</v>
      </c>
      <c r="H45" s="10">
        <f>IF(ISERROR((B45*6)/D45),"N/A",(B45*6)/D45)</f>
        <v>27.173684210526314</v>
      </c>
      <c r="I45" s="10">
        <f>IF(ISERROR(E45/D45),"N/A",E45/D45)</f>
        <v>15.263157894736842</v>
      </c>
      <c r="J45" s="3" t="s">
        <v>184</v>
      </c>
    </row>
    <row r="46" spans="1:10">
      <c r="A46">
        <v>2013</v>
      </c>
      <c r="B46" s="24">
        <v>221.3</v>
      </c>
      <c r="C46" s="24">
        <v>32</v>
      </c>
      <c r="D46">
        <v>38</v>
      </c>
      <c r="E46">
        <v>1006</v>
      </c>
      <c r="F46"/>
      <c r="G46" s="10">
        <f>IF(ISERROR(E46/B46),"N/A",E46/B46)</f>
        <v>4.5458653411658378</v>
      </c>
      <c r="H46" s="10">
        <f>IF(ISERROR((B46*6)/D46),"N/A",(B46*6)/D46)</f>
        <v>34.942105263157899</v>
      </c>
      <c r="I46" s="10">
        <f>IF(ISERROR(E46/D46),"N/A",E46/D46)</f>
        <v>26.473684210526315</v>
      </c>
      <c r="J46" s="3" t="s">
        <v>227</v>
      </c>
    </row>
    <row r="47" spans="1:10">
      <c r="A47">
        <v>2014</v>
      </c>
      <c r="B47" s="24">
        <v>132.1</v>
      </c>
      <c r="C47" s="24">
        <v>18</v>
      </c>
      <c r="D47" s="9">
        <v>21</v>
      </c>
      <c r="E47">
        <v>532</v>
      </c>
      <c r="F47">
        <v>1</v>
      </c>
      <c r="G47" s="10">
        <f t="shared" ref="G47:G48" si="5">IF(ISERROR(E47/B47),"N/A",E47/B47)</f>
        <v>4.0272520817562452</v>
      </c>
      <c r="H47" s="10">
        <f>IF(ISERROR((B47*6)/D47),"N/A",(B47*6)/D47)</f>
        <v>37.74285714285714</v>
      </c>
      <c r="I47" s="10">
        <f>IF(ISERROR(E47/D47),"N/A",E47/D47)</f>
        <v>25.333333333333332</v>
      </c>
      <c r="J47" s="3" t="s">
        <v>244</v>
      </c>
    </row>
    <row r="48" spans="1:10">
      <c r="A48">
        <v>2015</v>
      </c>
      <c r="B48" s="24">
        <v>170.2</v>
      </c>
      <c r="C48" s="24">
        <v>37</v>
      </c>
      <c r="D48" s="9">
        <v>25</v>
      </c>
      <c r="E48" s="24">
        <v>745</v>
      </c>
      <c r="F48"/>
      <c r="G48" s="10">
        <f t="shared" si="5"/>
        <v>4.3772032902467686</v>
      </c>
      <c r="H48" s="10">
        <f>IF(ISERROR((B48*6)/D48),"N/A",(B48*6)/D48)</f>
        <v>40.847999999999999</v>
      </c>
      <c r="I48" s="10">
        <f>IF(ISERROR(E48/D48),"N/A",E48/D48)</f>
        <v>29.8</v>
      </c>
      <c r="J48" s="3" t="s">
        <v>137</v>
      </c>
    </row>
    <row r="49" spans="1:10">
      <c r="B49"/>
      <c r="C49"/>
      <c r="D49"/>
      <c r="E49"/>
      <c r="F49"/>
      <c r="G49" s="1"/>
      <c r="H49" s="1"/>
      <c r="I49" s="1"/>
    </row>
    <row r="50" spans="1:10">
      <c r="A50" t="s">
        <v>63</v>
      </c>
      <c r="B50">
        <f>SUM(B40:B49)</f>
        <v>1161.3</v>
      </c>
      <c r="C50">
        <f>SUM(C40:C49)</f>
        <v>198</v>
      </c>
      <c r="D50">
        <f>SUM(D40:D49)</f>
        <v>214</v>
      </c>
      <c r="E50">
        <f>SUM(E40:E49)</f>
        <v>4587</v>
      </c>
      <c r="F50">
        <f>SUM(F40:F49)</f>
        <v>3</v>
      </c>
      <c r="G50" s="1">
        <f>E50/B50</f>
        <v>3.9498837509687421</v>
      </c>
      <c r="H50" s="1">
        <f>(B50*6)/D50</f>
        <v>32.559813084112143</v>
      </c>
      <c r="I50" s="1">
        <f>E50/D50</f>
        <v>21.434579439252335</v>
      </c>
      <c r="J50" s="3" t="s">
        <v>244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J54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43</v>
      </c>
      <c r="B1" s="5" t="s">
        <v>147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2005</v>
      </c>
      <c r="B5" s="9">
        <v>4</v>
      </c>
      <c r="C5" s="9">
        <v>4</v>
      </c>
      <c r="D5" s="9">
        <v>0</v>
      </c>
      <c r="E5" s="9">
        <v>9</v>
      </c>
      <c r="H5" s="1">
        <f t="shared" ref="H5:H15" si="0">IF(C5=0,"",ROUND(E5/(C5-D5),3))</f>
        <v>2.25</v>
      </c>
      <c r="I5" s="9">
        <v>5</v>
      </c>
      <c r="J5" s="3"/>
    </row>
    <row r="6" spans="1:10">
      <c r="A6">
        <v>2006</v>
      </c>
      <c r="B6" s="9">
        <v>6</v>
      </c>
      <c r="C6" s="9">
        <v>6</v>
      </c>
      <c r="D6" s="9">
        <v>0</v>
      </c>
      <c r="E6" s="9">
        <v>66</v>
      </c>
      <c r="H6" s="1">
        <f t="shared" si="0"/>
        <v>11</v>
      </c>
      <c r="I6">
        <v>18</v>
      </c>
    </row>
    <row r="7" spans="1:10">
      <c r="A7">
        <v>2007</v>
      </c>
      <c r="B7" s="9">
        <v>2</v>
      </c>
      <c r="C7" s="9">
        <v>1</v>
      </c>
      <c r="D7" s="9">
        <v>0</v>
      </c>
      <c r="E7" s="9">
        <v>11</v>
      </c>
      <c r="H7" s="1">
        <f t="shared" si="0"/>
        <v>11</v>
      </c>
    </row>
    <row r="8" spans="1:10">
      <c r="A8">
        <v>2008</v>
      </c>
      <c r="B8" s="9">
        <v>3</v>
      </c>
      <c r="C8" s="9">
        <v>3</v>
      </c>
      <c r="D8" s="9">
        <v>0</v>
      </c>
      <c r="E8" s="9">
        <v>53</v>
      </c>
      <c r="H8" s="1">
        <f t="shared" si="0"/>
        <v>17.667000000000002</v>
      </c>
    </row>
    <row r="9" spans="1:10">
      <c r="A9">
        <v>2009</v>
      </c>
      <c r="B9" s="9">
        <v>11</v>
      </c>
      <c r="C9" s="9">
        <v>10</v>
      </c>
      <c r="D9" s="9">
        <v>0</v>
      </c>
      <c r="E9" s="9">
        <v>481</v>
      </c>
      <c r="F9" s="9">
        <v>1</v>
      </c>
      <c r="G9" s="9">
        <v>4</v>
      </c>
      <c r="H9" s="1">
        <f t="shared" si="0"/>
        <v>48.1</v>
      </c>
      <c r="I9" s="9">
        <v>131</v>
      </c>
    </row>
    <row r="10" spans="1:10">
      <c r="A10">
        <v>2010</v>
      </c>
      <c r="B10">
        <v>6</v>
      </c>
      <c r="C10">
        <v>6</v>
      </c>
      <c r="D10">
        <v>0</v>
      </c>
      <c r="E10">
        <v>151</v>
      </c>
      <c r="F10"/>
      <c r="G10">
        <v>2</v>
      </c>
      <c r="H10" s="1">
        <f t="shared" si="0"/>
        <v>25.167000000000002</v>
      </c>
      <c r="I10">
        <v>70</v>
      </c>
    </row>
    <row r="11" spans="1:10">
      <c r="A11">
        <v>2011</v>
      </c>
      <c r="B11">
        <v>7</v>
      </c>
      <c r="C11">
        <v>7</v>
      </c>
      <c r="D11">
        <v>2</v>
      </c>
      <c r="E11">
        <v>371</v>
      </c>
      <c r="F11">
        <v>1</v>
      </c>
      <c r="G11">
        <v>4</v>
      </c>
      <c r="H11" s="1">
        <f t="shared" si="0"/>
        <v>74.2</v>
      </c>
      <c r="I11">
        <v>102</v>
      </c>
    </row>
    <row r="12" spans="1:10">
      <c r="A12">
        <v>2012</v>
      </c>
      <c r="B12" s="9">
        <v>4</v>
      </c>
      <c r="C12" s="9">
        <v>4</v>
      </c>
      <c r="D12" s="9">
        <v>2</v>
      </c>
      <c r="E12" s="9">
        <v>201</v>
      </c>
      <c r="F12"/>
      <c r="G12"/>
      <c r="H12" s="1">
        <f t="shared" si="0"/>
        <v>100.5</v>
      </c>
      <c r="I12">
        <v>95</v>
      </c>
    </row>
    <row r="13" spans="1:10">
      <c r="A13">
        <v>2013</v>
      </c>
      <c r="B13" s="24">
        <v>3</v>
      </c>
      <c r="C13" s="24">
        <v>3</v>
      </c>
      <c r="D13" s="24">
        <v>0</v>
      </c>
      <c r="E13" s="9">
        <v>6</v>
      </c>
      <c r="F13"/>
      <c r="G13"/>
      <c r="H13" s="1">
        <f t="shared" si="0"/>
        <v>2</v>
      </c>
      <c r="I13">
        <v>6</v>
      </c>
    </row>
    <row r="14" spans="1:10">
      <c r="A14">
        <v>2014</v>
      </c>
      <c r="B14" s="24">
        <v>1</v>
      </c>
      <c r="C14" s="24">
        <v>1</v>
      </c>
      <c r="D14" s="24">
        <v>0</v>
      </c>
      <c r="E14" s="9">
        <v>36</v>
      </c>
      <c r="F14"/>
      <c r="G14"/>
      <c r="H14" s="1">
        <f t="shared" ref="H14" si="1">IF(C14=0,"",ROUND(E14/(C14-D14),3))</f>
        <v>36</v>
      </c>
      <c r="I14">
        <v>36</v>
      </c>
    </row>
    <row r="15" spans="1:10">
      <c r="A15">
        <v>2015</v>
      </c>
      <c r="B15" s="24">
        <v>4</v>
      </c>
      <c r="C15" s="24">
        <v>4</v>
      </c>
      <c r="D15" s="24">
        <v>1</v>
      </c>
      <c r="E15" s="9">
        <v>176</v>
      </c>
      <c r="F15" s="24">
        <v>1</v>
      </c>
      <c r="G15"/>
      <c r="H15" s="1">
        <f t="shared" si="0"/>
        <v>58.667000000000002</v>
      </c>
      <c r="I15">
        <v>109</v>
      </c>
    </row>
    <row r="17" spans="1:9">
      <c r="A17" t="s">
        <v>27</v>
      </c>
      <c r="B17" s="9">
        <f t="shared" ref="B17:G17" si="2">SUM(B5:B16)</f>
        <v>51</v>
      </c>
      <c r="C17" s="9">
        <f t="shared" si="2"/>
        <v>49</v>
      </c>
      <c r="D17" s="9">
        <f t="shared" si="2"/>
        <v>5</v>
      </c>
      <c r="E17" s="9">
        <f t="shared" si="2"/>
        <v>1561</v>
      </c>
      <c r="F17" s="9">
        <f t="shared" si="2"/>
        <v>3</v>
      </c>
      <c r="G17" s="9">
        <f t="shared" si="2"/>
        <v>10</v>
      </c>
      <c r="H17" s="10">
        <f>E17/(C17-D17)</f>
        <v>35.477272727272727</v>
      </c>
      <c r="I17">
        <f>MAX(I5:I15)</f>
        <v>131</v>
      </c>
    </row>
    <row r="18" spans="1:9">
      <c r="H18" s="10"/>
    </row>
    <row r="19" spans="1:9">
      <c r="H19" s="10"/>
    </row>
    <row r="20" spans="1:9">
      <c r="H20" s="10"/>
    </row>
    <row r="21" spans="1:9">
      <c r="H21" s="10"/>
    </row>
    <row r="22" spans="1:9">
      <c r="H22" s="10"/>
    </row>
    <row r="23" spans="1:9">
      <c r="H23" s="10"/>
    </row>
    <row r="24" spans="1:9">
      <c r="H24" s="10"/>
    </row>
    <row r="25" spans="1:9">
      <c r="H25" s="10"/>
    </row>
    <row r="26" spans="1:9">
      <c r="H26" s="10"/>
    </row>
    <row r="27" spans="1:9">
      <c r="H27" s="10"/>
    </row>
    <row r="28" spans="1:9">
      <c r="H28" s="10"/>
    </row>
    <row r="29" spans="1:9">
      <c r="H29" s="10"/>
    </row>
    <row r="30" spans="1:9">
      <c r="H30" s="10"/>
    </row>
    <row r="31" spans="1:9">
      <c r="H31" s="10"/>
    </row>
    <row r="32" spans="1:9">
      <c r="H32" s="10"/>
    </row>
    <row r="33" spans="1:10">
      <c r="H33" s="10"/>
    </row>
    <row r="34" spans="1:10">
      <c r="H34" s="10"/>
    </row>
    <row r="35" spans="1:10">
      <c r="H35" s="10"/>
    </row>
    <row r="36" spans="1:10">
      <c r="H36" s="10"/>
    </row>
    <row r="39" spans="1:10">
      <c r="A39" s="5" t="s">
        <v>126</v>
      </c>
    </row>
    <row r="40" spans="1:10">
      <c r="A40" s="5"/>
    </row>
    <row r="41" spans="1:10">
      <c r="A41" t="s">
        <v>107</v>
      </c>
      <c r="B41" t="s">
        <v>66</v>
      </c>
      <c r="C41" t="s">
        <v>67</v>
      </c>
      <c r="D41" t="s">
        <v>68</v>
      </c>
      <c r="E41" t="s">
        <v>35</v>
      </c>
      <c r="F41" t="s">
        <v>70</v>
      </c>
      <c r="G41" s="1" t="s">
        <v>71</v>
      </c>
      <c r="H41" s="1" t="s">
        <v>72</v>
      </c>
      <c r="I41" s="1" t="s">
        <v>37</v>
      </c>
      <c r="J41" s="4" t="s">
        <v>69</v>
      </c>
    </row>
    <row r="42" spans="1:10">
      <c r="A42">
        <v>2005</v>
      </c>
      <c r="B42">
        <v>22</v>
      </c>
      <c r="C42">
        <v>3</v>
      </c>
      <c r="D42">
        <v>3</v>
      </c>
      <c r="E42">
        <v>113</v>
      </c>
      <c r="F42"/>
      <c r="G42" s="1">
        <f t="shared" ref="G42:G51" si="3">IF(ISERROR(E42/B42),"N/A",E42/B42)</f>
        <v>5.1363636363636367</v>
      </c>
      <c r="H42" s="1">
        <f t="shared" ref="H42" si="4">(B42*6)/D42</f>
        <v>44</v>
      </c>
      <c r="I42" s="10">
        <f>E42/D42</f>
        <v>37.666666666666664</v>
      </c>
      <c r="J42" s="3" t="s">
        <v>86</v>
      </c>
    </row>
    <row r="43" spans="1:10">
      <c r="A43">
        <v>2006</v>
      </c>
      <c r="B43">
        <v>17.2</v>
      </c>
      <c r="C43">
        <v>1</v>
      </c>
      <c r="D43">
        <v>7</v>
      </c>
      <c r="E43">
        <v>77</v>
      </c>
      <c r="G43" s="1">
        <f t="shared" si="3"/>
        <v>4.4767441860465116</v>
      </c>
      <c r="H43" s="1">
        <f t="shared" ref="H43:H50" si="5">(B43*6)/D43</f>
        <v>14.742857142857142</v>
      </c>
      <c r="I43" s="10">
        <f t="shared" ref="I43:I50" si="6">E43/D43</f>
        <v>11</v>
      </c>
      <c r="J43" s="3" t="s">
        <v>137</v>
      </c>
    </row>
    <row r="44" spans="1:10">
      <c r="A44">
        <v>2007</v>
      </c>
      <c r="B44">
        <v>9</v>
      </c>
      <c r="C44">
        <v>0</v>
      </c>
      <c r="D44">
        <v>1</v>
      </c>
      <c r="E44">
        <v>37</v>
      </c>
      <c r="F44"/>
      <c r="G44" s="1">
        <f t="shared" si="3"/>
        <v>4.1111111111111107</v>
      </c>
      <c r="H44" s="1">
        <f t="shared" si="5"/>
        <v>54</v>
      </c>
      <c r="I44" s="10">
        <f t="shared" si="6"/>
        <v>37</v>
      </c>
      <c r="J44" s="3" t="s">
        <v>213</v>
      </c>
    </row>
    <row r="45" spans="1:10">
      <c r="A45">
        <v>2008</v>
      </c>
      <c r="B45">
        <v>11</v>
      </c>
      <c r="C45">
        <v>1</v>
      </c>
      <c r="D45">
        <v>2</v>
      </c>
      <c r="E45">
        <v>61</v>
      </c>
      <c r="F45"/>
      <c r="G45" s="1">
        <f t="shared" si="3"/>
        <v>5.5454545454545459</v>
      </c>
      <c r="H45" s="1">
        <f t="shared" si="5"/>
        <v>33</v>
      </c>
      <c r="I45" s="10">
        <f t="shared" si="6"/>
        <v>30.5</v>
      </c>
      <c r="J45" s="3" t="s">
        <v>210</v>
      </c>
    </row>
    <row r="46" spans="1:10">
      <c r="A46">
        <v>2009</v>
      </c>
      <c r="B46">
        <v>56.3</v>
      </c>
      <c r="C46">
        <v>10</v>
      </c>
      <c r="D46">
        <v>12</v>
      </c>
      <c r="E46">
        <v>216</v>
      </c>
      <c r="F46"/>
      <c r="G46" s="1">
        <f t="shared" si="3"/>
        <v>3.8365896980461813</v>
      </c>
      <c r="H46" s="1">
        <f t="shared" si="5"/>
        <v>28.149999999999995</v>
      </c>
      <c r="I46" s="10">
        <f t="shared" si="6"/>
        <v>18</v>
      </c>
      <c r="J46" s="3" t="s">
        <v>185</v>
      </c>
    </row>
    <row r="47" spans="1:10">
      <c r="A47">
        <v>2010</v>
      </c>
      <c r="B47">
        <v>19</v>
      </c>
      <c r="C47">
        <v>3</v>
      </c>
      <c r="D47">
        <v>4</v>
      </c>
      <c r="E47">
        <v>70</v>
      </c>
      <c r="F47">
        <v>1</v>
      </c>
      <c r="G47" s="1">
        <f t="shared" si="3"/>
        <v>3.6842105263157894</v>
      </c>
      <c r="H47" s="1">
        <f t="shared" si="5"/>
        <v>28.5</v>
      </c>
      <c r="I47" s="10">
        <f t="shared" si="6"/>
        <v>17.5</v>
      </c>
      <c r="J47" s="3" t="s">
        <v>186</v>
      </c>
    </row>
    <row r="48" spans="1:10">
      <c r="A48">
        <v>2011</v>
      </c>
      <c r="B48">
        <v>32</v>
      </c>
      <c r="C48">
        <v>4</v>
      </c>
      <c r="D48">
        <v>3</v>
      </c>
      <c r="E48">
        <v>173</v>
      </c>
      <c r="F48"/>
      <c r="G48" s="1">
        <f t="shared" si="3"/>
        <v>5.40625</v>
      </c>
      <c r="H48" s="1">
        <f t="shared" si="5"/>
        <v>64</v>
      </c>
      <c r="I48" s="10">
        <f t="shared" si="6"/>
        <v>57.666666666666664</v>
      </c>
      <c r="J48" s="3" t="s">
        <v>98</v>
      </c>
    </row>
    <row r="49" spans="1:10">
      <c r="A49">
        <v>2012</v>
      </c>
      <c r="B49">
        <v>17</v>
      </c>
      <c r="C49">
        <v>3</v>
      </c>
      <c r="D49">
        <v>5</v>
      </c>
      <c r="E49">
        <v>70</v>
      </c>
      <c r="F49"/>
      <c r="G49" s="1">
        <f t="shared" si="3"/>
        <v>4.117647058823529</v>
      </c>
      <c r="H49" s="1">
        <f t="shared" si="5"/>
        <v>20.399999999999999</v>
      </c>
      <c r="I49" s="10">
        <f t="shared" si="6"/>
        <v>14</v>
      </c>
      <c r="J49" s="3" t="s">
        <v>101</v>
      </c>
    </row>
    <row r="50" spans="1:10">
      <c r="A50">
        <v>2013</v>
      </c>
      <c r="B50">
        <v>15</v>
      </c>
      <c r="C50">
        <v>1</v>
      </c>
      <c r="D50">
        <v>6</v>
      </c>
      <c r="E50">
        <v>73</v>
      </c>
      <c r="F50"/>
      <c r="G50" s="1">
        <f t="shared" si="3"/>
        <v>4.8666666666666663</v>
      </c>
      <c r="H50" s="1">
        <f t="shared" si="5"/>
        <v>15</v>
      </c>
      <c r="I50" s="10">
        <f t="shared" si="6"/>
        <v>12.166666666666666</v>
      </c>
      <c r="J50" s="3" t="s">
        <v>228</v>
      </c>
    </row>
    <row r="51" spans="1:10">
      <c r="A51">
        <v>2014</v>
      </c>
      <c r="B51">
        <v>8</v>
      </c>
      <c r="C51">
        <v>1</v>
      </c>
      <c r="D51">
        <v>0</v>
      </c>
      <c r="E51">
        <v>30</v>
      </c>
      <c r="F51"/>
      <c r="G51" s="1">
        <f t="shared" si="3"/>
        <v>3.75</v>
      </c>
      <c r="H51" s="4" t="str">
        <f>IF(D51=0,"--",(B51*6)/D51)</f>
        <v>--</v>
      </c>
      <c r="I51" s="4" t="str">
        <f>IF(D51=0,"--",E51/D51)</f>
        <v>--</v>
      </c>
      <c r="J51" s="3"/>
    </row>
    <row r="52" spans="1:10">
      <c r="A52">
        <v>2015</v>
      </c>
      <c r="B52">
        <v>11.2</v>
      </c>
      <c r="C52">
        <v>1</v>
      </c>
      <c r="D52">
        <v>2</v>
      </c>
      <c r="E52">
        <v>61</v>
      </c>
      <c r="F52"/>
      <c r="G52" s="1">
        <f t="shared" ref="G52" si="7">IF(ISERROR(E52/B52),"N/A",E52/B52)</f>
        <v>5.4464285714285721</v>
      </c>
      <c r="H52" s="1">
        <f>IF(D52=0,"--",(B52*6)/D52)</f>
        <v>33.599999999999994</v>
      </c>
      <c r="I52" s="1">
        <f>IF(D52=0,"--",E52/D52)</f>
        <v>30.5</v>
      </c>
      <c r="J52" s="3" t="s">
        <v>253</v>
      </c>
    </row>
    <row r="53" spans="1:10">
      <c r="B53"/>
      <c r="C53"/>
      <c r="D53"/>
      <c r="E53"/>
      <c r="F53"/>
      <c r="G53" s="1"/>
      <c r="H53" s="1"/>
      <c r="I53" s="1"/>
      <c r="J53" s="3"/>
    </row>
    <row r="54" spans="1:10">
      <c r="A54" t="s">
        <v>63</v>
      </c>
      <c r="B54">
        <f>SUM(B42:B53)</f>
        <v>217.7</v>
      </c>
      <c r="C54">
        <f>SUM(C42:C53)</f>
        <v>28</v>
      </c>
      <c r="D54">
        <f>SUM(D42:D53)</f>
        <v>45</v>
      </c>
      <c r="E54">
        <f>SUM(E42:E53)</f>
        <v>981</v>
      </c>
      <c r="F54">
        <f>SUM(F42:F53)</f>
        <v>1</v>
      </c>
      <c r="G54" s="1">
        <f>E54/B54</f>
        <v>4.5062011943040883</v>
      </c>
      <c r="H54" s="1">
        <f>(B54*6)/D54</f>
        <v>29.026666666666664</v>
      </c>
      <c r="I54" s="1">
        <f>E54/D54</f>
        <v>21.8</v>
      </c>
      <c r="J54" s="3" t="s">
        <v>186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234</v>
      </c>
      <c r="B1" s="5" t="s">
        <v>235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2005</v>
      </c>
      <c r="B5" s="9">
        <v>14</v>
      </c>
      <c r="C5" s="9">
        <v>10</v>
      </c>
      <c r="D5" s="9">
        <v>2</v>
      </c>
      <c r="E5" s="9">
        <v>71</v>
      </c>
      <c r="H5" s="1">
        <f t="shared" ref="H5:H15" si="0">IF(C5=0,"",ROUND(E5/(C5-D5),3))</f>
        <v>8.875</v>
      </c>
      <c r="I5" s="9">
        <v>19</v>
      </c>
      <c r="J5" s="23"/>
    </row>
    <row r="6" spans="1:10">
      <c r="A6">
        <v>2006</v>
      </c>
      <c r="B6" s="28">
        <v>5</v>
      </c>
      <c r="C6" s="28">
        <v>4</v>
      </c>
      <c r="D6" s="28">
        <v>0</v>
      </c>
      <c r="E6" s="28">
        <v>56</v>
      </c>
      <c r="H6" s="1">
        <f t="shared" si="0"/>
        <v>14</v>
      </c>
      <c r="I6" s="9">
        <v>24</v>
      </c>
      <c r="J6" s="23"/>
    </row>
    <row r="7" spans="1:10">
      <c r="A7">
        <v>2007</v>
      </c>
      <c r="B7" s="9">
        <v>1</v>
      </c>
      <c r="C7" s="9">
        <v>1</v>
      </c>
      <c r="E7" s="9">
        <v>0</v>
      </c>
      <c r="H7" s="1">
        <f t="shared" si="0"/>
        <v>0</v>
      </c>
    </row>
    <row r="8" spans="1:10">
      <c r="A8">
        <v>2008</v>
      </c>
      <c r="B8" s="9">
        <v>1</v>
      </c>
      <c r="C8" s="9">
        <v>1</v>
      </c>
      <c r="E8" s="9">
        <v>8</v>
      </c>
      <c r="H8" s="1">
        <f t="shared" si="0"/>
        <v>8</v>
      </c>
      <c r="I8">
        <v>8</v>
      </c>
    </row>
    <row r="9" spans="1:10">
      <c r="A9">
        <v>2009</v>
      </c>
      <c r="H9" s="1" t="str">
        <f t="shared" si="0"/>
        <v/>
      </c>
      <c r="I9" s="9"/>
    </row>
    <row r="10" spans="1:10">
      <c r="A10">
        <v>2010</v>
      </c>
      <c r="B10">
        <v>4</v>
      </c>
      <c r="C10">
        <v>4</v>
      </c>
      <c r="D10">
        <v>2</v>
      </c>
      <c r="E10">
        <v>12</v>
      </c>
      <c r="F10"/>
      <c r="G10"/>
      <c r="H10" s="1">
        <f t="shared" si="0"/>
        <v>6</v>
      </c>
      <c r="I10">
        <v>12</v>
      </c>
    </row>
    <row r="11" spans="1:10">
      <c r="A11">
        <v>2011</v>
      </c>
      <c r="B11"/>
      <c r="C11"/>
      <c r="D11"/>
      <c r="E11"/>
      <c r="F11"/>
      <c r="G11"/>
      <c r="H11" s="1" t="str">
        <f t="shared" si="0"/>
        <v/>
      </c>
    </row>
    <row r="12" spans="1:10">
      <c r="A12">
        <v>2012</v>
      </c>
      <c r="F12"/>
      <c r="G12"/>
      <c r="H12" s="1" t="str">
        <f t="shared" si="0"/>
        <v/>
      </c>
    </row>
    <row r="13" spans="1:10">
      <c r="A13">
        <v>2013</v>
      </c>
      <c r="B13" s="24">
        <v>4</v>
      </c>
      <c r="C13" s="24">
        <v>3</v>
      </c>
      <c r="D13" s="24">
        <v>1</v>
      </c>
      <c r="E13" s="24">
        <v>49</v>
      </c>
      <c r="F13"/>
      <c r="G13"/>
      <c r="H13" s="1">
        <f t="shared" si="0"/>
        <v>24.5</v>
      </c>
      <c r="I13">
        <v>23</v>
      </c>
    </row>
    <row r="14" spans="1:10">
      <c r="A14">
        <v>2014</v>
      </c>
      <c r="B14" s="24">
        <v>8</v>
      </c>
      <c r="C14" s="24">
        <v>7</v>
      </c>
      <c r="D14" s="24">
        <v>2</v>
      </c>
      <c r="E14" s="24">
        <v>99</v>
      </c>
      <c r="F14"/>
      <c r="G14"/>
      <c r="H14" s="1">
        <f t="shared" ref="H14" si="1">IF(C14=0,"",ROUND(E14/(C14-D14),3))</f>
        <v>19.8</v>
      </c>
      <c r="I14">
        <v>35</v>
      </c>
    </row>
    <row r="15" spans="1:10">
      <c r="A15">
        <v>2015</v>
      </c>
      <c r="B15" s="24">
        <v>1</v>
      </c>
      <c r="C15" s="24">
        <v>1</v>
      </c>
      <c r="D15" s="24">
        <v>0</v>
      </c>
      <c r="E15" s="24">
        <v>1</v>
      </c>
      <c r="F15"/>
      <c r="G15"/>
      <c r="H15" s="1">
        <f t="shared" si="0"/>
        <v>1</v>
      </c>
      <c r="I15">
        <v>1</v>
      </c>
    </row>
    <row r="17" spans="1:9">
      <c r="A17" t="s">
        <v>150</v>
      </c>
      <c r="B17" s="9">
        <f t="shared" ref="B17:G17" si="2">SUM(B5:B16)</f>
        <v>38</v>
      </c>
      <c r="C17" s="9">
        <f t="shared" si="2"/>
        <v>31</v>
      </c>
      <c r="D17" s="9">
        <f t="shared" si="2"/>
        <v>7</v>
      </c>
      <c r="E17" s="9">
        <f>SUM(E5:E15)</f>
        <v>296</v>
      </c>
      <c r="F17" s="9">
        <f t="shared" si="2"/>
        <v>0</v>
      </c>
      <c r="G17" s="9">
        <f t="shared" si="2"/>
        <v>0</v>
      </c>
      <c r="H17" s="10">
        <f>E17/(C17-D17)</f>
        <v>12.333333333333334</v>
      </c>
      <c r="I17">
        <f>MAX(I5:I13)</f>
        <v>24</v>
      </c>
    </row>
    <row r="18" spans="1:9">
      <c r="H18" s="10"/>
    </row>
    <row r="19" spans="1:9">
      <c r="H19" s="10"/>
    </row>
    <row r="20" spans="1:9">
      <c r="H20" s="10"/>
    </row>
    <row r="21" spans="1:9">
      <c r="H21" s="10"/>
    </row>
    <row r="22" spans="1:9">
      <c r="H22" s="10"/>
    </row>
    <row r="23" spans="1:9">
      <c r="H23" s="10"/>
    </row>
    <row r="24" spans="1:9">
      <c r="H24" s="10"/>
    </row>
    <row r="25" spans="1:9">
      <c r="H25" s="10"/>
    </row>
    <row r="26" spans="1:9">
      <c r="H26" s="10"/>
    </row>
    <row r="27" spans="1:9">
      <c r="H27" s="10"/>
    </row>
    <row r="28" spans="1:9">
      <c r="H28" s="10"/>
    </row>
    <row r="29" spans="1:9">
      <c r="H29" s="10"/>
    </row>
    <row r="30" spans="1:9">
      <c r="H30" s="10"/>
    </row>
    <row r="31" spans="1:9">
      <c r="H31" s="10"/>
    </row>
    <row r="32" spans="1:9">
      <c r="H32" s="10"/>
    </row>
    <row r="33" spans="1:10">
      <c r="H33" s="10"/>
    </row>
    <row r="34" spans="1:10">
      <c r="H34" s="10"/>
    </row>
    <row r="35" spans="1:10">
      <c r="H35" s="10"/>
    </row>
    <row r="36" spans="1:10">
      <c r="H36" s="10"/>
    </row>
    <row r="39" spans="1:10">
      <c r="A39" s="5" t="s">
        <v>126</v>
      </c>
    </row>
    <row r="40" spans="1:10">
      <c r="A40" s="5"/>
    </row>
    <row r="41" spans="1:10">
      <c r="A41" t="s">
        <v>107</v>
      </c>
      <c r="B41" t="s">
        <v>66</v>
      </c>
      <c r="C41" t="s">
        <v>67</v>
      </c>
      <c r="D41" t="s">
        <v>68</v>
      </c>
      <c r="E41" t="s">
        <v>35</v>
      </c>
      <c r="F41" t="s">
        <v>70</v>
      </c>
      <c r="G41" s="1" t="s">
        <v>71</v>
      </c>
      <c r="H41" s="1" t="s">
        <v>72</v>
      </c>
      <c r="I41" s="1" t="s">
        <v>37</v>
      </c>
      <c r="J41" s="1" t="s">
        <v>69</v>
      </c>
    </row>
    <row r="42" spans="1:10">
      <c r="A42">
        <v>2005</v>
      </c>
      <c r="B42">
        <v>18.399999999999999</v>
      </c>
      <c r="C42"/>
      <c r="D42">
        <v>4</v>
      </c>
      <c r="E42">
        <v>163</v>
      </c>
      <c r="F42"/>
      <c r="G42" s="4">
        <f>IF(ISERROR(E42/B42),"",E42/B42)</f>
        <v>8.858695652173914</v>
      </c>
      <c r="H42" s="4">
        <f>IF(ISERROR((B42*6)/D42),"",(B42*6)/D42)</f>
        <v>27.599999999999998</v>
      </c>
      <c r="I42" s="4">
        <f>IF(ISERROR(E42/D42),"",E42/D42)</f>
        <v>40.75</v>
      </c>
      <c r="J42" t="s">
        <v>239</v>
      </c>
    </row>
    <row r="43" spans="1:10">
      <c r="A43">
        <v>2006</v>
      </c>
      <c r="B43">
        <v>3</v>
      </c>
      <c r="C43"/>
      <c r="D43"/>
      <c r="E43">
        <v>10</v>
      </c>
      <c r="G43" s="4">
        <f t="shared" ref="G43:G52" si="3">IF(ISERROR(E43/B43),"",E43/B43)</f>
        <v>3.3333333333333335</v>
      </c>
      <c r="H43" s="4" t="str">
        <f t="shared" ref="H43:H52" si="4">IF(ISERROR((B43*6)/D43),"",(B43*6)/D43)</f>
        <v/>
      </c>
      <c r="I43" s="4" t="str">
        <f>IF(ISERROR(E43/D43),"",E43/D43)</f>
        <v/>
      </c>
    </row>
    <row r="44" spans="1:10">
      <c r="A44">
        <v>2007</v>
      </c>
      <c r="B44"/>
      <c r="C44"/>
      <c r="D44"/>
      <c r="E44"/>
      <c r="F44"/>
      <c r="G44" s="4" t="str">
        <f t="shared" si="3"/>
        <v/>
      </c>
      <c r="H44" s="4" t="str">
        <f t="shared" si="4"/>
        <v/>
      </c>
      <c r="I44" s="4" t="str">
        <f t="shared" ref="I44:I52" si="5">IF(ISERROR(E44/D44),"",E44/D44)</f>
        <v/>
      </c>
    </row>
    <row r="45" spans="1:10">
      <c r="A45">
        <v>2008</v>
      </c>
      <c r="B45"/>
      <c r="C45"/>
      <c r="D45"/>
      <c r="E45"/>
      <c r="F45"/>
      <c r="G45" s="4" t="str">
        <f t="shared" si="3"/>
        <v/>
      </c>
      <c r="H45" s="4" t="str">
        <f t="shared" si="4"/>
        <v/>
      </c>
      <c r="I45" s="4" t="str">
        <f t="shared" si="5"/>
        <v/>
      </c>
    </row>
    <row r="46" spans="1:10">
      <c r="A46">
        <v>2009</v>
      </c>
      <c r="B46"/>
      <c r="C46"/>
      <c r="D46"/>
      <c r="E46"/>
      <c r="F46"/>
      <c r="G46" s="4" t="str">
        <f t="shared" si="3"/>
        <v/>
      </c>
      <c r="H46" s="4" t="str">
        <f t="shared" si="4"/>
        <v/>
      </c>
      <c r="I46" s="4" t="str">
        <f t="shared" si="5"/>
        <v/>
      </c>
    </row>
    <row r="47" spans="1:10">
      <c r="A47">
        <v>2010</v>
      </c>
      <c r="B47"/>
      <c r="C47"/>
      <c r="D47"/>
      <c r="E47"/>
      <c r="F47"/>
      <c r="G47" s="4" t="str">
        <f t="shared" si="3"/>
        <v/>
      </c>
      <c r="H47" s="4" t="str">
        <f t="shared" si="4"/>
        <v/>
      </c>
      <c r="I47" s="4" t="str">
        <f t="shared" si="5"/>
        <v/>
      </c>
    </row>
    <row r="48" spans="1:10">
      <c r="A48">
        <v>2011</v>
      </c>
      <c r="B48"/>
      <c r="C48"/>
      <c r="D48"/>
      <c r="E48"/>
      <c r="F48"/>
      <c r="G48" s="4" t="str">
        <f t="shared" si="3"/>
        <v/>
      </c>
      <c r="H48" s="4" t="str">
        <f t="shared" si="4"/>
        <v/>
      </c>
      <c r="I48" s="4" t="str">
        <f t="shared" si="5"/>
        <v/>
      </c>
    </row>
    <row r="49" spans="1:10">
      <c r="A49">
        <v>2012</v>
      </c>
      <c r="B49"/>
      <c r="C49"/>
      <c r="D49"/>
      <c r="E49"/>
      <c r="F49"/>
      <c r="G49" s="4" t="str">
        <f t="shared" si="3"/>
        <v/>
      </c>
      <c r="H49" s="4" t="str">
        <f t="shared" si="4"/>
        <v/>
      </c>
      <c r="I49" s="4" t="str">
        <f t="shared" si="5"/>
        <v/>
      </c>
    </row>
    <row r="50" spans="1:10">
      <c r="A50">
        <v>2013</v>
      </c>
      <c r="B50">
        <v>1</v>
      </c>
      <c r="C50">
        <v>0</v>
      </c>
      <c r="D50">
        <v>1</v>
      </c>
      <c r="E50">
        <v>3</v>
      </c>
      <c r="F50"/>
      <c r="G50" s="4">
        <f t="shared" si="3"/>
        <v>3</v>
      </c>
      <c r="H50" s="4">
        <f t="shared" si="4"/>
        <v>6</v>
      </c>
      <c r="I50" s="4">
        <f t="shared" si="5"/>
        <v>3</v>
      </c>
      <c r="J50" t="s">
        <v>236</v>
      </c>
    </row>
    <row r="51" spans="1:10">
      <c r="A51">
        <v>2014</v>
      </c>
      <c r="B51">
        <v>24.2</v>
      </c>
      <c r="C51">
        <v>3</v>
      </c>
      <c r="D51">
        <v>4</v>
      </c>
      <c r="E51">
        <v>139</v>
      </c>
      <c r="F51"/>
      <c r="G51" s="4">
        <f t="shared" ref="G51" si="6">IF(ISERROR(E51/B51),"",E51/B51)</f>
        <v>5.7438016528925617</v>
      </c>
      <c r="H51" s="4">
        <f t="shared" ref="H51" si="7">IF(ISERROR((B51*6)/D51),"",(B51*6)/D51)</f>
        <v>36.299999999999997</v>
      </c>
      <c r="I51" s="4">
        <f t="shared" ref="I51" si="8">IF(ISERROR(E51/D51),"",E51/D51)</f>
        <v>34.75</v>
      </c>
      <c r="J51" t="s">
        <v>87</v>
      </c>
    </row>
    <row r="52" spans="1:10">
      <c r="A52">
        <v>2015</v>
      </c>
      <c r="B52">
        <v>4</v>
      </c>
      <c r="C52">
        <v>0</v>
      </c>
      <c r="D52">
        <v>1</v>
      </c>
      <c r="E52">
        <v>31</v>
      </c>
      <c r="F52"/>
      <c r="G52" s="4">
        <f t="shared" si="3"/>
        <v>7.75</v>
      </c>
      <c r="H52" s="4">
        <f t="shared" si="4"/>
        <v>24</v>
      </c>
      <c r="I52" s="4">
        <f t="shared" si="5"/>
        <v>31</v>
      </c>
      <c r="J52" t="s">
        <v>199</v>
      </c>
    </row>
    <row r="53" spans="1:10">
      <c r="B53"/>
      <c r="C53"/>
      <c r="D53"/>
      <c r="E53"/>
      <c r="F53"/>
      <c r="G53" s="1"/>
      <c r="H53" s="1"/>
      <c r="I53" s="1"/>
    </row>
    <row r="54" spans="1:10">
      <c r="A54" t="s">
        <v>63</v>
      </c>
      <c r="B54">
        <f>SUM(B42:B53)</f>
        <v>50.599999999999994</v>
      </c>
      <c r="C54">
        <f>SUM(C42:C53)</f>
        <v>3</v>
      </c>
      <c r="D54">
        <f>SUM(D42:D53)</f>
        <v>10</v>
      </c>
      <c r="E54">
        <f>SUM(E42:E53)</f>
        <v>346</v>
      </c>
      <c r="F54">
        <f>SUM(F42:F53)</f>
        <v>0</v>
      </c>
      <c r="G54" s="4">
        <f>IF(ISERROR(E54/B54),"N/A",E54/B54)</f>
        <v>6.837944664031621</v>
      </c>
      <c r="H54" s="4">
        <f>IF(ISERROR((B54*6)/D54),"N/A",(B54*6)/D54)</f>
        <v>30.359999999999996</v>
      </c>
      <c r="I54" s="4">
        <f>IF(ISERROR(E54/D54),"N/A",E54/D54)</f>
        <v>34.6</v>
      </c>
      <c r="J54" t="s">
        <v>87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J52"/>
  <sheetViews>
    <sheetView zoomScale="125" zoomScaleNormal="125" zoomScalePageLayoutView="125" workbookViewId="0"/>
  </sheetViews>
  <sheetFormatPr baseColWidth="10" defaultColWidth="8.83203125" defaultRowHeight="12" x14ac:dyDescent="0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>
      <c r="A1" s="5" t="s">
        <v>45</v>
      </c>
      <c r="B1" s="5" t="s">
        <v>151</v>
      </c>
    </row>
    <row r="2" spans="1:10">
      <c r="A2" s="5" t="s">
        <v>116</v>
      </c>
      <c r="B2" s="17"/>
      <c r="C2" s="21" t="s">
        <v>172</v>
      </c>
    </row>
    <row r="4" spans="1:10">
      <c r="A4" t="s">
        <v>107</v>
      </c>
      <c r="B4" s="9" t="s">
        <v>148</v>
      </c>
      <c r="C4" s="9" t="s">
        <v>149</v>
      </c>
      <c r="D4" s="9" t="s">
        <v>26</v>
      </c>
      <c r="E4" s="9" t="s">
        <v>35</v>
      </c>
      <c r="F4" s="9" t="s">
        <v>22</v>
      </c>
      <c r="G4" s="9" t="s">
        <v>36</v>
      </c>
      <c r="H4" s="9" t="s">
        <v>122</v>
      </c>
      <c r="I4" s="9" t="s">
        <v>205</v>
      </c>
    </row>
    <row r="5" spans="1:10">
      <c r="A5">
        <v>2005</v>
      </c>
      <c r="B5" s="9">
        <v>2</v>
      </c>
      <c r="C5" s="9">
        <v>2</v>
      </c>
      <c r="D5" s="9">
        <v>1</v>
      </c>
      <c r="E5" s="9">
        <v>2</v>
      </c>
      <c r="H5" s="1">
        <f t="shared" ref="H5:H14" si="0">IF(C5=0,"",ROUND(E5/(C5-D5),3))</f>
        <v>2</v>
      </c>
      <c r="I5" s="9">
        <v>2</v>
      </c>
      <c r="J5" s="23" t="s">
        <v>221</v>
      </c>
    </row>
    <row r="6" spans="1:10">
      <c r="A6">
        <v>2006</v>
      </c>
      <c r="B6" s="9">
        <v>10</v>
      </c>
      <c r="C6" s="9">
        <v>7</v>
      </c>
      <c r="D6" s="9">
        <v>1</v>
      </c>
      <c r="E6" s="9">
        <v>47</v>
      </c>
      <c r="H6" s="1">
        <f t="shared" si="0"/>
        <v>7.8330000000000002</v>
      </c>
      <c r="I6" s="9">
        <v>31</v>
      </c>
      <c r="J6" s="23" t="s">
        <v>221</v>
      </c>
    </row>
    <row r="7" spans="1:10">
      <c r="A7">
        <v>2007</v>
      </c>
      <c r="B7" s="9">
        <v>10</v>
      </c>
      <c r="C7" s="9">
        <v>7</v>
      </c>
      <c r="D7" s="9">
        <v>1</v>
      </c>
      <c r="E7" s="9">
        <v>26</v>
      </c>
      <c r="H7" s="1">
        <f t="shared" si="0"/>
        <v>4.3330000000000002</v>
      </c>
    </row>
    <row r="8" spans="1:10">
      <c r="A8">
        <v>2008</v>
      </c>
      <c r="B8" s="9">
        <v>10</v>
      </c>
      <c r="C8" s="9">
        <v>9</v>
      </c>
      <c r="D8" s="9">
        <v>3</v>
      </c>
      <c r="E8" s="9">
        <v>44</v>
      </c>
      <c r="H8" s="1">
        <f t="shared" si="0"/>
        <v>7.3330000000000002</v>
      </c>
    </row>
    <row r="9" spans="1:10">
      <c r="A9">
        <v>2009</v>
      </c>
      <c r="B9" s="9">
        <v>17</v>
      </c>
      <c r="C9" s="9">
        <v>10</v>
      </c>
      <c r="D9" s="9">
        <v>2</v>
      </c>
      <c r="E9" s="9">
        <v>133</v>
      </c>
      <c r="G9" s="9">
        <v>2</v>
      </c>
      <c r="H9" s="1">
        <f t="shared" si="0"/>
        <v>16.625</v>
      </c>
      <c r="I9" s="9">
        <v>57</v>
      </c>
    </row>
    <row r="10" spans="1:10">
      <c r="A10">
        <v>2010</v>
      </c>
      <c r="B10">
        <v>16</v>
      </c>
      <c r="C10">
        <v>16</v>
      </c>
      <c r="D10">
        <v>1</v>
      </c>
      <c r="E10">
        <v>217</v>
      </c>
      <c r="F10"/>
      <c r="G10"/>
      <c r="H10" s="1">
        <f t="shared" si="0"/>
        <v>14.467000000000001</v>
      </c>
      <c r="I10">
        <v>48</v>
      </c>
    </row>
    <row r="11" spans="1:10">
      <c r="A11">
        <v>2011</v>
      </c>
      <c r="B11">
        <v>13</v>
      </c>
      <c r="C11">
        <v>12</v>
      </c>
      <c r="D11">
        <v>2</v>
      </c>
      <c r="E11">
        <v>208</v>
      </c>
      <c r="F11"/>
      <c r="G11"/>
      <c r="H11" s="1">
        <f t="shared" si="0"/>
        <v>20.8</v>
      </c>
      <c r="I11">
        <v>45</v>
      </c>
    </row>
    <row r="12" spans="1:10">
      <c r="A12">
        <v>2012</v>
      </c>
      <c r="B12" s="9">
        <v>8</v>
      </c>
      <c r="C12" s="9">
        <v>5</v>
      </c>
      <c r="D12" s="9">
        <v>0</v>
      </c>
      <c r="E12" s="9">
        <v>9</v>
      </c>
      <c r="F12"/>
      <c r="G12"/>
      <c r="H12" s="1">
        <f t="shared" si="0"/>
        <v>1.8</v>
      </c>
      <c r="I12">
        <v>8</v>
      </c>
    </row>
    <row r="13" spans="1:10">
      <c r="A13">
        <v>2013</v>
      </c>
      <c r="B13" s="24">
        <v>15</v>
      </c>
      <c r="C13" s="24">
        <v>10</v>
      </c>
      <c r="D13" s="24">
        <v>4</v>
      </c>
      <c r="E13" s="24">
        <v>115</v>
      </c>
      <c r="F13"/>
      <c r="G13"/>
      <c r="H13" s="1">
        <f t="shared" si="0"/>
        <v>19.167000000000002</v>
      </c>
      <c r="I13">
        <v>30</v>
      </c>
    </row>
    <row r="14" spans="1:10">
      <c r="A14">
        <v>2014</v>
      </c>
      <c r="B14" s="24">
        <v>2</v>
      </c>
      <c r="C14" s="24">
        <v>2</v>
      </c>
      <c r="D14" s="24">
        <v>0</v>
      </c>
      <c r="E14" s="24">
        <v>13</v>
      </c>
      <c r="F14"/>
      <c r="G14"/>
      <c r="H14" s="1">
        <f t="shared" si="0"/>
        <v>6.5</v>
      </c>
      <c r="I14">
        <v>13</v>
      </c>
    </row>
    <row r="16" spans="1:10">
      <c r="A16" t="s">
        <v>150</v>
      </c>
      <c r="B16" s="9">
        <f t="shared" ref="B16:G16" si="1">SUM(B5:B15)</f>
        <v>103</v>
      </c>
      <c r="C16" s="9">
        <f t="shared" si="1"/>
        <v>80</v>
      </c>
      <c r="D16" s="9">
        <f t="shared" si="1"/>
        <v>15</v>
      </c>
      <c r="E16" s="9">
        <f t="shared" si="1"/>
        <v>814</v>
      </c>
      <c r="F16" s="9">
        <f t="shared" si="1"/>
        <v>0</v>
      </c>
      <c r="G16" s="9">
        <f t="shared" si="1"/>
        <v>2</v>
      </c>
      <c r="H16" s="10">
        <f>E16/(C16-D16)</f>
        <v>12.523076923076923</v>
      </c>
      <c r="I16">
        <f>MAX(I5:I14)</f>
        <v>57</v>
      </c>
    </row>
    <row r="17" spans="8:8">
      <c r="H17" s="10"/>
    </row>
    <row r="18" spans="8:8">
      <c r="H18" s="10"/>
    </row>
    <row r="19" spans="8:8">
      <c r="H19" s="10"/>
    </row>
    <row r="20" spans="8:8">
      <c r="H20" s="10"/>
    </row>
    <row r="21" spans="8:8">
      <c r="H21" s="10"/>
    </row>
    <row r="22" spans="8:8">
      <c r="H22" s="10"/>
    </row>
    <row r="23" spans="8:8">
      <c r="H23" s="10"/>
    </row>
    <row r="24" spans="8:8">
      <c r="H24" s="10"/>
    </row>
    <row r="25" spans="8:8">
      <c r="H25" s="10"/>
    </row>
    <row r="26" spans="8:8">
      <c r="H26" s="10"/>
    </row>
    <row r="27" spans="8:8">
      <c r="H27" s="10"/>
    </row>
    <row r="28" spans="8:8">
      <c r="H28" s="10"/>
    </row>
    <row r="29" spans="8:8">
      <c r="H29" s="10"/>
    </row>
    <row r="30" spans="8:8">
      <c r="H30" s="10"/>
    </row>
    <row r="31" spans="8:8">
      <c r="H31" s="10"/>
    </row>
    <row r="32" spans="8:8">
      <c r="H32" s="10"/>
    </row>
    <row r="33" spans="1:10">
      <c r="H33" s="10"/>
    </row>
    <row r="34" spans="1:10">
      <c r="H34" s="10"/>
    </row>
    <row r="35" spans="1:10">
      <c r="H35" s="10"/>
    </row>
    <row r="38" spans="1:10">
      <c r="A38" s="5" t="s">
        <v>126</v>
      </c>
    </row>
    <row r="39" spans="1:10">
      <c r="A39" s="5"/>
    </row>
    <row r="40" spans="1:10">
      <c r="A40" t="s">
        <v>107</v>
      </c>
      <c r="B40" t="s">
        <v>66</v>
      </c>
      <c r="C40" t="s">
        <v>67</v>
      </c>
      <c r="D40" t="s">
        <v>68</v>
      </c>
      <c r="E40" t="s">
        <v>35</v>
      </c>
      <c r="F40" t="s">
        <v>70</v>
      </c>
      <c r="G40" s="1" t="s">
        <v>71</v>
      </c>
      <c r="H40" s="1" t="s">
        <v>72</v>
      </c>
      <c r="I40" s="1" t="s">
        <v>37</v>
      </c>
      <c r="J40" s="1" t="s">
        <v>69</v>
      </c>
    </row>
    <row r="41" spans="1:10">
      <c r="A41">
        <v>2005</v>
      </c>
      <c r="B41">
        <v>9</v>
      </c>
      <c r="C41">
        <v>1</v>
      </c>
      <c r="D41">
        <v>0</v>
      </c>
      <c r="E41">
        <v>42</v>
      </c>
      <c r="F41">
        <v>0</v>
      </c>
      <c r="G41" s="4">
        <f t="shared" ref="G41:G47" si="2">IF(ISERROR(E41/B41),"N/A",E41/B41)</f>
        <v>4.666666666666667</v>
      </c>
      <c r="H41" s="4" t="str">
        <f t="shared" ref="H41:H47" si="3">IF(ISERROR((B41*6)/D41),"N/A",(B41*6)/D41)</f>
        <v>N/A</v>
      </c>
      <c r="I41" s="4" t="str">
        <f t="shared" ref="I41:I46" si="4">IF(ISERROR(E41/D41),"N/A",E41/D41)</f>
        <v>N/A</v>
      </c>
      <c r="J41" t="s">
        <v>217</v>
      </c>
    </row>
    <row r="42" spans="1:10">
      <c r="A42">
        <v>2006</v>
      </c>
      <c r="B42">
        <v>58</v>
      </c>
      <c r="C42">
        <v>6</v>
      </c>
      <c r="D42">
        <v>14</v>
      </c>
      <c r="E42">
        <v>253</v>
      </c>
      <c r="F42" s="9">
        <v>1</v>
      </c>
      <c r="G42" s="4">
        <f t="shared" si="2"/>
        <v>4.3620689655172411</v>
      </c>
      <c r="H42" s="4">
        <f t="shared" si="3"/>
        <v>24.857142857142858</v>
      </c>
      <c r="I42" s="4">
        <f t="shared" si="4"/>
        <v>18.071428571428573</v>
      </c>
      <c r="J42" t="s">
        <v>78</v>
      </c>
    </row>
    <row r="43" spans="1:10">
      <c r="A43">
        <v>2007</v>
      </c>
      <c r="B43">
        <v>70</v>
      </c>
      <c r="C43">
        <v>8</v>
      </c>
      <c r="D43">
        <v>11</v>
      </c>
      <c r="E43">
        <v>298</v>
      </c>
      <c r="F43"/>
      <c r="G43" s="4">
        <f t="shared" si="2"/>
        <v>4.2571428571428571</v>
      </c>
      <c r="H43" s="4">
        <f t="shared" si="3"/>
        <v>38.18181818181818</v>
      </c>
      <c r="I43" s="4">
        <f t="shared" si="4"/>
        <v>27.09090909090909</v>
      </c>
      <c r="J43" t="s">
        <v>202</v>
      </c>
    </row>
    <row r="44" spans="1:10">
      <c r="A44">
        <v>2008</v>
      </c>
      <c r="B44">
        <v>60.5</v>
      </c>
      <c r="C44">
        <v>7</v>
      </c>
      <c r="D44">
        <v>11</v>
      </c>
      <c r="E44">
        <v>241</v>
      </c>
      <c r="F44">
        <v>1</v>
      </c>
      <c r="G44" s="4">
        <f t="shared" si="2"/>
        <v>3.9834710743801653</v>
      </c>
      <c r="H44" s="4">
        <f t="shared" si="3"/>
        <v>33</v>
      </c>
      <c r="I44" s="4">
        <f t="shared" si="4"/>
        <v>21.90909090909091</v>
      </c>
      <c r="J44" t="s">
        <v>193</v>
      </c>
    </row>
    <row r="45" spans="1:10">
      <c r="A45">
        <v>2009</v>
      </c>
      <c r="B45">
        <v>81</v>
      </c>
      <c r="C45">
        <v>8</v>
      </c>
      <c r="D45">
        <v>16</v>
      </c>
      <c r="E45">
        <v>349</v>
      </c>
      <c r="F45"/>
      <c r="G45" s="4">
        <f t="shared" si="2"/>
        <v>4.3086419753086416</v>
      </c>
      <c r="H45" s="4">
        <f t="shared" si="3"/>
        <v>30.375</v>
      </c>
      <c r="I45" s="4">
        <f t="shared" si="4"/>
        <v>21.8125</v>
      </c>
      <c r="J45" t="s">
        <v>2</v>
      </c>
    </row>
    <row r="46" spans="1:10">
      <c r="A46">
        <v>2010</v>
      </c>
      <c r="B46">
        <v>46.4</v>
      </c>
      <c r="C46">
        <v>8</v>
      </c>
      <c r="D46">
        <v>15</v>
      </c>
      <c r="E46">
        <v>178</v>
      </c>
      <c r="F46">
        <v>0</v>
      </c>
      <c r="G46" s="4">
        <f t="shared" si="2"/>
        <v>3.8362068965517242</v>
      </c>
      <c r="H46" s="4">
        <f t="shared" si="3"/>
        <v>18.559999999999999</v>
      </c>
      <c r="I46" s="4">
        <f t="shared" si="4"/>
        <v>11.866666666666667</v>
      </c>
      <c r="J46" t="s">
        <v>15</v>
      </c>
    </row>
    <row r="47" spans="1:10">
      <c r="A47">
        <v>2011</v>
      </c>
      <c r="B47">
        <v>21</v>
      </c>
      <c r="C47">
        <v>5</v>
      </c>
      <c r="D47">
        <v>1</v>
      </c>
      <c r="E47">
        <v>103</v>
      </c>
      <c r="F47"/>
      <c r="G47" s="4">
        <f t="shared" si="2"/>
        <v>4.9047619047619051</v>
      </c>
      <c r="H47" s="4">
        <f t="shared" si="3"/>
        <v>126</v>
      </c>
      <c r="I47" s="4">
        <f>IF(ISERROR(E47/D47),"N/A",E47/D47)</f>
        <v>103</v>
      </c>
      <c r="J47" t="s">
        <v>187</v>
      </c>
    </row>
    <row r="48" spans="1:10">
      <c r="A48">
        <v>2012</v>
      </c>
      <c r="B48">
        <v>8</v>
      </c>
      <c r="C48">
        <v>2</v>
      </c>
      <c r="D48">
        <v>0</v>
      </c>
      <c r="E48">
        <v>38</v>
      </c>
      <c r="F48"/>
      <c r="G48" s="4">
        <f>IF(ISERROR(E48/B48),"N/A",E48/B48)</f>
        <v>4.75</v>
      </c>
      <c r="H48" s="4" t="str">
        <f>IF(ISERROR((B48*6)/D48),"N/A",(B48*6)/D48)</f>
        <v>N/A</v>
      </c>
      <c r="I48" s="4" t="str">
        <f>IF(ISERROR(E48/D48),"N/A",E48/D48)</f>
        <v>N/A</v>
      </c>
    </row>
    <row r="49" spans="1:10">
      <c r="A49">
        <v>2013</v>
      </c>
      <c r="B49">
        <v>55</v>
      </c>
      <c r="C49">
        <v>8</v>
      </c>
      <c r="D49">
        <v>10</v>
      </c>
      <c r="E49">
        <v>232</v>
      </c>
      <c r="F49"/>
      <c r="G49" s="4">
        <f>IF(ISERROR(E49/B49),"N/A",E49/B49)</f>
        <v>4.2181818181818178</v>
      </c>
      <c r="H49" s="4">
        <f>IF(ISERROR((B49*6)/D49),"N/A",(B49*6)/D49)</f>
        <v>33</v>
      </c>
      <c r="I49" s="4">
        <f>IF(ISERROR(E49/D49),"N/A",E49/D49)</f>
        <v>23.2</v>
      </c>
      <c r="J49" t="s">
        <v>230</v>
      </c>
    </row>
    <row r="50" spans="1:10">
      <c r="A50">
        <v>2014</v>
      </c>
      <c r="B50">
        <v>18</v>
      </c>
      <c r="C50">
        <v>6</v>
      </c>
      <c r="D50">
        <v>5</v>
      </c>
      <c r="E50">
        <v>54</v>
      </c>
      <c r="F50"/>
      <c r="G50" s="4">
        <f>IF(ISERROR(E50/B50),"N/A",E50/B50)</f>
        <v>3</v>
      </c>
      <c r="H50" s="4">
        <f>IF(ISERROR((B50*6)/D50),"N/A",(B50*6)/D50)</f>
        <v>21.6</v>
      </c>
      <c r="I50" s="4">
        <f>IF(ISERROR(E50/D50),"N/A",E50/D50)</f>
        <v>10.8</v>
      </c>
      <c r="J50" t="s">
        <v>20</v>
      </c>
    </row>
    <row r="51" spans="1:10">
      <c r="B51"/>
      <c r="C51"/>
      <c r="D51"/>
      <c r="E51"/>
      <c r="F51"/>
      <c r="G51" s="1"/>
      <c r="H51" s="1"/>
      <c r="I51" s="1"/>
    </row>
    <row r="52" spans="1:10">
      <c r="A52" t="s">
        <v>63</v>
      </c>
      <c r="B52">
        <f>SUM(B41:B51)</f>
        <v>426.9</v>
      </c>
      <c r="C52">
        <f>SUM(C41:C51)</f>
        <v>59</v>
      </c>
      <c r="D52">
        <f>SUM(D41:D51)</f>
        <v>83</v>
      </c>
      <c r="E52">
        <f>SUM(E41:E51)</f>
        <v>1788</v>
      </c>
      <c r="F52">
        <f>SUM(F41:F51)</f>
        <v>2</v>
      </c>
      <c r="G52" s="1">
        <f>E52/B52</f>
        <v>4.1883345045678144</v>
      </c>
      <c r="H52" s="1">
        <f>(B52*6)/D52</f>
        <v>30.860240963855418</v>
      </c>
      <c r="I52" s="1">
        <f>E52/D52</f>
        <v>21.542168674698797</v>
      </c>
      <c r="J52" t="s">
        <v>193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27"/>
  <sheetViews>
    <sheetView zoomScale="125" zoomScaleNormal="125" zoomScalePageLayoutView="125" workbookViewId="0"/>
  </sheetViews>
  <sheetFormatPr baseColWidth="10" defaultColWidth="8.83203125" defaultRowHeight="12" x14ac:dyDescent="0"/>
  <sheetData>
    <row r="1" spans="1:9">
      <c r="A1" s="5" t="s">
        <v>39</v>
      </c>
      <c r="B1" s="5" t="s">
        <v>127</v>
      </c>
    </row>
    <row r="2" spans="1:9">
      <c r="A2" s="5" t="s">
        <v>116</v>
      </c>
      <c r="C2" s="21" t="s">
        <v>172</v>
      </c>
    </row>
    <row r="3" spans="1:9">
      <c r="A3" s="5"/>
      <c r="C3" s="21"/>
    </row>
    <row r="4" spans="1:9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22</v>
      </c>
      <c r="G4" t="s">
        <v>36</v>
      </c>
      <c r="H4" t="s">
        <v>37</v>
      </c>
      <c r="I4" t="s">
        <v>205</v>
      </c>
    </row>
    <row r="5" spans="1:9">
      <c r="A5">
        <v>1995</v>
      </c>
      <c r="B5">
        <v>6</v>
      </c>
      <c r="C5">
        <v>6</v>
      </c>
      <c r="D5">
        <v>1</v>
      </c>
      <c r="E5">
        <v>53</v>
      </c>
      <c r="H5" s="1">
        <f t="shared" ref="H5:H9" si="0">IF(C5=0,"",ROUND(E5/(C5-D5),3))</f>
        <v>10.6</v>
      </c>
    </row>
    <row r="6" spans="1:9">
      <c r="A6">
        <v>1996</v>
      </c>
      <c r="B6">
        <v>11</v>
      </c>
      <c r="C6">
        <v>7</v>
      </c>
      <c r="D6">
        <v>2</v>
      </c>
      <c r="E6">
        <v>178</v>
      </c>
      <c r="G6">
        <v>1</v>
      </c>
      <c r="H6" s="1">
        <f t="shared" si="0"/>
        <v>35.6</v>
      </c>
    </row>
    <row r="7" spans="1:9">
      <c r="A7">
        <v>1997</v>
      </c>
      <c r="B7">
        <v>9</v>
      </c>
      <c r="C7">
        <v>8</v>
      </c>
      <c r="D7">
        <v>0</v>
      </c>
      <c r="E7">
        <v>84</v>
      </c>
      <c r="H7" s="1">
        <f t="shared" si="0"/>
        <v>10.5</v>
      </c>
    </row>
    <row r="8" spans="1:9">
      <c r="A8">
        <v>1998</v>
      </c>
      <c r="B8">
        <v>10</v>
      </c>
      <c r="C8">
        <v>9</v>
      </c>
      <c r="D8">
        <v>0</v>
      </c>
      <c r="E8">
        <v>172</v>
      </c>
      <c r="G8">
        <v>1</v>
      </c>
      <c r="H8" s="1">
        <f t="shared" si="0"/>
        <v>19.111000000000001</v>
      </c>
    </row>
    <row r="9" spans="1:9">
      <c r="A9">
        <v>1999</v>
      </c>
      <c r="B9">
        <v>4</v>
      </c>
      <c r="C9">
        <v>3</v>
      </c>
      <c r="D9">
        <v>0</v>
      </c>
      <c r="E9">
        <v>31</v>
      </c>
      <c r="H9" s="1">
        <f t="shared" si="0"/>
        <v>10.333</v>
      </c>
    </row>
    <row r="10" spans="1:9">
      <c r="A10">
        <v>2000</v>
      </c>
      <c r="H10" s="1" t="str">
        <f>IF(C10=0,"",ROUND(E10/(C10-D10),3))</f>
        <v/>
      </c>
    </row>
    <row r="11" spans="1:9">
      <c r="A11">
        <v>2001</v>
      </c>
      <c r="B11">
        <v>10</v>
      </c>
      <c r="C11">
        <v>10</v>
      </c>
      <c r="D11">
        <v>0</v>
      </c>
      <c r="E11">
        <v>268</v>
      </c>
      <c r="G11">
        <v>1</v>
      </c>
      <c r="H11" s="1">
        <f t="shared" ref="H11:H25" si="1">IF(C11=0,"",ROUND(E11/(C11-D11),3))</f>
        <v>26.8</v>
      </c>
    </row>
    <row r="12" spans="1:9">
      <c r="A12">
        <v>2002</v>
      </c>
      <c r="B12">
        <v>7</v>
      </c>
      <c r="C12">
        <v>7</v>
      </c>
      <c r="D12">
        <v>0</v>
      </c>
      <c r="E12">
        <v>119</v>
      </c>
      <c r="G12">
        <v>1</v>
      </c>
      <c r="H12" s="1">
        <f t="shared" si="1"/>
        <v>17</v>
      </c>
    </row>
    <row r="13" spans="1:9">
      <c r="A13">
        <v>2003</v>
      </c>
      <c r="B13">
        <v>15</v>
      </c>
      <c r="C13">
        <v>15</v>
      </c>
      <c r="D13">
        <v>2</v>
      </c>
      <c r="E13">
        <v>269</v>
      </c>
      <c r="G13">
        <v>1</v>
      </c>
      <c r="H13" s="1">
        <f t="shared" si="1"/>
        <v>20.692</v>
      </c>
    </row>
    <row r="14" spans="1:9">
      <c r="A14">
        <v>2004</v>
      </c>
      <c r="B14">
        <v>15</v>
      </c>
      <c r="C14">
        <v>14</v>
      </c>
      <c r="D14">
        <v>2</v>
      </c>
      <c r="E14">
        <v>370</v>
      </c>
      <c r="G14">
        <v>3</v>
      </c>
      <c r="H14" s="1">
        <f t="shared" si="1"/>
        <v>30.832999999999998</v>
      </c>
    </row>
    <row r="15" spans="1:9">
      <c r="A15">
        <v>2005</v>
      </c>
      <c r="B15">
        <v>15</v>
      </c>
      <c r="C15">
        <v>15</v>
      </c>
      <c r="D15">
        <v>2</v>
      </c>
      <c r="E15">
        <v>240</v>
      </c>
      <c r="G15">
        <v>1</v>
      </c>
      <c r="H15" s="1">
        <f t="shared" si="1"/>
        <v>18.462</v>
      </c>
      <c r="I15">
        <v>61</v>
      </c>
    </row>
    <row r="16" spans="1:9">
      <c r="A16">
        <v>2006</v>
      </c>
      <c r="B16">
        <v>7</v>
      </c>
      <c r="C16">
        <v>7</v>
      </c>
      <c r="D16">
        <v>0</v>
      </c>
      <c r="E16">
        <v>165</v>
      </c>
      <c r="G16">
        <v>1</v>
      </c>
      <c r="H16" s="1">
        <f t="shared" si="1"/>
        <v>23.571000000000002</v>
      </c>
      <c r="I16">
        <v>95</v>
      </c>
    </row>
    <row r="17" spans="1:9">
      <c r="A17">
        <v>2007</v>
      </c>
      <c r="B17" s="9">
        <v>13</v>
      </c>
      <c r="C17" s="9">
        <v>13</v>
      </c>
      <c r="D17" s="9">
        <v>0</v>
      </c>
      <c r="E17" s="9">
        <v>272</v>
      </c>
      <c r="F17" s="9"/>
      <c r="G17" s="9">
        <v>2</v>
      </c>
      <c r="H17" s="1">
        <f t="shared" si="1"/>
        <v>20.922999999999998</v>
      </c>
    </row>
    <row r="18" spans="1:9">
      <c r="A18">
        <v>2008</v>
      </c>
      <c r="B18" s="9">
        <v>15</v>
      </c>
      <c r="C18" s="9">
        <v>15</v>
      </c>
      <c r="D18" s="9">
        <v>2</v>
      </c>
      <c r="E18" s="9">
        <v>352</v>
      </c>
      <c r="F18" s="3"/>
      <c r="G18" s="9"/>
      <c r="H18" s="1">
        <f t="shared" si="1"/>
        <v>27.077000000000002</v>
      </c>
    </row>
    <row r="19" spans="1:9">
      <c r="A19">
        <v>2009</v>
      </c>
      <c r="B19" s="11">
        <v>13</v>
      </c>
      <c r="C19">
        <v>13</v>
      </c>
      <c r="D19">
        <v>2</v>
      </c>
      <c r="E19">
        <v>372</v>
      </c>
      <c r="G19">
        <v>3</v>
      </c>
      <c r="H19" s="1">
        <f t="shared" si="1"/>
        <v>33.817999999999998</v>
      </c>
      <c r="I19">
        <v>82</v>
      </c>
    </row>
    <row r="20" spans="1:9">
      <c r="A20">
        <v>2010</v>
      </c>
      <c r="B20">
        <v>10</v>
      </c>
      <c r="C20">
        <v>10</v>
      </c>
      <c r="D20">
        <v>0</v>
      </c>
      <c r="E20">
        <v>214</v>
      </c>
      <c r="G20">
        <v>2</v>
      </c>
      <c r="H20" s="1">
        <f t="shared" si="1"/>
        <v>21.4</v>
      </c>
      <c r="I20">
        <v>86</v>
      </c>
    </row>
    <row r="21" spans="1:9">
      <c r="A21">
        <v>2011</v>
      </c>
      <c r="B21">
        <v>12</v>
      </c>
      <c r="C21">
        <v>10</v>
      </c>
      <c r="D21">
        <v>1</v>
      </c>
      <c r="E21">
        <v>97</v>
      </c>
      <c r="H21" s="1">
        <f t="shared" si="1"/>
        <v>10.778</v>
      </c>
      <c r="I21">
        <v>34</v>
      </c>
    </row>
    <row r="22" spans="1:9">
      <c r="A22">
        <v>2012</v>
      </c>
      <c r="B22">
        <v>5</v>
      </c>
      <c r="C22">
        <v>5</v>
      </c>
      <c r="D22">
        <v>0</v>
      </c>
      <c r="E22">
        <v>92</v>
      </c>
      <c r="H22" s="1">
        <f t="shared" si="1"/>
        <v>18.399999999999999</v>
      </c>
      <c r="I22">
        <v>35</v>
      </c>
    </row>
    <row r="23" spans="1:9">
      <c r="A23">
        <v>2013</v>
      </c>
      <c r="B23" s="24">
        <v>8</v>
      </c>
      <c r="C23" s="24">
        <v>7</v>
      </c>
      <c r="D23" s="24">
        <v>1</v>
      </c>
      <c r="E23" s="24">
        <v>188</v>
      </c>
      <c r="F23" s="24">
        <v>1</v>
      </c>
      <c r="G23" s="24">
        <v>1</v>
      </c>
      <c r="H23" s="1">
        <f t="shared" si="1"/>
        <v>31.332999999999998</v>
      </c>
      <c r="I23" s="24">
        <v>103</v>
      </c>
    </row>
    <row r="24" spans="1:9">
      <c r="A24">
        <v>2014</v>
      </c>
      <c r="B24" s="24">
        <v>4</v>
      </c>
      <c r="C24" s="24">
        <v>4</v>
      </c>
      <c r="D24" s="24">
        <v>1</v>
      </c>
      <c r="E24" s="24">
        <v>63</v>
      </c>
      <c r="F24" s="24"/>
      <c r="G24" s="24"/>
      <c r="H24" s="1">
        <f t="shared" ref="H24" si="2">IF(C24=0,"",ROUND(E24/(C24-D24),3))</f>
        <v>21</v>
      </c>
      <c r="I24" s="24">
        <v>37</v>
      </c>
    </row>
    <row r="25" spans="1:9">
      <c r="A25">
        <v>2015</v>
      </c>
      <c r="B25" s="24">
        <v>3</v>
      </c>
      <c r="C25" s="24">
        <v>3</v>
      </c>
      <c r="D25" s="24">
        <v>1</v>
      </c>
      <c r="E25" s="24">
        <v>37</v>
      </c>
      <c r="F25" s="24"/>
      <c r="G25" s="24"/>
      <c r="H25" s="1">
        <f t="shared" si="1"/>
        <v>18.5</v>
      </c>
      <c r="I25" s="24">
        <v>27</v>
      </c>
    </row>
    <row r="27" spans="1:9">
      <c r="A27" t="s">
        <v>62</v>
      </c>
      <c r="B27">
        <f t="shared" ref="B27:G27" si="3">SUM(B5:B26)</f>
        <v>192</v>
      </c>
      <c r="C27">
        <f t="shared" si="3"/>
        <v>181</v>
      </c>
      <c r="D27">
        <f t="shared" si="3"/>
        <v>17</v>
      </c>
      <c r="E27">
        <f t="shared" si="3"/>
        <v>3636</v>
      </c>
      <c r="F27">
        <f t="shared" si="3"/>
        <v>1</v>
      </c>
      <c r="G27">
        <f t="shared" si="3"/>
        <v>18</v>
      </c>
      <c r="H27" s="1">
        <f>E27/(C27-D27)</f>
        <v>22.170731707317074</v>
      </c>
      <c r="I27">
        <f>MAX(I5:I25)</f>
        <v>103</v>
      </c>
    </row>
  </sheetData>
  <phoneticPr fontId="1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H10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Overall ave</vt:lpstr>
      <vt:lpstr>Season summ</vt:lpstr>
      <vt:lpstr>Ahearne C</vt:lpstr>
      <vt:lpstr>Anders M</vt:lpstr>
      <vt:lpstr>Barnard A</vt:lpstr>
      <vt:lpstr>Barr S</vt:lpstr>
      <vt:lpstr>Booth R</vt:lpstr>
      <vt:lpstr>Bowler T</vt:lpstr>
      <vt:lpstr>Carsberg T</vt:lpstr>
      <vt:lpstr>Dawson N</vt:lpstr>
      <vt:lpstr>Drever A</vt:lpstr>
      <vt:lpstr>Elburn A</vt:lpstr>
      <vt:lpstr>Gilbert J</vt:lpstr>
      <vt:lpstr>Gilbert S</vt:lpstr>
      <vt:lpstr>Gallant B</vt:lpstr>
      <vt:lpstr>Gallant G</vt:lpstr>
      <vt:lpstr>Gallant J</vt:lpstr>
      <vt:lpstr>Hawkins C</vt:lpstr>
      <vt:lpstr>Hutchings G</vt:lpstr>
      <vt:lpstr>Matthews K</vt:lpstr>
      <vt:lpstr>Mimmack C</vt:lpstr>
      <vt:lpstr>Russell T</vt:lpstr>
      <vt:lpstr>Scholes P</vt:lpstr>
      <vt:lpstr>Scholes S</vt:lpstr>
      <vt:lpstr>Scott D</vt:lpstr>
      <vt:lpstr>Smith B</vt:lpstr>
      <vt:lpstr>Stevens P</vt:lpstr>
      <vt:lpstr>Sutcliffe P</vt:lpstr>
      <vt:lpstr>Taylor P</vt:lpstr>
      <vt:lpstr>Wood C</vt:lpstr>
      <vt:lpstr>Stevens J</vt:lpstr>
      <vt:lpstr>Gomez M</vt:lpstr>
      <vt:lpstr>Hindley C</vt:lpstr>
      <vt:lpstr>Gould P</vt:lpstr>
      <vt:lpstr>Harris 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Stuart Gilbert</cp:lastModifiedBy>
  <cp:lastPrinted>2010-09-24T09:24:08Z</cp:lastPrinted>
  <dcterms:created xsi:type="dcterms:W3CDTF">1996-10-14T23:33:28Z</dcterms:created>
  <dcterms:modified xsi:type="dcterms:W3CDTF">2015-10-22T18:00:46Z</dcterms:modified>
  <cp:category/>
</cp:coreProperties>
</file>