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theme/themeOverride32.xml" ContentType="application/vnd.openxmlformats-officedocument.themeOverrid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theme/themeOverride36.xml" ContentType="application/vnd.openxmlformats-officedocument.themeOverride+xml"/>
  <Override PartName="/xl/drawings/drawing8.xml" ContentType="application/vnd.openxmlformats-officedocument.drawing+xml"/>
  <Override PartName="/xl/charts/chart39.xml" ContentType="application/vnd.openxmlformats-officedocument.drawingml.chart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theme/themeOverride38.xml" ContentType="application/vnd.openxmlformats-officedocument.themeOverride+xml"/>
  <Override PartName="/xl/charts/chart41.xml" ContentType="application/vnd.openxmlformats-officedocument.drawingml.chart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theme/themeOverride42.xml" ContentType="application/vnd.openxmlformats-officedocument.themeOverride+xml"/>
  <Override PartName="/xl/drawings/drawing9.xml" ContentType="application/vnd.openxmlformats-officedocument.drawing+xml"/>
  <Override PartName="/xl/charts/chart45.xml" ContentType="application/vnd.openxmlformats-officedocument.drawingml.chart+xml"/>
  <Override PartName="/xl/theme/themeOverride43.xml" ContentType="application/vnd.openxmlformats-officedocument.themeOverride+xml"/>
  <Override PartName="/xl/charts/chart46.xml" ContentType="application/vnd.openxmlformats-officedocument.drawingml.chart+xml"/>
  <Override PartName="/xl/theme/themeOverride44.xml" ContentType="application/vnd.openxmlformats-officedocument.themeOverride+xml"/>
  <Override PartName="/xl/drawings/drawing10.xml" ContentType="application/vnd.openxmlformats-officedocument.drawing+xml"/>
  <Override PartName="/xl/charts/chart47.xml" ContentType="application/vnd.openxmlformats-officedocument.drawingml.chart+xml"/>
  <Override PartName="/xl/theme/themeOverride45.xml" ContentType="application/vnd.openxmlformats-officedocument.themeOverride+xml"/>
  <Override PartName="/xl/charts/chart48.xml" ContentType="application/vnd.openxmlformats-officedocument.drawingml.chart+xml"/>
  <Override PartName="/xl/theme/themeOverride46.xml" ContentType="application/vnd.openxmlformats-officedocument.themeOverride+xml"/>
  <Override PartName="/xl/charts/chart49.xml" ContentType="application/vnd.openxmlformats-officedocument.drawingml.chart+xml"/>
  <Override PartName="/xl/theme/themeOverride47.xml" ContentType="application/vnd.openxmlformats-officedocument.themeOverride+xml"/>
  <Override PartName="/xl/charts/chart50.xml" ContentType="application/vnd.openxmlformats-officedocument.drawingml.chart+xml"/>
  <Override PartName="/xl/theme/themeOverride48.xml" ContentType="application/vnd.openxmlformats-officedocument.themeOverride+xml"/>
  <Override PartName="/xl/charts/chart51.xml" ContentType="application/vnd.openxmlformats-officedocument.drawingml.chart+xml"/>
  <Override PartName="/xl/theme/themeOverride49.xml" ContentType="application/vnd.openxmlformats-officedocument.themeOverride+xml"/>
  <Override PartName="/xl/charts/chart52.xml" ContentType="application/vnd.openxmlformats-officedocument.drawingml.chart+xml"/>
  <Override PartName="/xl/theme/themeOverride50.xml" ContentType="application/vnd.openxmlformats-officedocument.themeOverride+xml"/>
  <Override PartName="/xl/drawings/drawing11.xml" ContentType="application/vnd.openxmlformats-officedocument.drawing+xml"/>
  <Override PartName="/xl/charts/chart53.xml" ContentType="application/vnd.openxmlformats-officedocument.drawingml.chart+xml"/>
  <Override PartName="/xl/theme/themeOverride51.xml" ContentType="application/vnd.openxmlformats-officedocument.themeOverride+xml"/>
  <Override PartName="/xl/charts/chart54.xml" ContentType="application/vnd.openxmlformats-officedocument.drawingml.chart+xml"/>
  <Override PartName="/xl/theme/themeOverride52.xml" ContentType="application/vnd.openxmlformats-officedocument.themeOverride+xml"/>
  <Override PartName="/xl/charts/chart55.xml" ContentType="application/vnd.openxmlformats-officedocument.drawingml.chart+xml"/>
  <Override PartName="/xl/theme/themeOverride53.xml" ContentType="application/vnd.openxmlformats-officedocument.themeOverride+xml"/>
  <Override PartName="/xl/charts/chart56.xml" ContentType="application/vnd.openxmlformats-officedocument.drawingml.chart+xml"/>
  <Override PartName="/xl/theme/themeOverride54.xml" ContentType="application/vnd.openxmlformats-officedocument.themeOverride+xml"/>
  <Override PartName="/xl/charts/chart57.xml" ContentType="application/vnd.openxmlformats-officedocument.drawingml.chart+xml"/>
  <Override PartName="/xl/theme/themeOverride55.xml" ContentType="application/vnd.openxmlformats-officedocument.themeOverride+xml"/>
  <Override PartName="/xl/charts/chart58.xml" ContentType="application/vnd.openxmlformats-officedocument.drawingml.chart+xml"/>
  <Override PartName="/xl/theme/themeOverride56.xml" ContentType="application/vnd.openxmlformats-officedocument.themeOverride+xml"/>
  <Override PartName="/xl/drawings/drawing12.xml" ContentType="application/vnd.openxmlformats-officedocument.drawing+xml"/>
  <Override PartName="/xl/charts/chart59.xml" ContentType="application/vnd.openxmlformats-officedocument.drawingml.chart+xml"/>
  <Override PartName="/xl/theme/themeOverride57.xml" ContentType="application/vnd.openxmlformats-officedocument.themeOverride+xml"/>
  <Override PartName="/xl/charts/chart60.xml" ContentType="application/vnd.openxmlformats-officedocument.drawingml.chart+xml"/>
  <Override PartName="/xl/theme/themeOverride58.xml" ContentType="application/vnd.openxmlformats-officedocument.themeOverride+xml"/>
  <Override PartName="/xl/charts/chart61.xml" ContentType="application/vnd.openxmlformats-officedocument.drawingml.chart+xml"/>
  <Override PartName="/xl/theme/themeOverride59.xml" ContentType="application/vnd.openxmlformats-officedocument.themeOverride+xml"/>
  <Override PartName="/xl/charts/chart62.xml" ContentType="application/vnd.openxmlformats-officedocument.drawingml.chart+xml"/>
  <Override PartName="/xl/theme/themeOverride60.xml" ContentType="application/vnd.openxmlformats-officedocument.themeOverride+xml"/>
  <Override PartName="/xl/charts/chart63.xml" ContentType="application/vnd.openxmlformats-officedocument.drawingml.chart+xml"/>
  <Override PartName="/xl/theme/themeOverride61.xml" ContentType="application/vnd.openxmlformats-officedocument.themeOverride+xml"/>
  <Override PartName="/xl/charts/chart64.xml" ContentType="application/vnd.openxmlformats-officedocument.drawingml.chart+xml"/>
  <Override PartName="/xl/theme/themeOverride62.xml" ContentType="application/vnd.openxmlformats-officedocument.themeOverride+xml"/>
  <Override PartName="/xl/drawings/drawing13.xml" ContentType="application/vnd.openxmlformats-officedocument.drawing+xml"/>
  <Override PartName="/xl/charts/chart65.xml" ContentType="application/vnd.openxmlformats-officedocument.drawingml.chart+xml"/>
  <Override PartName="/xl/theme/themeOverride63.xml" ContentType="application/vnd.openxmlformats-officedocument.themeOverride+xml"/>
  <Override PartName="/xl/charts/chart66.xml" ContentType="application/vnd.openxmlformats-officedocument.drawingml.chart+xml"/>
  <Override PartName="/xl/theme/themeOverride64.xml" ContentType="application/vnd.openxmlformats-officedocument.themeOverride+xml"/>
  <Override PartName="/xl/charts/chart67.xml" ContentType="application/vnd.openxmlformats-officedocument.drawingml.chart+xml"/>
  <Override PartName="/xl/theme/themeOverride65.xml" ContentType="application/vnd.openxmlformats-officedocument.themeOverride+xml"/>
  <Override PartName="/xl/charts/chart68.xml" ContentType="application/vnd.openxmlformats-officedocument.drawingml.chart+xml"/>
  <Override PartName="/xl/theme/themeOverride66.xml" ContentType="application/vnd.openxmlformats-officedocument.themeOverride+xml"/>
  <Override PartName="/xl/charts/chart69.xml" ContentType="application/vnd.openxmlformats-officedocument.drawingml.chart+xml"/>
  <Override PartName="/xl/theme/themeOverride67.xml" ContentType="application/vnd.openxmlformats-officedocument.themeOverride+xml"/>
  <Override PartName="/xl/charts/chart70.xml" ContentType="application/vnd.openxmlformats-officedocument.drawingml.chart+xml"/>
  <Override PartName="/xl/theme/themeOverride68.xml" ContentType="application/vnd.openxmlformats-officedocument.themeOverride+xml"/>
  <Override PartName="/xl/drawings/drawing14.xml" ContentType="application/vnd.openxmlformats-officedocument.drawing+xml"/>
  <Override PartName="/xl/charts/chart71.xml" ContentType="application/vnd.openxmlformats-officedocument.drawingml.chart+xml"/>
  <Override PartName="/xl/theme/themeOverride69.xml" ContentType="application/vnd.openxmlformats-officedocument.themeOverride+xml"/>
  <Override PartName="/xl/charts/chart72.xml" ContentType="application/vnd.openxmlformats-officedocument.drawingml.chart+xml"/>
  <Override PartName="/xl/theme/themeOverride70.xml" ContentType="application/vnd.openxmlformats-officedocument.themeOverride+xml"/>
  <Override PartName="/xl/charts/chart73.xml" ContentType="application/vnd.openxmlformats-officedocument.drawingml.chart+xml"/>
  <Override PartName="/xl/theme/themeOverride71.xml" ContentType="application/vnd.openxmlformats-officedocument.themeOverride+xml"/>
  <Override PartName="/xl/drawings/drawing15.xml" ContentType="application/vnd.openxmlformats-officedocument.drawing+xml"/>
  <Override PartName="/xl/charts/chart74.xml" ContentType="application/vnd.openxmlformats-officedocument.drawingml.chart+xml"/>
  <Override PartName="/xl/theme/themeOverride72.xml" ContentType="application/vnd.openxmlformats-officedocument.themeOverride+xml"/>
  <Override PartName="/xl/charts/chart75.xml" ContentType="application/vnd.openxmlformats-officedocument.drawingml.chart+xml"/>
  <Override PartName="/xl/theme/themeOverride73.xml" ContentType="application/vnd.openxmlformats-officedocument.themeOverride+xml"/>
  <Override PartName="/xl/charts/chart76.xml" ContentType="application/vnd.openxmlformats-officedocument.drawingml.chart+xml"/>
  <Override PartName="/xl/theme/themeOverride74.xml" ContentType="application/vnd.openxmlformats-officedocument.themeOverride+xml"/>
  <Override PartName="/xl/charts/chart77.xml" ContentType="application/vnd.openxmlformats-officedocument.drawingml.chart+xml"/>
  <Override PartName="/xl/theme/themeOverride75.xml" ContentType="application/vnd.openxmlformats-officedocument.themeOverride+xml"/>
  <Override PartName="/xl/charts/chart78.xml" ContentType="application/vnd.openxmlformats-officedocument.drawingml.chart+xml"/>
  <Override PartName="/xl/theme/themeOverride76.xml" ContentType="application/vnd.openxmlformats-officedocument.themeOverride+xml"/>
  <Override PartName="/xl/charts/chart79.xml" ContentType="application/vnd.openxmlformats-officedocument.drawingml.chart+xml"/>
  <Override PartName="/xl/theme/themeOverride77.xml" ContentType="application/vnd.openxmlformats-officedocument.themeOverride+xml"/>
  <Override PartName="/xl/drawings/drawing16.xml" ContentType="application/vnd.openxmlformats-officedocument.drawing+xml"/>
  <Override PartName="/xl/charts/chart80.xml" ContentType="application/vnd.openxmlformats-officedocument.drawingml.chart+xml"/>
  <Override PartName="/xl/theme/themeOverride78.xml" ContentType="application/vnd.openxmlformats-officedocument.themeOverride+xml"/>
  <Override PartName="/xl/charts/chart81.xml" ContentType="application/vnd.openxmlformats-officedocument.drawingml.chart+xml"/>
  <Override PartName="/xl/theme/themeOverride79.xml" ContentType="application/vnd.openxmlformats-officedocument.themeOverride+xml"/>
  <Override PartName="/xl/drawings/drawing17.xml" ContentType="application/vnd.openxmlformats-officedocument.drawing+xml"/>
  <Override PartName="/xl/charts/chart82.xml" ContentType="application/vnd.openxmlformats-officedocument.drawingml.chart+xml"/>
  <Override PartName="/xl/theme/themeOverride80.xml" ContentType="application/vnd.openxmlformats-officedocument.themeOverride+xml"/>
  <Override PartName="/xl/charts/chart83.xml" ContentType="application/vnd.openxmlformats-officedocument.drawingml.chart+xml"/>
  <Override PartName="/xl/theme/themeOverride81.xml" ContentType="application/vnd.openxmlformats-officedocument.themeOverride+xml"/>
  <Override PartName="/xl/drawings/drawing18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19.xml" ContentType="application/vnd.openxmlformats-officedocument.drawing+xml"/>
  <Override PartName="/xl/charts/chart90.xml" ContentType="application/vnd.openxmlformats-officedocument.drawingml.chart+xml"/>
  <Override PartName="/xl/theme/themeOverride82.xml" ContentType="application/vnd.openxmlformats-officedocument.themeOverride+xml"/>
  <Override PartName="/xl/charts/chart91.xml" ContentType="application/vnd.openxmlformats-officedocument.drawingml.chart+xml"/>
  <Override PartName="/xl/theme/themeOverride83.xml" ContentType="application/vnd.openxmlformats-officedocument.themeOverride+xml"/>
  <Override PartName="/xl/drawings/drawing20.xml" ContentType="application/vnd.openxmlformats-officedocument.drawing+xml"/>
  <Override PartName="/xl/charts/chart92.xml" ContentType="application/vnd.openxmlformats-officedocument.drawingml.chart+xml"/>
  <Override PartName="/xl/theme/themeOverride84.xml" ContentType="application/vnd.openxmlformats-officedocument.themeOverride+xml"/>
  <Override PartName="/xl/charts/chart93.xml" ContentType="application/vnd.openxmlformats-officedocument.drawingml.chart+xml"/>
  <Override PartName="/xl/theme/themeOverride85.xml" ContentType="application/vnd.openxmlformats-officedocument.themeOverride+xml"/>
  <Override PartName="/xl/charts/chart94.xml" ContentType="application/vnd.openxmlformats-officedocument.drawingml.chart+xml"/>
  <Override PartName="/xl/theme/themeOverride86.xml" ContentType="application/vnd.openxmlformats-officedocument.themeOverride+xml"/>
  <Override PartName="/xl/charts/chart95.xml" ContentType="application/vnd.openxmlformats-officedocument.drawingml.chart+xml"/>
  <Override PartName="/xl/theme/themeOverride87.xml" ContentType="application/vnd.openxmlformats-officedocument.themeOverride+xml"/>
  <Override PartName="/xl/charts/chart96.xml" ContentType="application/vnd.openxmlformats-officedocument.drawingml.chart+xml"/>
  <Override PartName="/xl/theme/themeOverride88.xml" ContentType="application/vnd.openxmlformats-officedocument.themeOverride+xml"/>
  <Override PartName="/xl/charts/chart97.xml" ContentType="application/vnd.openxmlformats-officedocument.drawingml.chart+xml"/>
  <Override PartName="/xl/theme/themeOverride89.xml" ContentType="application/vnd.openxmlformats-officedocument.themeOverride+xml"/>
  <Override PartName="/xl/drawings/drawing21.xml" ContentType="application/vnd.openxmlformats-officedocument.drawing+xml"/>
  <Override PartName="/xl/charts/chart98.xml" ContentType="application/vnd.openxmlformats-officedocument.drawingml.chart+xml"/>
  <Override PartName="/xl/theme/themeOverride90.xml" ContentType="application/vnd.openxmlformats-officedocument.themeOverride+xml"/>
  <Override PartName="/xl/charts/chart99.xml" ContentType="application/vnd.openxmlformats-officedocument.drawingml.chart+xml"/>
  <Override PartName="/xl/theme/themeOverride91.xml" ContentType="application/vnd.openxmlformats-officedocument.themeOverride+xml"/>
  <Override PartName="/xl/drawings/drawing22.xml" ContentType="application/vnd.openxmlformats-officedocument.drawing+xml"/>
  <Override PartName="/xl/charts/chart100.xml" ContentType="application/vnd.openxmlformats-officedocument.drawingml.chart+xml"/>
  <Override PartName="/xl/theme/themeOverride92.xml" ContentType="application/vnd.openxmlformats-officedocument.themeOverride+xml"/>
  <Override PartName="/xl/charts/chart101.xml" ContentType="application/vnd.openxmlformats-officedocument.drawingml.chart+xml"/>
  <Override PartName="/xl/theme/themeOverride93.xml" ContentType="application/vnd.openxmlformats-officedocument.themeOverride+xml"/>
  <Override PartName="/xl/charts/chart102.xml" ContentType="application/vnd.openxmlformats-officedocument.drawingml.chart+xml"/>
  <Override PartName="/xl/theme/themeOverride94.xml" ContentType="application/vnd.openxmlformats-officedocument.themeOverride+xml"/>
  <Override PartName="/xl/charts/chart103.xml" ContentType="application/vnd.openxmlformats-officedocument.drawingml.chart+xml"/>
  <Override PartName="/xl/theme/themeOverride95.xml" ContentType="application/vnd.openxmlformats-officedocument.themeOverride+xml"/>
  <Override PartName="/xl/charts/chart104.xml" ContentType="application/vnd.openxmlformats-officedocument.drawingml.chart+xml"/>
  <Override PartName="/xl/theme/themeOverride96.xml" ContentType="application/vnd.openxmlformats-officedocument.themeOverride+xml"/>
  <Override PartName="/xl/charts/chart105.xml" ContentType="application/vnd.openxmlformats-officedocument.drawingml.chart+xml"/>
  <Override PartName="/xl/theme/themeOverride97.xml" ContentType="application/vnd.openxmlformats-officedocument.themeOverride+xml"/>
  <Override PartName="/xl/drawings/drawing23.xml" ContentType="application/vnd.openxmlformats-officedocument.drawing+xml"/>
  <Override PartName="/xl/charts/chart106.xml" ContentType="application/vnd.openxmlformats-officedocument.drawingml.chart+xml"/>
  <Override PartName="/xl/theme/themeOverride98.xml" ContentType="application/vnd.openxmlformats-officedocument.themeOverride+xml"/>
  <Override PartName="/xl/charts/chart107.xml" ContentType="application/vnd.openxmlformats-officedocument.drawingml.chart+xml"/>
  <Override PartName="/xl/theme/themeOverride99.xml" ContentType="application/vnd.openxmlformats-officedocument.themeOverride+xml"/>
  <Override PartName="/xl/charts/chart108.xml" ContentType="application/vnd.openxmlformats-officedocument.drawingml.chart+xml"/>
  <Override PartName="/xl/theme/themeOverride100.xml" ContentType="application/vnd.openxmlformats-officedocument.themeOverride+xml"/>
  <Override PartName="/xl/charts/chart109.xml" ContentType="application/vnd.openxmlformats-officedocument.drawingml.chart+xml"/>
  <Override PartName="/xl/theme/themeOverride101.xml" ContentType="application/vnd.openxmlformats-officedocument.themeOverride+xml"/>
  <Override PartName="/xl/charts/chart110.xml" ContentType="application/vnd.openxmlformats-officedocument.drawingml.chart+xml"/>
  <Override PartName="/xl/theme/themeOverride102.xml" ContentType="application/vnd.openxmlformats-officedocument.themeOverride+xml"/>
  <Override PartName="/xl/charts/chart111.xml" ContentType="application/vnd.openxmlformats-officedocument.drawingml.chart+xml"/>
  <Override PartName="/xl/theme/themeOverride103.xml" ContentType="application/vnd.openxmlformats-officedocument.themeOverride+xml"/>
  <Override PartName="/xl/drawings/drawing24.xml" ContentType="application/vnd.openxmlformats-officedocument.drawing+xml"/>
  <Override PartName="/xl/charts/chart112.xml" ContentType="application/vnd.openxmlformats-officedocument.drawingml.chart+xml"/>
  <Override PartName="/xl/theme/themeOverride104.xml" ContentType="application/vnd.openxmlformats-officedocument.themeOverride+xml"/>
  <Override PartName="/xl/charts/chart113.xml" ContentType="application/vnd.openxmlformats-officedocument.drawingml.chart+xml"/>
  <Override PartName="/xl/theme/themeOverride105.xml" ContentType="application/vnd.openxmlformats-officedocument.themeOverride+xml"/>
  <Override PartName="/xl/charts/chart114.xml" ContentType="application/vnd.openxmlformats-officedocument.drawingml.chart+xml"/>
  <Override PartName="/xl/theme/themeOverride106.xml" ContentType="application/vnd.openxmlformats-officedocument.themeOverride+xml"/>
  <Override PartName="/xl/charts/chart115.xml" ContentType="application/vnd.openxmlformats-officedocument.drawingml.chart+xml"/>
  <Override PartName="/xl/theme/themeOverride107.xml" ContentType="application/vnd.openxmlformats-officedocument.themeOverride+xml"/>
  <Override PartName="/xl/charts/chart116.xml" ContentType="application/vnd.openxmlformats-officedocument.drawingml.chart+xml"/>
  <Override PartName="/xl/theme/themeOverride108.xml" ContentType="application/vnd.openxmlformats-officedocument.themeOverride+xml"/>
  <Override PartName="/xl/charts/chart117.xml" ContentType="application/vnd.openxmlformats-officedocument.drawingml.chart+xml"/>
  <Override PartName="/xl/theme/themeOverride109.xml" ContentType="application/vnd.openxmlformats-officedocument.themeOverride+xml"/>
  <Override PartName="/xl/drawings/drawing25.xml" ContentType="application/vnd.openxmlformats-officedocument.drawing+xml"/>
  <Override PartName="/xl/charts/chart118.xml" ContentType="application/vnd.openxmlformats-officedocument.drawingml.chart+xml"/>
  <Override PartName="/xl/theme/themeOverride110.xml" ContentType="application/vnd.openxmlformats-officedocument.themeOverride+xml"/>
  <Override PartName="/xl/charts/chart119.xml" ContentType="application/vnd.openxmlformats-officedocument.drawingml.chart+xml"/>
  <Override PartName="/xl/theme/themeOverride111.xml" ContentType="application/vnd.openxmlformats-officedocument.themeOverride+xml"/>
  <Override PartName="/xl/charts/chart120.xml" ContentType="application/vnd.openxmlformats-officedocument.drawingml.chart+xml"/>
  <Override PartName="/xl/theme/themeOverride112.xml" ContentType="application/vnd.openxmlformats-officedocument.themeOverride+xml"/>
  <Override PartName="/xl/charts/chart121.xml" ContentType="application/vnd.openxmlformats-officedocument.drawingml.chart+xml"/>
  <Override PartName="/xl/theme/themeOverride113.xml" ContentType="application/vnd.openxmlformats-officedocument.themeOverride+xml"/>
  <Override PartName="/xl/charts/chart122.xml" ContentType="application/vnd.openxmlformats-officedocument.drawingml.chart+xml"/>
  <Override PartName="/xl/theme/themeOverride114.xml" ContentType="application/vnd.openxmlformats-officedocument.themeOverride+xml"/>
  <Override PartName="/xl/charts/chart123.xml" ContentType="application/vnd.openxmlformats-officedocument.drawingml.chart+xml"/>
  <Override PartName="/xl/theme/themeOverride115.xml" ContentType="application/vnd.openxmlformats-officedocument.themeOverride+xml"/>
  <Override PartName="/xl/drawings/drawing26.xml" ContentType="application/vnd.openxmlformats-officedocument.drawing+xml"/>
  <Override PartName="/xl/charts/chart124.xml" ContentType="application/vnd.openxmlformats-officedocument.drawingml.chart+xml"/>
  <Override PartName="/xl/theme/themeOverride116.xml" ContentType="application/vnd.openxmlformats-officedocument.themeOverride+xml"/>
  <Override PartName="/xl/charts/chart125.xml" ContentType="application/vnd.openxmlformats-officedocument.drawingml.chart+xml"/>
  <Override PartName="/xl/theme/themeOverride117.xml" ContentType="application/vnd.openxmlformats-officedocument.themeOverride+xml"/>
  <Override PartName="/xl/drawings/drawing27.xml" ContentType="application/vnd.openxmlformats-officedocument.drawing+xml"/>
  <Override PartName="/xl/charts/chart126.xml" ContentType="application/vnd.openxmlformats-officedocument.drawingml.chart+xml"/>
  <Override PartName="/xl/theme/themeOverride118.xml" ContentType="application/vnd.openxmlformats-officedocument.themeOverride+xml"/>
  <Override PartName="/xl/charts/chart127.xml" ContentType="application/vnd.openxmlformats-officedocument.drawingml.chart+xml"/>
  <Override PartName="/xl/theme/themeOverride119.xml" ContentType="application/vnd.openxmlformats-officedocument.themeOverride+xml"/>
  <Override PartName="/xl/charts/chart128.xml" ContentType="application/vnd.openxmlformats-officedocument.drawingml.chart+xml"/>
  <Override PartName="/xl/theme/themeOverride120.xml" ContentType="application/vnd.openxmlformats-officedocument.themeOverride+xml"/>
  <Override PartName="/xl/charts/chart129.xml" ContentType="application/vnd.openxmlformats-officedocument.drawingml.chart+xml"/>
  <Override PartName="/xl/theme/themeOverride121.xml" ContentType="application/vnd.openxmlformats-officedocument.themeOverride+xml"/>
  <Override PartName="/xl/charts/chart130.xml" ContentType="application/vnd.openxmlformats-officedocument.drawingml.chart+xml"/>
  <Override PartName="/xl/theme/themeOverride122.xml" ContentType="application/vnd.openxmlformats-officedocument.themeOverride+xml"/>
  <Override PartName="/xl/charts/chart131.xml" ContentType="application/vnd.openxmlformats-officedocument.drawingml.chart+xml"/>
  <Override PartName="/xl/theme/themeOverride123.xml" ContentType="application/vnd.openxmlformats-officedocument.themeOverride+xml"/>
  <Override PartName="/xl/drawings/drawing28.xml" ContentType="application/vnd.openxmlformats-officedocument.drawing+xml"/>
  <Override PartName="/xl/charts/chart132.xml" ContentType="application/vnd.openxmlformats-officedocument.drawingml.chart+xml"/>
  <Override PartName="/xl/theme/themeOverride124.xml" ContentType="application/vnd.openxmlformats-officedocument.themeOverride+xml"/>
  <Override PartName="/xl/charts/chart133.xml" ContentType="application/vnd.openxmlformats-officedocument.drawingml.chart+xml"/>
  <Override PartName="/xl/theme/themeOverride125.xml" ContentType="application/vnd.openxmlformats-officedocument.themeOverride+xml"/>
  <Override PartName="/xl/charts/chart134.xml" ContentType="application/vnd.openxmlformats-officedocument.drawingml.chart+xml"/>
  <Override PartName="/xl/theme/themeOverride126.xml" ContentType="application/vnd.openxmlformats-officedocument.themeOverride+xml"/>
  <Override PartName="/xl/charts/chart135.xml" ContentType="application/vnd.openxmlformats-officedocument.drawingml.chart+xml"/>
  <Override PartName="/xl/theme/themeOverride127.xml" ContentType="application/vnd.openxmlformats-officedocument.themeOverride+xml"/>
  <Override PartName="/xl/charts/chart136.xml" ContentType="application/vnd.openxmlformats-officedocument.drawingml.chart+xml"/>
  <Override PartName="/xl/theme/themeOverride128.xml" ContentType="application/vnd.openxmlformats-officedocument.themeOverride+xml"/>
  <Override PartName="/xl/charts/chart137.xml" ContentType="application/vnd.openxmlformats-officedocument.drawingml.chart+xml"/>
  <Override PartName="/xl/theme/themeOverride129.xml" ContentType="application/vnd.openxmlformats-officedocument.themeOverride+xml"/>
  <Override PartName="/xl/drawings/drawing29.xml" ContentType="application/vnd.openxmlformats-officedocument.drawing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drawings/drawing30.xml" ContentType="application/vnd.openxmlformats-officedocument.drawing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31.xml" ContentType="application/vnd.openxmlformats-officedocument.drawing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drawings/drawing32.xml" ContentType="application/vnd.openxmlformats-officedocument.drawing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drawings/drawing33.xml" ContentType="application/vnd.openxmlformats-officedocument.drawing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8"/>
  <workbookPr showInkAnnotation="0" codeName="ThisWorkbook" autoCompressPictures="0"/>
  <xr:revisionPtr revIDLastSave="0" documentId="11_2E29C0C2605CDD74DB4FCFC4BB1B11EEFC329441" xr6:coauthVersionLast="45" xr6:coauthVersionMax="45" xr10:uidLastSave="{00000000-0000-0000-0000-000000000000}"/>
  <bookViews>
    <workbookView xWindow="0" yWindow="-460" windowWidth="28800" windowHeight="18000" tabRatio="808" xr2:uid="{00000000-000D-0000-FFFF-FFFF00000000}"/>
  </bookViews>
  <sheets>
    <sheet name="Overall ave" sheetId="16" r:id="rId1"/>
    <sheet name="Season summ" sheetId="19" r:id="rId2"/>
    <sheet name="Ahearne C" sheetId="37" r:id="rId3"/>
    <sheet name="Akers V" sheetId="56" r:id="rId4"/>
    <sheet name="Anders M" sheetId="44" r:id="rId5"/>
    <sheet name="Barnard A" sheetId="35" r:id="rId6"/>
    <sheet name="Barr S" sheetId="20" r:id="rId7"/>
    <sheet name="Booth R" sheetId="46" r:id="rId8"/>
    <sheet name="Bowler T" sheetId="32" r:id="rId9"/>
    <sheet name="Carsberg T" sheetId="3" r:id="rId10"/>
    <sheet name="Dawson N" sheetId="9" r:id="rId11"/>
    <sheet name="Drever A" sheetId="47" r:id="rId12"/>
    <sheet name="Elburn A" sheetId="52" r:id="rId13"/>
    <sheet name="Gallant B" sheetId="33" r:id="rId14"/>
    <sheet name="Gallant G" sheetId="34" r:id="rId15"/>
    <sheet name="Gallant J" sheetId="49" r:id="rId16"/>
    <sheet name="Gilbert J" sheetId="42" r:id="rId17"/>
    <sheet name="Gilbert S" sheetId="12" r:id="rId18"/>
    <sheet name="Hawkins C" sheetId="50" r:id="rId19"/>
    <sheet name="Hutchings G" sheetId="38" r:id="rId20"/>
    <sheet name="Matthews K" sheetId="51" r:id="rId21"/>
    <sheet name="Mimmack C" sheetId="2" r:id="rId22"/>
    <sheet name="Morgan-S B" sheetId="48" r:id="rId23"/>
    <sheet name="Russell T" sheetId="39" r:id="rId24"/>
    <sheet name="Scholes P" sheetId="10" r:id="rId25"/>
    <sheet name="Scholes S" sheetId="45" r:id="rId26"/>
    <sheet name="Scott D" sheetId="36" r:id="rId27"/>
    <sheet name="Silk R" sheetId="55" r:id="rId28"/>
    <sheet name="Simms A" sheetId="54" r:id="rId29"/>
    <sheet name="Slemming W" sheetId="53" r:id="rId30"/>
    <sheet name="Stevens P" sheetId="41" r:id="rId31"/>
    <sheet name="Sutcliffe P" sheetId="40" r:id="rId32"/>
    <sheet name="Taylor P" sheetId="7" r:id="rId33"/>
    <sheet name="Wood C" sheetId="8" r:id="rId34"/>
    <sheet name="Stevens J" sheetId="15" r:id="rId35"/>
    <sheet name="Gomez M" sheetId="43" r:id="rId36"/>
    <sheet name="Hindley C" sheetId="14" r:id="rId37"/>
    <sheet name="Gould P" sheetId="13" r:id="rId38"/>
    <sheet name="Harris N" sheetId="18" r:id="rId39"/>
  </sheets>
  <definedNames>
    <definedName name="aheac_batav">OFFSET('Ahearne C'!$I$5,0,0,'Ahearne C'!$D$1)</definedName>
    <definedName name="aheac_batrun">OFFSET('Ahearne C'!$F$5,0,0,'Ahearne C'!$D$1)</definedName>
    <definedName name="aheac_bwlav">OFFSET('Ahearne C'!$I$39,0,0,'Ahearne C'!$E$1)</definedName>
    <definedName name="aheac_bwlec">OFFSET('Ahearne C'!$G$39,0,0,'Ahearne C'!$E$1)</definedName>
    <definedName name="aheac_bwlsr">OFFSET('Ahearne C'!$H$39,0,0,'Ahearne C'!$E$1)</definedName>
    <definedName name="aheac_wkt">OFFSET('Ahearne C'!$D$39,0,0,'Ahearne C'!$E$1)</definedName>
    <definedName name="aheac_yrs">OFFSET('Ahearne C'!$A$5,0,0,'Ahearne C'!$D$1)</definedName>
    <definedName name="barna_batav" localSheetId="3">OFFSET('Akers V'!#REF!,0,0,'Akers V'!$D$1)</definedName>
    <definedName name="barna_batav" localSheetId="27">OFFSET('Silk R'!#REF!,0,0,'Silk R'!$D$1)</definedName>
    <definedName name="barna_batav" localSheetId="28">OFFSET('Simms A'!#REF!,0,0,'Simms A'!$D$1)</definedName>
    <definedName name="barna_batav" localSheetId="29">OFFSET('Slemming W'!#REF!,0,0,'Slemming W'!$D$1)</definedName>
    <definedName name="barna_batav">OFFSET('Barnard A'!$I$5,0,0,'Barnard A'!$D$1)</definedName>
    <definedName name="barna_batrun" localSheetId="3">OFFSET('Akers V'!#REF!,0,0,'Akers V'!$D$1)</definedName>
    <definedName name="barna_batrun" localSheetId="27">OFFSET('Silk R'!#REF!,0,0,'Silk R'!$D$1)</definedName>
    <definedName name="barna_batrun" localSheetId="28">OFFSET('Simms A'!#REF!,0,0,'Simms A'!$D$1)</definedName>
    <definedName name="barna_batrun" localSheetId="29">OFFSET('Slemming W'!#REF!,0,0,'Slemming W'!$D$1)</definedName>
    <definedName name="barna_batrun">OFFSET('Barnard A'!$F$5,0,0,'Barnard A'!$D$1)</definedName>
    <definedName name="barna_bwlav" localSheetId="3">OFFSET('Akers V'!#REF!,0,0,'Akers V'!$E$1)</definedName>
    <definedName name="barna_bwlav" localSheetId="27">OFFSET('Silk R'!#REF!,0,0,'Silk R'!$E$1)</definedName>
    <definedName name="barna_bwlav" localSheetId="28">OFFSET('Simms A'!#REF!,0,0,'Simms A'!$E$1)</definedName>
    <definedName name="barna_bwlav" localSheetId="29">OFFSET('Slemming W'!#REF!,0,0,'Slemming W'!$E$1)</definedName>
    <definedName name="barna_bwlav">OFFSET('Barnard A'!$I$41,0,0,'Barnard A'!$E$1)</definedName>
    <definedName name="barna_bwlec" localSheetId="3">OFFSET('Akers V'!#REF!,0,0,'Akers V'!$E$1)</definedName>
    <definedName name="barna_bwlec" localSheetId="27">OFFSET('Silk R'!#REF!,0,0,'Silk R'!$E$1)</definedName>
    <definedName name="barna_bwlec" localSheetId="28">OFFSET('Simms A'!#REF!,0,0,'Simms A'!$E$1)</definedName>
    <definedName name="barna_bwlec" localSheetId="29">OFFSET('Slemming W'!#REF!,0,0,'Slemming W'!$E$1)</definedName>
    <definedName name="barna_bwlec">OFFSET('Barnard A'!$G$41,0,0,'Barnard A'!$E$1)</definedName>
    <definedName name="barna_bwlsr" localSheetId="3">OFFSET('Akers V'!#REF!,0,0,'Akers V'!$E$1)</definedName>
    <definedName name="barna_bwlsr" localSheetId="27">OFFSET('Silk R'!#REF!,0,0,'Silk R'!$E$1)</definedName>
    <definedName name="barna_bwlsr" localSheetId="28">OFFSET('Simms A'!#REF!,0,0,'Simms A'!$E$1)</definedName>
    <definedName name="barna_bwlsr" localSheetId="29">OFFSET('Slemming W'!#REF!,0,0,'Slemming W'!$E$1)</definedName>
    <definedName name="barna_bwlsr">OFFSET('Barnard A'!$H$41,0,0,'Barnard A'!$E$1)</definedName>
    <definedName name="barna_wkt" localSheetId="3">OFFSET('Akers V'!#REF!,0,0,'Akers V'!$E$1)</definedName>
    <definedName name="barna_wkt" localSheetId="27">OFFSET('Silk R'!#REF!,0,0,'Silk R'!$E$1)</definedName>
    <definedName name="barna_wkt" localSheetId="28">OFFSET('Simms A'!#REF!,0,0,'Simms A'!$E$1)</definedName>
    <definedName name="barna_wkt" localSheetId="29">OFFSET('Slemming W'!#REF!,0,0,'Slemming W'!$E$1)</definedName>
    <definedName name="barna_wkt">OFFSET('Barnard A'!$D$41,0,0,'Barnard A'!$E$1)</definedName>
    <definedName name="barna_yrs" localSheetId="3">OFFSET('Akers V'!#REF!,0,0,'Akers V'!$D$1)</definedName>
    <definedName name="barna_yrs" localSheetId="27">OFFSET('Silk R'!#REF!,0,0,'Silk R'!$D$1)</definedName>
    <definedName name="barna_yrs" localSheetId="28">OFFSET('Simms A'!#REF!,0,0,'Simms A'!$D$1)</definedName>
    <definedName name="barna_yrs" localSheetId="29">OFFSET('Slemming W'!#REF!,0,0,'Slemming W'!$D$1)</definedName>
    <definedName name="barna_yrs">OFFSET('Barnard A'!$A$5,0,0,'Barnard A'!$D$1)</definedName>
    <definedName name="barrs_batav">OFFSET('Barr S'!$I$5,0,0,'Barr S'!$D$1)</definedName>
    <definedName name="barrs_batrun">OFFSET('Barr S'!$F$5,0,0,'Barr S'!$D$1)</definedName>
    <definedName name="barrs_bwlav">OFFSET('Barr S'!$I$43,0,0,'Barr S'!$E$1)</definedName>
    <definedName name="barrs_bwlec">OFFSET('Barr S'!$G$43,0,0,'Barr S'!$E$1)</definedName>
    <definedName name="barrs_bwlsr">OFFSET('Barr S'!$H$43,0,0,'Barr S'!$E$1)</definedName>
    <definedName name="barrs_wkt">OFFSET('Barr S'!$D$43,0,0,'Barr S'!$E$1)</definedName>
    <definedName name="barrs_yrs">OFFSET('Barr S'!$A$5,0,0,'Barr S'!$D$1)</definedName>
    <definedName name="bootr_batav">OFFSET('Booth R'!$I$5,0,0,'Booth R'!$D$1)</definedName>
    <definedName name="bootr_batrun">OFFSET('Booth R'!$F$5,0,0,'Booth R'!$D$1)</definedName>
    <definedName name="bootr_bwlav">OFFSET('Booth R'!$I$43,0,0,'Booth R'!$E$1)</definedName>
    <definedName name="bootr_bwlec">OFFSET('Booth R'!$G$43,0,0,'Booth R'!$E$1)</definedName>
    <definedName name="bootr_bwlsr">OFFSET('Booth R'!$H$43,0,0,'Booth R'!$E$1)</definedName>
    <definedName name="bootr_wkt">OFFSET('Booth R'!$D$43,0,0,'Booth R'!$E$1)</definedName>
    <definedName name="bootr_yrs">OFFSET('Booth R'!$A$5,0,0,'Booth R'!$D$1)</definedName>
    <definedName name="carsa_batav">OFFSET('Carsberg T'!$I$5,0,0,'Carsberg T'!$D$1)</definedName>
    <definedName name="carsa_batrun">OFFSET('Carsberg T'!$F$5,0,0,'Carsberg T'!$D$1)</definedName>
    <definedName name="carsa_yrs">OFFSET('Carsberg T'!$A$5,0,0,'Carsberg T'!$D$1)</definedName>
    <definedName name="dreva_batav">OFFSET('Drever A'!$I$5,0,0,'Drever A'!$D$1)</definedName>
    <definedName name="dreva_batrun">OFFSET('Drever A'!$F$5,0,0,'Drever A'!$D$1)</definedName>
    <definedName name="dreva_bwlav">OFFSET('Drever A'!$I$36,0,0,'Drever A'!$D$1)</definedName>
    <definedName name="dreva_bwlec">OFFSET('Drever A'!$G$36,0,0,'Drever A'!$D$1)</definedName>
    <definedName name="dreva_bwlsr">OFFSET('Drever A'!$H$36,0,0,'Drever A'!$D$1)</definedName>
    <definedName name="dreva_wkt">OFFSET('Drever A'!$D$36,0,0,'Drever A'!$D$1)</definedName>
    <definedName name="dreva_yrs">OFFSET('Drever A'!$A$5,0,0,'Drever A'!$D$1)</definedName>
    <definedName name="elbua_batav">OFFSET('Elburn A'!$I$5,0,0,'Elburn A'!$D$1)</definedName>
    <definedName name="elbua_batrun">OFFSET('Elburn A'!$F$5,0,0,'Elburn A'!$D$1)</definedName>
    <definedName name="elbua_yrs">OFFSET('Elburn A'!$A$5,0,0,'Elburn A'!$D$1)</definedName>
    <definedName name="gallb_batav">OFFSET('Gallant B'!$I$5,0,0,'Gallant B'!$D$1)</definedName>
    <definedName name="gallb_batrun">OFFSET('Gallant B'!$F$5,0,0,'Gallant B'!$D$1)</definedName>
    <definedName name="gallb_bwlav">OFFSET('Gallant B'!$I$42,0,0,'Gallant B'!$D$1)</definedName>
    <definedName name="gallb_bwlec">OFFSET('Gallant B'!$G$42,0,0,'Gallant B'!$D$1)</definedName>
    <definedName name="gallb_bwlsr">OFFSET('Gallant B'!$H$42,0,0,'Gallant B'!$D$1)</definedName>
    <definedName name="gallb_wkt">OFFSET('Gallant B'!$D$42,0,0,'Gallant B'!$D$1)</definedName>
    <definedName name="gallb_yrs">OFFSET('Gallant B'!$A$5,0,0,'Gallant B'!$D$1)</definedName>
    <definedName name="gallg_batav">OFFSET('Gallant G'!$I$6,0,0,'Gallant G'!$D$1)</definedName>
    <definedName name="gallg_batrun">OFFSET('Gallant G'!$F$6,0,0,'Gallant G'!$D$1)</definedName>
    <definedName name="gallg_bwlav">OFFSET('Gallant G'!$I$40,0,0,'Gallant G'!$E$1)</definedName>
    <definedName name="gallg_bwlec">OFFSET('Gallant G'!$G$40,0,0,'Gallant G'!$E$1)</definedName>
    <definedName name="gallg_bwlsr">OFFSET('Gallant G'!$H$40,0,0,'Gallant G'!$E$1)</definedName>
    <definedName name="gallg_wkt">OFFSET('Gallant G'!$D$40,0,0,'Gallant G'!$D$1)</definedName>
    <definedName name="gallg_yrs">OFFSET('Gallant G'!$A$6,0,0,'Gallant G'!$D$1)</definedName>
    <definedName name="gallj_batav">OFFSET('Gallant J'!$I$5,0,0,'Gallant J'!$D$1)</definedName>
    <definedName name="gallj_batrun">OFFSET('Gallant J'!$F$5,0,0,'Gallant J'!$D$1)</definedName>
    <definedName name="gallj_bwlav">OFFSET('Gallant J'!$I$34,0,0,'Gallant J'!$D$1)</definedName>
    <definedName name="gallj_bwlec">OFFSET('Gallant J'!$G$34,0,0,'Gallant J'!$D$1)</definedName>
    <definedName name="gallj_bwlsr">OFFSET('Gallant J'!$H$34,0,0,'Gallant J'!$D$1)</definedName>
    <definedName name="gallj_wkt">OFFSET('Gallant J'!$D$34,0,0,'Gallant J'!$D$1)</definedName>
    <definedName name="gallj_yrs">OFFSET('Gallant J'!$A$5,0,0,'Gallant J'!$D$1)</definedName>
    <definedName name="gilbj_batav">OFFSET('Gilbert J'!$I$5,0,0,'Gilbert J'!$D$1)</definedName>
    <definedName name="gilbj_batrun">OFFSET('Gilbert J'!$F$5,0,0,'Gilbert J'!$D$1)</definedName>
    <definedName name="gilbj_bwlav">OFFSET('Gilbert J'!$I$47,0,0,'Gilbert J'!$D$1)</definedName>
    <definedName name="gilbj_bwlec">OFFSET('Gilbert J'!$G$47,0,0,'Gilbert J'!$D$1)</definedName>
    <definedName name="gilbj_bwlsr">OFFSET('Gilbert J'!$H$47,0,0,'Gilbert J'!$D$1)</definedName>
    <definedName name="gilbj_wkt">OFFSET('Gilbert J'!$D$47,0,0,'Gilbert J'!$D$1)</definedName>
    <definedName name="gilbj_yrs">OFFSET('Gilbert J'!$A$5,0,0,'Gilbert J'!$D$1)</definedName>
    <definedName name="gilbs_batav">OFFSET('Gilbert S'!$I$5,0,0,'Gilbert S'!$D$1)</definedName>
    <definedName name="gilbs_batrun">OFFSET('Gilbert S'!$F$5,0,0,'Gilbert S'!$D$1)</definedName>
    <definedName name="gilbs_wktot">OFFSET('Gilbert S'!$E$49,0,0,'Gilbert S'!$E$1)</definedName>
    <definedName name="gilbs_wkyrs">OFFSET('Gilbert S'!$A$49,0,0,'Gilbert S'!$E$1)</definedName>
    <definedName name="gilbs_yrs">OFFSET('Gilbert S'!$A$5,0,0,'Gilbert S'!$D$1)</definedName>
    <definedName name="hawkc_batav">OFFSET('Hawkins C'!$I$5,0,0,'Hawkins C'!$D$1)</definedName>
    <definedName name="hawkc_batrun">OFFSET('Hawkins C'!$F$5,0,0,'Hawkins C'!$D$1)</definedName>
    <definedName name="hawkc_bwlav">OFFSET('Hawkins C'!$I$36,0,0,'Hawkins C'!$D$1)</definedName>
    <definedName name="hawkc_bwlec">OFFSET('Hawkins C'!$G$36,0,0,'Hawkins C'!$D$1)</definedName>
    <definedName name="hawkc_bwlsr">OFFSET('Hawkins C'!$H$36,0,0,'Hawkins C'!$D$1)</definedName>
    <definedName name="hawkc_wkts">OFFSET('Hawkins C'!$D$36,0,0,'Hawkins C'!$D$1)</definedName>
    <definedName name="hawkc_yrs">OFFSET('Hawkins C'!$A$5,0,0,'Hawkins C'!$D$1)</definedName>
    <definedName name="hutcg_batav">OFFSET('Hutchings G'!$I$5,0,0,'Hutchings G'!$D$1)</definedName>
    <definedName name="hutcg_batrun">OFFSET('Hutchings G'!$F$5,0,0,'Hutchings G'!$D$1)</definedName>
    <definedName name="hutcg_yrs">OFFSET('Hutchings G'!$A$5,0,0,'Hutchings G'!$D$1)</definedName>
    <definedName name="mattk_batav">OFFSET('Matthews K'!$I$5,0,0,'Matthews K'!$A$3)</definedName>
    <definedName name="mattk_batrun">OFFSET('Matthews K'!$F$5,0,0,'Matthews K'!$A$3)</definedName>
    <definedName name="mattk_yrs">OFFSET('Matthews K'!$A$5,0,0,'Matthews K'!$A$3)</definedName>
    <definedName name="mimmc_batav">OFFSET('Mimmack C'!$I$5,0,0,'Mimmack C'!$A$3)</definedName>
    <definedName name="mimmc_batrun">OFFSET('Mimmack C'!$F$5,0,0,'Mimmack C'!$A$3)</definedName>
    <definedName name="mimmc_bwlav">OFFSET('Mimmack C'!$I$57,0,0,'Mimmack C'!$A$3)</definedName>
    <definedName name="mimmc_bwlec">OFFSET('Mimmack C'!$G$57,0,0,'Mimmack C'!$A$3)</definedName>
    <definedName name="mimmc_bwlsr">OFFSET('Mimmack C'!$H$57,0,0,'Mimmack C'!$A$3)</definedName>
    <definedName name="mimmc_wkts">OFFSET('Mimmack C'!$D$57,0,0,'Mimmack C'!$A$3)</definedName>
    <definedName name="mimmc_yrs">OFFSET('Mimmack C'!$A$5,0,0,'Mimmack C'!$A$3)</definedName>
    <definedName name="russt_batav">OFFSET('Russell T'!$I$5,0,0,'Russell T'!$A$3)</definedName>
    <definedName name="russt_batrun">OFFSET('Russell T'!$F$5,0,0,'Russell T'!$A$3)</definedName>
    <definedName name="russt_bwlav">OFFSET('Russell T'!$I$40,0,0,'Russell T'!$A$3)</definedName>
    <definedName name="russt_bwlec">OFFSET('Russell T'!$G$40,0,0,'Russell T'!$A$3)</definedName>
    <definedName name="russt_bwlsr">OFFSET('Russell T'!$H$40,0,0,'Russell T'!$A$3)</definedName>
    <definedName name="russt_wkts">OFFSET('Russell T'!$D$40,0,0,'Russell T'!$A$3)</definedName>
    <definedName name="russt_yrs">OFFSET('Russell T'!$A$5,0,0,'Russell T'!$A$3)</definedName>
    <definedName name="schop_batav">OFFSET('Scholes P'!$I$5,0,0,'Scholes P'!$A$3)</definedName>
    <definedName name="schop_batrun">OFFSET('Scholes P'!$F$5,0,0,'Scholes P'!$A$3)</definedName>
    <definedName name="schop_yrs">OFFSET('Scholes P'!$A$5,0,0,'Scholes P'!$A$3)</definedName>
    <definedName name="scotd_batav">OFFSET('Scott D'!$I$5,0,0,'Scott D'!$A$3)</definedName>
    <definedName name="scotd_batrun">OFFSET('Scott D'!$F$5,0,0,'Scott D'!$A$3)</definedName>
    <definedName name="scotd_bwlav">OFFSET('Scott D'!$I$41,0,0,'Scott D'!$A$39)</definedName>
    <definedName name="scotd_bwlec">OFFSET('Scott D'!$G$41,0,0,'Scott D'!$A$39)</definedName>
    <definedName name="scotd_bwlsr">OFFSET('Scott D'!$H$41,0,0,'Scott D'!$A$39)</definedName>
    <definedName name="scotd_bwlyrs">OFFSET('Scott D'!$A$41,0,0,'Scott D'!$A$39)</definedName>
    <definedName name="scotd_wkts">OFFSET('Scott D'!$D$41,0,0,'Scott D'!$A$39)</definedName>
    <definedName name="scotd_yrs">OFFSET('Scott D'!$A$5,0,0,'Scott D'!$A$3)</definedName>
    <definedName name="smitb_batav">OFFSET('Morgan-S B'!$I$5,0,0,'Morgan-S B'!$A$3)</definedName>
    <definedName name="smitb_batrun">OFFSET('Morgan-S B'!$F$5,0,0,'Morgan-S B'!$A$3)</definedName>
    <definedName name="smitb_yrs">OFFSET('Morgan-S B'!$A$5,0,0,'Morgan-S B'!$A$3)</definedName>
    <definedName name="taylp_batav">OFFSET('Taylor P'!$I$5,0,0,'Taylor P'!$A$3)</definedName>
    <definedName name="taylp_batrun">OFFSET('Taylor P'!$F$5,0,0,'Taylor P'!$A$3)</definedName>
    <definedName name="taylp_bwlav">OFFSET('Taylor P'!$I$56,0,0,'Taylor P'!$A$3)</definedName>
    <definedName name="taylp_bwlec">OFFSET('Taylor P'!$G$56,0,0,'Taylor P'!$A$3)</definedName>
    <definedName name="taylp_bwlsr">OFFSET('Taylor P'!$H$56,0,0,'Taylor P'!$A$3)</definedName>
    <definedName name="taylp_wkts">OFFSET('Taylor P'!$D$56,0,0,'Taylor P'!$A$3)</definedName>
    <definedName name="taylp_yrs">OFFSET('Taylor P'!$A$5,0,0,'Taylor P'!$A$3)</definedName>
    <definedName name="woodc_batav">OFFSET('Wood C'!$I$5,0,0,'Wood C'!$A$3)</definedName>
    <definedName name="woodc_batrun">OFFSET('Wood C'!$F$5,0,0,'Wood C'!$A$3)</definedName>
    <definedName name="woodc_bwlav">OFFSET('Wood C'!$I$54,0,0,'Wood C'!$A$3)</definedName>
    <definedName name="woodc_bwlec">OFFSET('Wood C'!$G$54,0,0,'Wood C'!$A$3)</definedName>
    <definedName name="woodc_bwlsr">OFFSET('Wood C'!$H$54,0,0,'Wood C'!$A$3)</definedName>
    <definedName name="woodc_wkts">OFFSET('Wood C'!$D$54,0,0,'Wood C'!$A$3)</definedName>
    <definedName name="woodc_yrs">OFFSET('Wood C'!$A$5,0,0,'Wood C'!$A$3)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47" l="1"/>
  <c r="L16" i="35"/>
  <c r="K33" i="16"/>
  <c r="D8" i="56"/>
  <c r="D33" i="16"/>
  <c r="E8" i="56"/>
  <c r="E33" i="16"/>
  <c r="F8" i="56"/>
  <c r="F33" i="16"/>
  <c r="G8" i="56"/>
  <c r="G33" i="16"/>
  <c r="H8" i="56"/>
  <c r="H33" i="16"/>
  <c r="C8" i="56"/>
  <c r="I8" i="56"/>
  <c r="I33" i="16"/>
  <c r="J8" i="56"/>
  <c r="J33" i="16"/>
  <c r="C33" i="16"/>
  <c r="B8" i="56"/>
  <c r="B33" i="16"/>
  <c r="I15" i="56"/>
  <c r="H15" i="56"/>
  <c r="G15" i="56"/>
  <c r="L8" i="56"/>
  <c r="I5" i="56"/>
  <c r="E17" i="56"/>
  <c r="D17" i="56"/>
  <c r="I17" i="56"/>
  <c r="B17" i="56"/>
  <c r="H17" i="56"/>
  <c r="G17" i="56"/>
  <c r="F17" i="56"/>
  <c r="C17" i="56"/>
  <c r="I14" i="56"/>
  <c r="H14" i="56"/>
  <c r="G14" i="56"/>
  <c r="I6" i="56"/>
  <c r="E1" i="56"/>
  <c r="D1" i="56"/>
  <c r="I5" i="44"/>
  <c r="I7" i="44"/>
  <c r="I36" i="50"/>
  <c r="H36" i="50"/>
  <c r="G36" i="50"/>
  <c r="I6" i="50"/>
  <c r="I5" i="50"/>
  <c r="L24" i="10"/>
  <c r="L9" i="49"/>
  <c r="L8" i="52"/>
  <c r="L27" i="8"/>
  <c r="L29" i="7"/>
  <c r="L14" i="40"/>
  <c r="L8" i="54"/>
  <c r="L16" i="36"/>
  <c r="L15" i="39"/>
  <c r="L10" i="48"/>
  <c r="L30" i="2"/>
  <c r="L9" i="51"/>
  <c r="L16" i="38"/>
  <c r="L11" i="50"/>
  <c r="H11" i="50"/>
  <c r="L22" i="42"/>
  <c r="L15" i="34"/>
  <c r="L17" i="33"/>
  <c r="L21" i="9"/>
  <c r="L28" i="3"/>
  <c r="L18" i="20"/>
  <c r="L16" i="32"/>
  <c r="E16" i="32"/>
  <c r="I9" i="47"/>
  <c r="I8" i="47"/>
  <c r="I7" i="47"/>
  <c r="I6" i="47"/>
  <c r="I5" i="47"/>
  <c r="E14" i="41"/>
  <c r="E18" i="46"/>
  <c r="G22" i="42"/>
  <c r="H22" i="42"/>
  <c r="F22" i="42"/>
  <c r="B22" i="42"/>
  <c r="C22" i="42"/>
  <c r="D22" i="42"/>
  <c r="E22" i="42"/>
  <c r="E18" i="20"/>
  <c r="E11" i="50"/>
  <c r="E17" i="33"/>
  <c r="K34" i="16"/>
  <c r="K30" i="16"/>
  <c r="K35" i="16"/>
  <c r="K36" i="16"/>
  <c r="K19" i="16"/>
  <c r="K32" i="16"/>
  <c r="K31" i="16"/>
  <c r="K24" i="16"/>
  <c r="K29" i="16"/>
  <c r="K15" i="16"/>
  <c r="K27" i="16"/>
  <c r="K25" i="16"/>
  <c r="K11" i="16"/>
  <c r="K18" i="16"/>
  <c r="K26" i="16"/>
  <c r="K21" i="16"/>
  <c r="K9" i="16"/>
  <c r="K10" i="16"/>
  <c r="K22" i="16"/>
  <c r="K20" i="16"/>
  <c r="K12" i="16"/>
  <c r="K7" i="16"/>
  <c r="K13" i="16"/>
  <c r="K23" i="16"/>
  <c r="K6" i="16"/>
  <c r="K14" i="16"/>
  <c r="K16" i="16"/>
  <c r="K8" i="16"/>
  <c r="K5" i="16"/>
  <c r="K17" i="16"/>
  <c r="K28" i="16"/>
  <c r="I34" i="53"/>
  <c r="H34" i="53"/>
  <c r="G34" i="53"/>
  <c r="C15" i="55"/>
  <c r="C57" i="16"/>
  <c r="D15" i="55"/>
  <c r="D57" i="16"/>
  <c r="E15" i="55"/>
  <c r="E57" i="16"/>
  <c r="F15" i="55"/>
  <c r="F57" i="16"/>
  <c r="B15" i="55"/>
  <c r="G15" i="55"/>
  <c r="G57" i="16"/>
  <c r="H15" i="55"/>
  <c r="H57" i="16"/>
  <c r="I15" i="55"/>
  <c r="I57" i="16"/>
  <c r="J57" i="16"/>
  <c r="B57" i="16"/>
  <c r="C36" i="53"/>
  <c r="C59" i="16"/>
  <c r="D36" i="53"/>
  <c r="D59" i="16"/>
  <c r="E36" i="53"/>
  <c r="E59" i="16"/>
  <c r="F36" i="53"/>
  <c r="F59" i="16"/>
  <c r="B36" i="53"/>
  <c r="G36" i="53"/>
  <c r="G59" i="16"/>
  <c r="H36" i="53"/>
  <c r="H59" i="16"/>
  <c r="I36" i="53"/>
  <c r="I59" i="16"/>
  <c r="J59" i="16"/>
  <c r="B59" i="16"/>
  <c r="C36" i="54"/>
  <c r="C61" i="16"/>
  <c r="D36" i="54"/>
  <c r="D61" i="16"/>
  <c r="E36" i="54"/>
  <c r="E61" i="16"/>
  <c r="F36" i="54"/>
  <c r="F61" i="16"/>
  <c r="B36" i="54"/>
  <c r="G36" i="54"/>
  <c r="G61" i="16"/>
  <c r="H36" i="54"/>
  <c r="H61" i="16"/>
  <c r="I36" i="54"/>
  <c r="I61" i="16"/>
  <c r="J61" i="16"/>
  <c r="B61" i="16"/>
  <c r="C7" i="55"/>
  <c r="C34" i="16"/>
  <c r="D7" i="55"/>
  <c r="D34" i="16"/>
  <c r="E7" i="55"/>
  <c r="E34" i="16"/>
  <c r="F7" i="55"/>
  <c r="F34" i="16"/>
  <c r="G7" i="55"/>
  <c r="G34" i="16"/>
  <c r="H7" i="55"/>
  <c r="H34" i="16"/>
  <c r="I7" i="55"/>
  <c r="I34" i="16"/>
  <c r="J7" i="55"/>
  <c r="J34" i="16"/>
  <c r="B7" i="55"/>
  <c r="B34" i="16"/>
  <c r="F8" i="53"/>
  <c r="C8" i="53"/>
  <c r="D8" i="53"/>
  <c r="I8" i="53"/>
  <c r="I28" i="16"/>
  <c r="J8" i="53"/>
  <c r="J28" i="16"/>
  <c r="C28" i="16"/>
  <c r="D28" i="16"/>
  <c r="E8" i="53"/>
  <c r="E28" i="16"/>
  <c r="F28" i="16"/>
  <c r="G8" i="53"/>
  <c r="G28" i="16"/>
  <c r="H8" i="53"/>
  <c r="H28" i="16"/>
  <c r="B8" i="53"/>
  <c r="B28" i="16"/>
  <c r="J8" i="54"/>
  <c r="J30" i="16"/>
  <c r="F8" i="54"/>
  <c r="C8" i="54"/>
  <c r="D8" i="54"/>
  <c r="I8" i="54"/>
  <c r="I30" i="16"/>
  <c r="D30" i="16"/>
  <c r="E8" i="54"/>
  <c r="E30" i="16"/>
  <c r="F30" i="16"/>
  <c r="G8" i="54"/>
  <c r="G30" i="16"/>
  <c r="H8" i="54"/>
  <c r="H30" i="16"/>
  <c r="C30" i="16"/>
  <c r="B8" i="54"/>
  <c r="B30" i="16"/>
  <c r="I13" i="55"/>
  <c r="H13" i="55"/>
  <c r="G13" i="55"/>
  <c r="L7" i="55"/>
  <c r="I5" i="55"/>
  <c r="E1" i="55"/>
  <c r="D1" i="55"/>
  <c r="L8" i="53"/>
  <c r="I6" i="53"/>
  <c r="I5" i="53"/>
  <c r="I5" i="54"/>
  <c r="I34" i="54"/>
  <c r="H34" i="54"/>
  <c r="G34" i="54"/>
  <c r="I33" i="54"/>
  <c r="H33" i="54"/>
  <c r="G33" i="54"/>
  <c r="I6" i="54"/>
  <c r="E1" i="54"/>
  <c r="D1" i="54"/>
  <c r="I33" i="53"/>
  <c r="H33" i="53"/>
  <c r="G33" i="53"/>
  <c r="E1" i="53"/>
  <c r="D1" i="53"/>
  <c r="I24" i="14"/>
  <c r="H23" i="43"/>
  <c r="I25" i="15"/>
  <c r="G27" i="8"/>
  <c r="G29" i="7"/>
  <c r="J29" i="7"/>
  <c r="E14" i="40"/>
  <c r="J14" i="40"/>
  <c r="J14" i="41"/>
  <c r="J10" i="48"/>
  <c r="J16" i="36"/>
  <c r="J11" i="45"/>
  <c r="G24" i="10"/>
  <c r="J24" i="10"/>
  <c r="E15" i="39"/>
  <c r="J15" i="39"/>
  <c r="J30" i="2"/>
  <c r="J9" i="51"/>
  <c r="J22" i="12"/>
  <c r="J22" i="42"/>
  <c r="J9" i="49"/>
  <c r="J15" i="34"/>
  <c r="J11" i="47"/>
  <c r="J21" i="9"/>
  <c r="J28" i="3"/>
  <c r="J16" i="32"/>
  <c r="L14" i="37"/>
  <c r="J14" i="37"/>
  <c r="J17" i="33"/>
  <c r="J8" i="52"/>
  <c r="E9" i="44"/>
  <c r="E36" i="16"/>
  <c r="E11" i="45"/>
  <c r="E35" i="16"/>
  <c r="I74" i="8"/>
  <c r="H74" i="8"/>
  <c r="G74" i="8"/>
  <c r="I35" i="52"/>
  <c r="H35" i="52"/>
  <c r="G35" i="52"/>
  <c r="J9" i="44"/>
  <c r="J36" i="16"/>
  <c r="J27" i="8"/>
  <c r="I14" i="36"/>
  <c r="J18" i="46"/>
  <c r="J18" i="20"/>
  <c r="J16" i="35"/>
  <c r="J11" i="50"/>
  <c r="F16" i="38"/>
  <c r="C16" i="38"/>
  <c r="D16" i="38"/>
  <c r="I16" i="38"/>
  <c r="J16" i="38"/>
  <c r="I25" i="8"/>
  <c r="A3" i="8"/>
  <c r="I78" i="7"/>
  <c r="H78" i="7"/>
  <c r="G78" i="7"/>
  <c r="I27" i="7"/>
  <c r="A3" i="7"/>
  <c r="I8" i="48"/>
  <c r="A3" i="48"/>
  <c r="A3" i="36"/>
  <c r="A39" i="36"/>
  <c r="I22" i="10"/>
  <c r="A3" i="10"/>
  <c r="I48" i="39"/>
  <c r="H48" i="39"/>
  <c r="G48" i="39"/>
  <c r="I13" i="39"/>
  <c r="A3" i="39"/>
  <c r="I80" i="2"/>
  <c r="H80" i="2"/>
  <c r="G80" i="2"/>
  <c r="I28" i="2"/>
  <c r="A3" i="2"/>
  <c r="I36" i="51"/>
  <c r="H36" i="51"/>
  <c r="G36" i="51"/>
  <c r="A32" i="51"/>
  <c r="I7" i="51"/>
  <c r="A3" i="51"/>
  <c r="I14" i="38"/>
  <c r="D1" i="38"/>
  <c r="I40" i="50"/>
  <c r="H40" i="50"/>
  <c r="G40" i="50"/>
  <c r="G36" i="49"/>
  <c r="H36" i="49"/>
  <c r="I36" i="49"/>
  <c r="I9" i="50"/>
  <c r="B14" i="37"/>
  <c r="M14" i="37"/>
  <c r="B18" i="46"/>
  <c r="L18" i="46"/>
  <c r="D1" i="50"/>
  <c r="I7" i="49"/>
  <c r="D1" i="49"/>
  <c r="D1" i="34"/>
  <c r="I13" i="34"/>
  <c r="I47" i="34"/>
  <c r="H47" i="34"/>
  <c r="G47" i="34"/>
  <c r="E1" i="34"/>
  <c r="I52" i="33"/>
  <c r="H52" i="33"/>
  <c r="G52" i="33"/>
  <c r="I15" i="33"/>
  <c r="D1" i="33"/>
  <c r="D1" i="12"/>
  <c r="G61" i="12"/>
  <c r="H61" i="12"/>
  <c r="I20" i="12"/>
  <c r="E1" i="12"/>
  <c r="I62" i="42"/>
  <c r="H62" i="42"/>
  <c r="G62" i="42"/>
  <c r="G54" i="46"/>
  <c r="H54" i="46"/>
  <c r="I54" i="46"/>
  <c r="I20" i="42"/>
  <c r="D1" i="42"/>
  <c r="I6" i="52"/>
  <c r="D1" i="52"/>
  <c r="D1" i="47"/>
  <c r="I26" i="3"/>
  <c r="D1" i="3"/>
  <c r="I16" i="46"/>
  <c r="E1" i="46"/>
  <c r="D1" i="46"/>
  <c r="I54" i="20"/>
  <c r="H54" i="20"/>
  <c r="G54" i="20"/>
  <c r="I16" i="20"/>
  <c r="E1" i="20"/>
  <c r="D1" i="20"/>
  <c r="I50" i="35"/>
  <c r="H50" i="35"/>
  <c r="G50" i="35"/>
  <c r="E1" i="35"/>
  <c r="I14" i="35"/>
  <c r="D1" i="35"/>
  <c r="D1" i="37"/>
  <c r="L1" i="37"/>
  <c r="I46" i="37"/>
  <c r="H46" i="37"/>
  <c r="G46" i="37"/>
  <c r="E1" i="37"/>
  <c r="I12" i="37"/>
  <c r="I5" i="37"/>
  <c r="I6" i="37"/>
  <c r="I7" i="37"/>
  <c r="I8" i="37"/>
  <c r="I9" i="37"/>
  <c r="I10" i="37"/>
  <c r="I11" i="37"/>
  <c r="B34" i="19"/>
  <c r="E8" i="52"/>
  <c r="E26" i="16"/>
  <c r="E21" i="9"/>
  <c r="E5" i="16"/>
  <c r="E28" i="3"/>
  <c r="E7" i="16"/>
  <c r="E8" i="16"/>
  <c r="E16" i="35"/>
  <c r="E6" i="16"/>
  <c r="E30" i="2"/>
  <c r="E9" i="16"/>
  <c r="E27" i="8"/>
  <c r="E10" i="16"/>
  <c r="E29" i="7"/>
  <c r="E11" i="16"/>
  <c r="E16" i="36"/>
  <c r="E12" i="16"/>
  <c r="E14" i="16"/>
  <c r="E14" i="37"/>
  <c r="E13" i="16"/>
  <c r="E22" i="12"/>
  <c r="E15" i="16"/>
  <c r="E18" i="16"/>
  <c r="E24" i="10"/>
  <c r="E19" i="16"/>
  <c r="E16" i="16"/>
  <c r="E10" i="48"/>
  <c r="E20" i="16"/>
  <c r="E21" i="16"/>
  <c r="E9" i="49"/>
  <c r="E17" i="16"/>
  <c r="E15" i="34"/>
  <c r="E23" i="16"/>
  <c r="E22" i="16"/>
  <c r="E25" i="16"/>
  <c r="E16" i="38"/>
  <c r="E24" i="16"/>
  <c r="E9" i="51"/>
  <c r="E27" i="16"/>
  <c r="E29" i="16"/>
  <c r="E31" i="16"/>
  <c r="E11" i="47"/>
  <c r="E32" i="16"/>
  <c r="F8" i="52"/>
  <c r="F11" i="45"/>
  <c r="F9" i="44"/>
  <c r="C11" i="45"/>
  <c r="D11" i="45"/>
  <c r="G11" i="45"/>
  <c r="H11" i="45"/>
  <c r="B11" i="45"/>
  <c r="C15" i="34"/>
  <c r="D15" i="34"/>
  <c r="F15" i="34"/>
  <c r="G15" i="34"/>
  <c r="H15" i="34"/>
  <c r="B15" i="34"/>
  <c r="F9" i="49"/>
  <c r="G9" i="49"/>
  <c r="H9" i="49"/>
  <c r="C9" i="49"/>
  <c r="D9" i="49"/>
  <c r="B9" i="49"/>
  <c r="G24" i="14"/>
  <c r="I13" i="36"/>
  <c r="G21" i="43"/>
  <c r="G34" i="49"/>
  <c r="H34" i="49"/>
  <c r="I34" i="49"/>
  <c r="C37" i="52"/>
  <c r="C58" i="16"/>
  <c r="D37" i="52"/>
  <c r="D58" i="16"/>
  <c r="E37" i="52"/>
  <c r="E58" i="16"/>
  <c r="F37" i="52"/>
  <c r="F58" i="16"/>
  <c r="B37" i="52"/>
  <c r="G37" i="52"/>
  <c r="G58" i="16"/>
  <c r="H37" i="52"/>
  <c r="H58" i="16"/>
  <c r="I37" i="52"/>
  <c r="I58" i="16"/>
  <c r="J58" i="16"/>
  <c r="B58" i="16"/>
  <c r="C8" i="52"/>
  <c r="C26" i="16"/>
  <c r="D8" i="52"/>
  <c r="D26" i="16"/>
  <c r="F26" i="16"/>
  <c r="G8" i="52"/>
  <c r="G26" i="16"/>
  <c r="H8" i="52"/>
  <c r="H26" i="16"/>
  <c r="I8" i="52"/>
  <c r="I26" i="16"/>
  <c r="J26" i="16"/>
  <c r="B8" i="52"/>
  <c r="B26" i="16"/>
  <c r="C38" i="51"/>
  <c r="C62" i="16"/>
  <c r="D38" i="51"/>
  <c r="D62" i="16"/>
  <c r="E38" i="51"/>
  <c r="E62" i="16"/>
  <c r="F38" i="51"/>
  <c r="F62" i="16"/>
  <c r="B38" i="51"/>
  <c r="G38" i="51"/>
  <c r="G62" i="16"/>
  <c r="H38" i="51"/>
  <c r="H62" i="16"/>
  <c r="I38" i="51"/>
  <c r="I62" i="16"/>
  <c r="J62" i="16"/>
  <c r="B62" i="16"/>
  <c r="C9" i="51"/>
  <c r="C27" i="16"/>
  <c r="D9" i="51"/>
  <c r="D27" i="16"/>
  <c r="F9" i="51"/>
  <c r="F27" i="16"/>
  <c r="G9" i="51"/>
  <c r="G27" i="16"/>
  <c r="H9" i="51"/>
  <c r="H27" i="16"/>
  <c r="I9" i="51"/>
  <c r="I27" i="16"/>
  <c r="J27" i="16"/>
  <c r="B9" i="51"/>
  <c r="B27" i="16"/>
  <c r="C10" i="48"/>
  <c r="C20" i="16"/>
  <c r="D10" i="48"/>
  <c r="D20" i="16"/>
  <c r="F10" i="48"/>
  <c r="F20" i="16"/>
  <c r="G10" i="48"/>
  <c r="G20" i="16"/>
  <c r="H10" i="48"/>
  <c r="H20" i="16"/>
  <c r="I10" i="48"/>
  <c r="I20" i="16"/>
  <c r="J20" i="16"/>
  <c r="B10" i="48"/>
  <c r="B20" i="16"/>
  <c r="C38" i="49"/>
  <c r="C54" i="16"/>
  <c r="D38" i="49"/>
  <c r="D54" i="16"/>
  <c r="E38" i="49"/>
  <c r="E54" i="16"/>
  <c r="F38" i="49"/>
  <c r="F54" i="16"/>
  <c r="B38" i="49"/>
  <c r="G38" i="49"/>
  <c r="G54" i="16"/>
  <c r="H38" i="49"/>
  <c r="H54" i="16"/>
  <c r="I38" i="49"/>
  <c r="I54" i="16"/>
  <c r="J54" i="16"/>
  <c r="B54" i="16"/>
  <c r="C63" i="16"/>
  <c r="D63" i="16"/>
  <c r="E63" i="16"/>
  <c r="F63" i="16"/>
  <c r="G39" i="50"/>
  <c r="G63" i="16"/>
  <c r="H39" i="50"/>
  <c r="H63" i="16"/>
  <c r="I39" i="50"/>
  <c r="I63" i="16"/>
  <c r="J63" i="16"/>
  <c r="B63" i="16"/>
  <c r="I34" i="52"/>
  <c r="H34" i="52"/>
  <c r="G34" i="52"/>
  <c r="I5" i="52"/>
  <c r="G35" i="51"/>
  <c r="I35" i="51"/>
  <c r="H35" i="51"/>
  <c r="I6" i="51"/>
  <c r="I5" i="51"/>
  <c r="F11" i="50"/>
  <c r="C11" i="50"/>
  <c r="D11" i="50"/>
  <c r="I11" i="50"/>
  <c r="I16" i="16"/>
  <c r="J16" i="16"/>
  <c r="G11" i="50"/>
  <c r="G16" i="16"/>
  <c r="H16" i="16"/>
  <c r="C16" i="16"/>
  <c r="D16" i="16"/>
  <c r="F16" i="16"/>
  <c r="B11" i="50"/>
  <c r="B16" i="16"/>
  <c r="F42" i="50"/>
  <c r="C42" i="50"/>
  <c r="D42" i="50"/>
  <c r="E42" i="50"/>
  <c r="B42" i="50"/>
  <c r="G38" i="50"/>
  <c r="H38" i="50"/>
  <c r="I38" i="50"/>
  <c r="I42" i="50"/>
  <c r="H42" i="50"/>
  <c r="G42" i="50"/>
  <c r="I8" i="50"/>
  <c r="I7" i="50"/>
  <c r="G55" i="8"/>
  <c r="H55" i="8"/>
  <c r="I55" i="8"/>
  <c r="G56" i="8"/>
  <c r="H56" i="8"/>
  <c r="I56" i="8"/>
  <c r="G57" i="8"/>
  <c r="H57" i="8"/>
  <c r="I57" i="8"/>
  <c r="G58" i="8"/>
  <c r="H58" i="8"/>
  <c r="I58" i="8"/>
  <c r="G59" i="8"/>
  <c r="H59" i="8"/>
  <c r="I59" i="8"/>
  <c r="G60" i="8"/>
  <c r="H60" i="8"/>
  <c r="I60" i="8"/>
  <c r="G61" i="8"/>
  <c r="H61" i="8"/>
  <c r="I61" i="8"/>
  <c r="G62" i="8"/>
  <c r="H62" i="8"/>
  <c r="I62" i="8"/>
  <c r="G63" i="8"/>
  <c r="H63" i="8"/>
  <c r="I63" i="8"/>
  <c r="G64" i="8"/>
  <c r="H64" i="8"/>
  <c r="I64" i="8"/>
  <c r="G65" i="8"/>
  <c r="H65" i="8"/>
  <c r="I65" i="8"/>
  <c r="G66" i="8"/>
  <c r="H66" i="8"/>
  <c r="I66" i="8"/>
  <c r="G67" i="8"/>
  <c r="H67" i="8"/>
  <c r="I67" i="8"/>
  <c r="G68" i="8"/>
  <c r="H68" i="8"/>
  <c r="I68" i="8"/>
  <c r="G69" i="8"/>
  <c r="H69" i="8"/>
  <c r="I69" i="8"/>
  <c r="G70" i="8"/>
  <c r="H70" i="8"/>
  <c r="I70" i="8"/>
  <c r="G71" i="8"/>
  <c r="H71" i="8"/>
  <c r="I71" i="8"/>
  <c r="G72" i="8"/>
  <c r="H72" i="8"/>
  <c r="I72" i="8"/>
  <c r="G73" i="8"/>
  <c r="H73" i="8"/>
  <c r="I73" i="8"/>
  <c r="I54" i="8"/>
  <c r="H54" i="8"/>
  <c r="G54" i="8"/>
  <c r="I23" i="8"/>
  <c r="G57" i="7"/>
  <c r="H57" i="7"/>
  <c r="I57" i="7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I77" i="7"/>
  <c r="H77" i="7"/>
  <c r="G77" i="7"/>
  <c r="I25" i="7"/>
  <c r="I11" i="40"/>
  <c r="I45" i="41"/>
  <c r="H45" i="41"/>
  <c r="G45" i="41"/>
  <c r="I11" i="41"/>
  <c r="I6" i="48"/>
  <c r="I12" i="36"/>
  <c r="I20" i="10"/>
  <c r="I46" i="39"/>
  <c r="H46" i="39"/>
  <c r="G46" i="39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I79" i="2"/>
  <c r="H79" i="2"/>
  <c r="G79" i="2"/>
  <c r="I27" i="2"/>
  <c r="I12" i="38"/>
  <c r="I5" i="49"/>
  <c r="I9" i="49"/>
  <c r="I17" i="16"/>
  <c r="J17" i="16"/>
  <c r="C17" i="16"/>
  <c r="D17" i="16"/>
  <c r="F17" i="16"/>
  <c r="G17" i="16"/>
  <c r="H17" i="16"/>
  <c r="B17" i="16"/>
  <c r="I35" i="49"/>
  <c r="H35" i="49"/>
  <c r="G35" i="49"/>
  <c r="I6" i="49"/>
  <c r="I45" i="34"/>
  <c r="H45" i="34"/>
  <c r="G45" i="34"/>
  <c r="I11" i="34"/>
  <c r="I50" i="33"/>
  <c r="H50" i="33"/>
  <c r="G50" i="33"/>
  <c r="I13" i="33"/>
  <c r="E57" i="12"/>
  <c r="E63" i="12"/>
  <c r="B63" i="12"/>
  <c r="G63" i="12"/>
  <c r="H59" i="12"/>
  <c r="G59" i="12"/>
  <c r="I18" i="12"/>
  <c r="I60" i="42"/>
  <c r="H60" i="42"/>
  <c r="G60" i="42"/>
  <c r="I18" i="42"/>
  <c r="I39" i="47"/>
  <c r="H39" i="47"/>
  <c r="G39" i="47"/>
  <c r="I40" i="47"/>
  <c r="H40" i="47"/>
  <c r="G40" i="47"/>
  <c r="I63" i="9"/>
  <c r="H63" i="9"/>
  <c r="G63" i="9"/>
  <c r="I62" i="9"/>
  <c r="H62" i="9"/>
  <c r="G62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4" i="3"/>
  <c r="I52" i="46"/>
  <c r="H52" i="46"/>
  <c r="G52" i="46"/>
  <c r="I14" i="46"/>
  <c r="G43" i="20"/>
  <c r="G44" i="20"/>
  <c r="G45" i="20"/>
  <c r="G46" i="20"/>
  <c r="G47" i="20"/>
  <c r="G48" i="20"/>
  <c r="G49" i="20"/>
  <c r="G50" i="20"/>
  <c r="G51" i="20"/>
  <c r="G52" i="20"/>
  <c r="G53" i="20"/>
  <c r="I52" i="20"/>
  <c r="H52" i="20"/>
  <c r="I14" i="20"/>
  <c r="G48" i="35"/>
  <c r="G49" i="35"/>
  <c r="I48" i="35"/>
  <c r="H48" i="35"/>
  <c r="I12" i="35"/>
  <c r="I13" i="35"/>
  <c r="I44" i="37"/>
  <c r="H44" i="37"/>
  <c r="G44" i="37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16" i="19"/>
  <c r="B5" i="19"/>
  <c r="B9" i="19"/>
  <c r="B10" i="19"/>
  <c r="B11" i="19"/>
  <c r="B12" i="19"/>
  <c r="B13" i="19"/>
  <c r="B8" i="19"/>
  <c r="B6" i="19"/>
  <c r="B3" i="19"/>
  <c r="F36" i="19"/>
  <c r="B36" i="19"/>
  <c r="F38" i="19"/>
  <c r="E36" i="19"/>
  <c r="E38" i="19"/>
  <c r="D36" i="19"/>
  <c r="D38" i="19"/>
  <c r="C36" i="19"/>
  <c r="C38" i="19"/>
  <c r="J56" i="16"/>
  <c r="F73" i="18"/>
  <c r="I7" i="48"/>
  <c r="I5" i="48"/>
  <c r="H22" i="14"/>
  <c r="H21" i="14"/>
  <c r="H23" i="15"/>
  <c r="I24" i="8"/>
  <c r="I26" i="7"/>
  <c r="I12" i="40"/>
  <c r="I46" i="41"/>
  <c r="H46" i="41"/>
  <c r="G46" i="41"/>
  <c r="I12" i="41"/>
  <c r="I21" i="10"/>
  <c r="E82" i="2"/>
  <c r="B82" i="2"/>
  <c r="G82" i="2"/>
  <c r="H47" i="39"/>
  <c r="I47" i="39"/>
  <c r="G47" i="39"/>
  <c r="I26" i="2"/>
  <c r="I13" i="38"/>
  <c r="G46" i="34"/>
  <c r="I46" i="34"/>
  <c r="H46" i="34"/>
  <c r="I12" i="34"/>
  <c r="G51" i="33"/>
  <c r="I51" i="33"/>
  <c r="H51" i="33"/>
  <c r="I14" i="33"/>
  <c r="G60" i="12"/>
  <c r="H60" i="12"/>
  <c r="I19" i="12"/>
  <c r="H61" i="42"/>
  <c r="I61" i="42"/>
  <c r="G61" i="42"/>
  <c r="I19" i="42"/>
  <c r="E42" i="47"/>
  <c r="D42" i="47"/>
  <c r="I42" i="47"/>
  <c r="B42" i="47"/>
  <c r="H42" i="47"/>
  <c r="G42" i="47"/>
  <c r="F42" i="47"/>
  <c r="C42" i="47"/>
  <c r="I25" i="3"/>
  <c r="H49" i="32"/>
  <c r="I49" i="32"/>
  <c r="G49" i="32"/>
  <c r="I14" i="32"/>
  <c r="G44" i="46"/>
  <c r="G45" i="46"/>
  <c r="G46" i="46"/>
  <c r="G47" i="46"/>
  <c r="G48" i="46"/>
  <c r="G49" i="46"/>
  <c r="G50" i="46"/>
  <c r="G51" i="46"/>
  <c r="G53" i="46"/>
  <c r="G43" i="46"/>
  <c r="H44" i="46"/>
  <c r="H45" i="46"/>
  <c r="H46" i="46"/>
  <c r="H47" i="46"/>
  <c r="H48" i="46"/>
  <c r="H49" i="46"/>
  <c r="H50" i="46"/>
  <c r="H51" i="46"/>
  <c r="H53" i="46"/>
  <c r="H43" i="46"/>
  <c r="I43" i="46"/>
  <c r="I45" i="46"/>
  <c r="I46" i="46"/>
  <c r="I47" i="46"/>
  <c r="I48" i="46"/>
  <c r="I49" i="46"/>
  <c r="I50" i="46"/>
  <c r="I51" i="46"/>
  <c r="I53" i="46"/>
  <c r="I44" i="46"/>
  <c r="I15" i="46"/>
  <c r="I53" i="20"/>
  <c r="H53" i="20"/>
  <c r="I15" i="20"/>
  <c r="H49" i="35"/>
  <c r="I49" i="35"/>
  <c r="G45" i="37"/>
  <c r="I45" i="37"/>
  <c r="H45" i="37"/>
  <c r="C11" i="47"/>
  <c r="D11" i="47"/>
  <c r="F11" i="47"/>
  <c r="I11" i="47"/>
  <c r="I32" i="16"/>
  <c r="J32" i="16"/>
  <c r="G11" i="47"/>
  <c r="G32" i="16"/>
  <c r="H11" i="47"/>
  <c r="H32" i="16"/>
  <c r="C32" i="16"/>
  <c r="D32" i="16"/>
  <c r="F32" i="16"/>
  <c r="B11" i="47"/>
  <c r="B32" i="16"/>
  <c r="B56" i="46"/>
  <c r="E56" i="46"/>
  <c r="G56" i="46"/>
  <c r="G56" i="16"/>
  <c r="D56" i="46"/>
  <c r="H56" i="46"/>
  <c r="H56" i="16"/>
  <c r="I56" i="46"/>
  <c r="I56" i="16"/>
  <c r="C56" i="46"/>
  <c r="C56" i="16"/>
  <c r="D56" i="16"/>
  <c r="E56" i="16"/>
  <c r="F56" i="46"/>
  <c r="F56" i="16"/>
  <c r="B56" i="16"/>
  <c r="C18" i="46"/>
  <c r="F18" i="46"/>
  <c r="D18" i="46"/>
  <c r="I18" i="46"/>
  <c r="I25" i="16"/>
  <c r="J25" i="16"/>
  <c r="H18" i="46"/>
  <c r="H25" i="16"/>
  <c r="F25" i="16"/>
  <c r="G18" i="46"/>
  <c r="G25" i="16"/>
  <c r="D25" i="16"/>
  <c r="C25" i="16"/>
  <c r="B25" i="16"/>
  <c r="I13" i="46"/>
  <c r="I12" i="46"/>
  <c r="I11" i="46"/>
  <c r="I10" i="46"/>
  <c r="I9" i="46"/>
  <c r="I8" i="46"/>
  <c r="I7" i="46"/>
  <c r="I6" i="46"/>
  <c r="I5" i="46"/>
  <c r="F76" i="8"/>
  <c r="I22" i="8"/>
  <c r="F80" i="7"/>
  <c r="E80" i="7"/>
  <c r="I24" i="7"/>
  <c r="I10" i="40"/>
  <c r="I46" i="36"/>
  <c r="H46" i="36"/>
  <c r="G46" i="36"/>
  <c r="I11" i="36"/>
  <c r="I9" i="45"/>
  <c r="I19" i="10"/>
  <c r="G45" i="39"/>
  <c r="I45" i="39"/>
  <c r="H45" i="39"/>
  <c r="I10" i="39"/>
  <c r="I25" i="2"/>
  <c r="I11" i="38"/>
  <c r="H44" i="34"/>
  <c r="I44" i="34"/>
  <c r="G44" i="34"/>
  <c r="I10" i="34"/>
  <c r="I9" i="34"/>
  <c r="G49" i="33"/>
  <c r="I49" i="33"/>
  <c r="H49" i="33"/>
  <c r="I12" i="33"/>
  <c r="G58" i="12"/>
  <c r="H58" i="12"/>
  <c r="I17" i="12"/>
  <c r="G59" i="42"/>
  <c r="I59" i="42"/>
  <c r="H59" i="42"/>
  <c r="I17" i="42"/>
  <c r="G61" i="9"/>
  <c r="I61" i="9"/>
  <c r="H61" i="9"/>
  <c r="I23" i="3"/>
  <c r="G50" i="32"/>
  <c r="I50" i="32"/>
  <c r="H50" i="32"/>
  <c r="I13" i="32"/>
  <c r="I51" i="20"/>
  <c r="H51" i="20"/>
  <c r="I13" i="20"/>
  <c r="G47" i="35"/>
  <c r="I47" i="35"/>
  <c r="H47" i="35"/>
  <c r="I11" i="35"/>
  <c r="G43" i="37"/>
  <c r="I43" i="37"/>
  <c r="H43" i="37"/>
  <c r="F14" i="37"/>
  <c r="J9" i="16"/>
  <c r="U43" i="16"/>
  <c r="U42" i="16"/>
  <c r="U41" i="16"/>
  <c r="J24" i="16"/>
  <c r="J35" i="16"/>
  <c r="J29" i="16"/>
  <c r="J31" i="16"/>
  <c r="J19" i="16"/>
  <c r="J12" i="16"/>
  <c r="J15" i="16"/>
  <c r="J22" i="16"/>
  <c r="J11" i="16"/>
  <c r="J18" i="16"/>
  <c r="J10" i="16"/>
  <c r="J21" i="16"/>
  <c r="J13" i="16"/>
  <c r="J7" i="16"/>
  <c r="J23" i="16"/>
  <c r="J6" i="16"/>
  <c r="J8" i="16"/>
  <c r="J5" i="16"/>
  <c r="J14" i="16"/>
  <c r="J48" i="16"/>
  <c r="J46" i="16"/>
  <c r="J44" i="16"/>
  <c r="J42" i="16"/>
  <c r="J43" i="16"/>
  <c r="J55" i="16"/>
  <c r="J60" i="16"/>
  <c r="J52" i="16"/>
  <c r="J49" i="16"/>
  <c r="J51" i="16"/>
  <c r="J47" i="16"/>
  <c r="J45" i="16"/>
  <c r="J50" i="16"/>
  <c r="J53" i="16"/>
  <c r="J41" i="16"/>
  <c r="F65" i="15"/>
  <c r="F50" i="16"/>
  <c r="E65" i="15"/>
  <c r="B65" i="15"/>
  <c r="G65" i="15"/>
  <c r="G50" i="16"/>
  <c r="D65" i="15"/>
  <c r="H65" i="15"/>
  <c r="H50" i="16"/>
  <c r="I65" i="15"/>
  <c r="I50" i="16"/>
  <c r="F65" i="9"/>
  <c r="F45" i="16"/>
  <c r="E65" i="9"/>
  <c r="B65" i="9"/>
  <c r="G65" i="9"/>
  <c r="G45" i="16"/>
  <c r="D65" i="9"/>
  <c r="H65" i="9"/>
  <c r="H45" i="16"/>
  <c r="I65" i="9"/>
  <c r="I45" i="16"/>
  <c r="F63" i="12"/>
  <c r="H63" i="12"/>
  <c r="C35" i="16"/>
  <c r="D35" i="16"/>
  <c r="F35" i="16"/>
  <c r="G35" i="16"/>
  <c r="H35" i="16"/>
  <c r="I11" i="45"/>
  <c r="I35" i="16"/>
  <c r="B35" i="16"/>
  <c r="I8" i="45"/>
  <c r="I7" i="45"/>
  <c r="C9" i="44"/>
  <c r="C36" i="16"/>
  <c r="D9" i="44"/>
  <c r="D36" i="16"/>
  <c r="F36" i="16"/>
  <c r="G9" i="44"/>
  <c r="G36" i="16"/>
  <c r="H9" i="44"/>
  <c r="H36" i="16"/>
  <c r="I9" i="44"/>
  <c r="I36" i="16"/>
  <c r="B9" i="44"/>
  <c r="B36" i="16"/>
  <c r="I6" i="44"/>
  <c r="C56" i="20"/>
  <c r="C53" i="16"/>
  <c r="D56" i="20"/>
  <c r="D53" i="16"/>
  <c r="E56" i="20"/>
  <c r="E53" i="16"/>
  <c r="F56" i="20"/>
  <c r="F53" i="16"/>
  <c r="B56" i="20"/>
  <c r="G56" i="20"/>
  <c r="G53" i="16"/>
  <c r="H56" i="20"/>
  <c r="H53" i="16"/>
  <c r="I56" i="20"/>
  <c r="I53" i="16"/>
  <c r="B53" i="16"/>
  <c r="C65" i="15"/>
  <c r="C50" i="16"/>
  <c r="D50" i="16"/>
  <c r="E50" i="16"/>
  <c r="B50" i="16"/>
  <c r="C65" i="9"/>
  <c r="C45" i="16"/>
  <c r="D45" i="16"/>
  <c r="E45" i="16"/>
  <c r="B45" i="16"/>
  <c r="C48" i="37"/>
  <c r="C47" i="16"/>
  <c r="D48" i="37"/>
  <c r="D47" i="16"/>
  <c r="E48" i="37"/>
  <c r="E47" i="16"/>
  <c r="F48" i="37"/>
  <c r="F47" i="16"/>
  <c r="B48" i="37"/>
  <c r="G48" i="37"/>
  <c r="G47" i="16"/>
  <c r="H48" i="37"/>
  <c r="H47" i="16"/>
  <c r="I48" i="37"/>
  <c r="I47" i="16"/>
  <c r="B47" i="16"/>
  <c r="C64" i="42"/>
  <c r="C51" i="16"/>
  <c r="D64" i="42"/>
  <c r="D51" i="16"/>
  <c r="E64" i="42"/>
  <c r="E51" i="16"/>
  <c r="F64" i="42"/>
  <c r="F51" i="16"/>
  <c r="B64" i="42"/>
  <c r="G64" i="42"/>
  <c r="G51" i="16"/>
  <c r="H64" i="42"/>
  <c r="H51" i="16"/>
  <c r="I64" i="42"/>
  <c r="I51" i="16"/>
  <c r="B51" i="16"/>
  <c r="C52" i="32"/>
  <c r="C49" i="16"/>
  <c r="D52" i="32"/>
  <c r="D49" i="16"/>
  <c r="E52" i="32"/>
  <c r="E49" i="16"/>
  <c r="F52" i="32"/>
  <c r="F49" i="16"/>
  <c r="B52" i="32"/>
  <c r="G52" i="32"/>
  <c r="G49" i="16"/>
  <c r="H52" i="32"/>
  <c r="H49" i="16"/>
  <c r="I52" i="32"/>
  <c r="I49" i="16"/>
  <c r="B49" i="16"/>
  <c r="C49" i="34"/>
  <c r="C52" i="16"/>
  <c r="D49" i="34"/>
  <c r="D52" i="16"/>
  <c r="E49" i="34"/>
  <c r="E52" i="16"/>
  <c r="F49" i="34"/>
  <c r="F52" i="16"/>
  <c r="B49" i="34"/>
  <c r="G49" i="34"/>
  <c r="G52" i="16"/>
  <c r="H49" i="34"/>
  <c r="H52" i="16"/>
  <c r="I49" i="34"/>
  <c r="I52" i="16"/>
  <c r="B52" i="16"/>
  <c r="C48" i="36"/>
  <c r="C60" i="16"/>
  <c r="D48" i="36"/>
  <c r="D60" i="16"/>
  <c r="E48" i="36"/>
  <c r="E60" i="16"/>
  <c r="F48" i="36"/>
  <c r="F60" i="16"/>
  <c r="B48" i="36"/>
  <c r="G48" i="36"/>
  <c r="G60" i="16"/>
  <c r="H48" i="36"/>
  <c r="H60" i="16"/>
  <c r="I48" i="36"/>
  <c r="I60" i="16"/>
  <c r="B60" i="16"/>
  <c r="C48" i="41"/>
  <c r="C55" i="16"/>
  <c r="D48" i="41"/>
  <c r="D55" i="16"/>
  <c r="E48" i="41"/>
  <c r="E55" i="16"/>
  <c r="F48" i="41"/>
  <c r="F55" i="16"/>
  <c r="B48" i="41"/>
  <c r="G48" i="41"/>
  <c r="G55" i="16"/>
  <c r="H48" i="41"/>
  <c r="H55" i="16"/>
  <c r="I48" i="41"/>
  <c r="I55" i="16"/>
  <c r="B55" i="16"/>
  <c r="C52" i="35"/>
  <c r="C43" i="16"/>
  <c r="D52" i="35"/>
  <c r="D43" i="16"/>
  <c r="E52" i="35"/>
  <c r="E43" i="16"/>
  <c r="F52" i="35"/>
  <c r="F43" i="16"/>
  <c r="B52" i="35"/>
  <c r="G52" i="35"/>
  <c r="G43" i="16"/>
  <c r="H52" i="35"/>
  <c r="H43" i="16"/>
  <c r="I52" i="35"/>
  <c r="I43" i="16"/>
  <c r="B43" i="16"/>
  <c r="C80" i="7"/>
  <c r="C44" i="16"/>
  <c r="D80" i="7"/>
  <c r="D44" i="16"/>
  <c r="E44" i="16"/>
  <c r="F44" i="16"/>
  <c r="B80" i="7"/>
  <c r="G80" i="7"/>
  <c r="G44" i="16"/>
  <c r="H80" i="7"/>
  <c r="H44" i="16"/>
  <c r="I80" i="7"/>
  <c r="I44" i="16"/>
  <c r="C76" i="8"/>
  <c r="C42" i="16"/>
  <c r="D76" i="8"/>
  <c r="D42" i="16"/>
  <c r="E76" i="8"/>
  <c r="E42" i="16"/>
  <c r="F42" i="16"/>
  <c r="B76" i="8"/>
  <c r="G76" i="8"/>
  <c r="G42" i="16"/>
  <c r="H76" i="8"/>
  <c r="H42" i="16"/>
  <c r="I76" i="8"/>
  <c r="I42" i="16"/>
  <c r="B42" i="16"/>
  <c r="B44" i="16"/>
  <c r="C54" i="33"/>
  <c r="C46" i="16"/>
  <c r="D54" i="33"/>
  <c r="D46" i="16"/>
  <c r="E54" i="33"/>
  <c r="E46" i="16"/>
  <c r="F54" i="33"/>
  <c r="F46" i="16"/>
  <c r="B54" i="33"/>
  <c r="G54" i="33"/>
  <c r="G46" i="16"/>
  <c r="H54" i="33"/>
  <c r="H46" i="16"/>
  <c r="I54" i="33"/>
  <c r="I46" i="16"/>
  <c r="B46" i="16"/>
  <c r="C50" i="39"/>
  <c r="C48" i="16"/>
  <c r="D50" i="39"/>
  <c r="D48" i="16"/>
  <c r="E50" i="39"/>
  <c r="E48" i="16"/>
  <c r="F50" i="39"/>
  <c r="F48" i="16"/>
  <c r="B50" i="39"/>
  <c r="G50" i="39"/>
  <c r="G48" i="16"/>
  <c r="H50" i="39"/>
  <c r="H48" i="16"/>
  <c r="I50" i="39"/>
  <c r="I48" i="16"/>
  <c r="B48" i="16"/>
  <c r="F82" i="2"/>
  <c r="F41" i="16"/>
  <c r="G41" i="16"/>
  <c r="D82" i="2"/>
  <c r="H82" i="2"/>
  <c r="H41" i="16"/>
  <c r="I82" i="2"/>
  <c r="I41" i="16"/>
  <c r="C82" i="2"/>
  <c r="C41" i="16"/>
  <c r="D41" i="16"/>
  <c r="E41" i="16"/>
  <c r="B41" i="16"/>
  <c r="C15" i="39"/>
  <c r="C29" i="16"/>
  <c r="D15" i="39"/>
  <c r="D29" i="16"/>
  <c r="F15" i="39"/>
  <c r="F29" i="16"/>
  <c r="G15" i="39"/>
  <c r="G29" i="16"/>
  <c r="H15" i="39"/>
  <c r="H29" i="16"/>
  <c r="I15" i="39"/>
  <c r="I29" i="16"/>
  <c r="B15" i="39"/>
  <c r="B29" i="16"/>
  <c r="C24" i="16"/>
  <c r="D24" i="16"/>
  <c r="F24" i="16"/>
  <c r="G16" i="38"/>
  <c r="G24" i="16"/>
  <c r="H16" i="38"/>
  <c r="H24" i="16"/>
  <c r="I24" i="16"/>
  <c r="B16" i="38"/>
  <c r="B24" i="16"/>
  <c r="C24" i="10"/>
  <c r="C19" i="16"/>
  <c r="D24" i="10"/>
  <c r="D19" i="16"/>
  <c r="F24" i="10"/>
  <c r="F19" i="16"/>
  <c r="G19" i="16"/>
  <c r="H24" i="10"/>
  <c r="H19" i="16"/>
  <c r="I24" i="10"/>
  <c r="I19" i="16"/>
  <c r="B24" i="10"/>
  <c r="B19" i="16"/>
  <c r="C14" i="41"/>
  <c r="C31" i="16"/>
  <c r="D14" i="41"/>
  <c r="D31" i="16"/>
  <c r="F14" i="41"/>
  <c r="F31" i="16"/>
  <c r="G14" i="41"/>
  <c r="G31" i="16"/>
  <c r="H14" i="41"/>
  <c r="H31" i="16"/>
  <c r="I14" i="41"/>
  <c r="I31" i="16"/>
  <c r="B14" i="41"/>
  <c r="B31" i="16"/>
  <c r="C22" i="16"/>
  <c r="D22" i="16"/>
  <c r="F22" i="16"/>
  <c r="G22" i="16"/>
  <c r="H22" i="16"/>
  <c r="I22" i="42"/>
  <c r="I22" i="16"/>
  <c r="B22" i="16"/>
  <c r="C22" i="12"/>
  <c r="C15" i="16"/>
  <c r="D22" i="12"/>
  <c r="D15" i="16"/>
  <c r="F22" i="12"/>
  <c r="F15" i="16"/>
  <c r="G15" i="16"/>
  <c r="H22" i="12"/>
  <c r="H15" i="16"/>
  <c r="I22" i="12"/>
  <c r="I15" i="16"/>
  <c r="B22" i="12"/>
  <c r="B15" i="16"/>
  <c r="C16" i="36"/>
  <c r="C12" i="16"/>
  <c r="D16" i="36"/>
  <c r="D12" i="16"/>
  <c r="F16" i="36"/>
  <c r="F12" i="16"/>
  <c r="G16" i="36"/>
  <c r="G12" i="16"/>
  <c r="H16" i="36"/>
  <c r="H12" i="16"/>
  <c r="I16" i="36"/>
  <c r="I12" i="16"/>
  <c r="B16" i="36"/>
  <c r="B12" i="16"/>
  <c r="C16" i="32"/>
  <c r="C18" i="16"/>
  <c r="D16" i="32"/>
  <c r="D18" i="16"/>
  <c r="F16" i="32"/>
  <c r="F18" i="16"/>
  <c r="G16" i="32"/>
  <c r="G18" i="16"/>
  <c r="H16" i="32"/>
  <c r="H18" i="16"/>
  <c r="I16" i="32"/>
  <c r="I18" i="16"/>
  <c r="B16" i="32"/>
  <c r="B18" i="16"/>
  <c r="C29" i="7"/>
  <c r="C11" i="16"/>
  <c r="D29" i="7"/>
  <c r="D11" i="16"/>
  <c r="F29" i="7"/>
  <c r="F11" i="16"/>
  <c r="G11" i="16"/>
  <c r="H29" i="7"/>
  <c r="H11" i="16"/>
  <c r="I29" i="7"/>
  <c r="I11" i="16"/>
  <c r="B29" i="7"/>
  <c r="B11" i="16"/>
  <c r="G10" i="16"/>
  <c r="H27" i="8"/>
  <c r="H10" i="16"/>
  <c r="F27" i="8"/>
  <c r="C27" i="8"/>
  <c r="D27" i="8"/>
  <c r="I27" i="8"/>
  <c r="I10" i="16"/>
  <c r="C10" i="16"/>
  <c r="D10" i="16"/>
  <c r="F10" i="16"/>
  <c r="B27" i="8"/>
  <c r="B10" i="16"/>
  <c r="C30" i="2"/>
  <c r="C9" i="16"/>
  <c r="D30" i="2"/>
  <c r="D9" i="16"/>
  <c r="F30" i="2"/>
  <c r="F9" i="16"/>
  <c r="G30" i="2"/>
  <c r="G9" i="16"/>
  <c r="H30" i="2"/>
  <c r="H9" i="16"/>
  <c r="I30" i="2"/>
  <c r="I9" i="16"/>
  <c r="B30" i="2"/>
  <c r="B9" i="16"/>
  <c r="C14" i="40"/>
  <c r="C21" i="16"/>
  <c r="D14" i="40"/>
  <c r="D21" i="16"/>
  <c r="F14" i="40"/>
  <c r="F21" i="16"/>
  <c r="G14" i="40"/>
  <c r="G21" i="16"/>
  <c r="H14" i="40"/>
  <c r="H21" i="16"/>
  <c r="I14" i="40"/>
  <c r="I21" i="16"/>
  <c r="B14" i="40"/>
  <c r="B21" i="16"/>
  <c r="C14" i="37"/>
  <c r="C13" i="16"/>
  <c r="D14" i="37"/>
  <c r="D13" i="16"/>
  <c r="F13" i="16"/>
  <c r="G14" i="37"/>
  <c r="G13" i="16"/>
  <c r="H14" i="37"/>
  <c r="H13" i="16"/>
  <c r="I14" i="37"/>
  <c r="I13" i="16"/>
  <c r="B13" i="16"/>
  <c r="C16" i="35"/>
  <c r="C6" i="16"/>
  <c r="D16" i="35"/>
  <c r="D6" i="16"/>
  <c r="F16" i="35"/>
  <c r="F6" i="16"/>
  <c r="G16" i="35"/>
  <c r="G6" i="16"/>
  <c r="H16" i="35"/>
  <c r="H6" i="16"/>
  <c r="I16" i="35"/>
  <c r="I6" i="16"/>
  <c r="B16" i="35"/>
  <c r="B6" i="16"/>
  <c r="C28" i="3"/>
  <c r="C7" i="16"/>
  <c r="D28" i="3"/>
  <c r="D7" i="16"/>
  <c r="F28" i="3"/>
  <c r="F7" i="16"/>
  <c r="G28" i="3"/>
  <c r="G7" i="16"/>
  <c r="H28" i="3"/>
  <c r="H7" i="16"/>
  <c r="I28" i="3"/>
  <c r="I7" i="16"/>
  <c r="B28" i="3"/>
  <c r="B7" i="16"/>
  <c r="C23" i="16"/>
  <c r="D23" i="16"/>
  <c r="F23" i="16"/>
  <c r="G23" i="16"/>
  <c r="H23" i="16"/>
  <c r="I15" i="34"/>
  <c r="I23" i="16"/>
  <c r="B23" i="16"/>
  <c r="C17" i="33"/>
  <c r="C8" i="16"/>
  <c r="D17" i="33"/>
  <c r="D8" i="16"/>
  <c r="F17" i="33"/>
  <c r="F8" i="16"/>
  <c r="G17" i="33"/>
  <c r="G8" i="16"/>
  <c r="H17" i="33"/>
  <c r="H8" i="16"/>
  <c r="I17" i="33"/>
  <c r="I8" i="16"/>
  <c r="B17" i="33"/>
  <c r="B8" i="16"/>
  <c r="C18" i="20"/>
  <c r="C14" i="16"/>
  <c r="D18" i="20"/>
  <c r="D14" i="16"/>
  <c r="F18" i="20"/>
  <c r="F14" i="16"/>
  <c r="G18" i="20"/>
  <c r="G14" i="16"/>
  <c r="H18" i="20"/>
  <c r="H14" i="16"/>
  <c r="I18" i="20"/>
  <c r="I14" i="16"/>
  <c r="B18" i="20"/>
  <c r="B14" i="16"/>
  <c r="F21" i="9"/>
  <c r="C21" i="9"/>
  <c r="D21" i="9"/>
  <c r="I21" i="9"/>
  <c r="I5" i="16"/>
  <c r="F5" i="16"/>
  <c r="G21" i="9"/>
  <c r="G5" i="16"/>
  <c r="H21" i="9"/>
  <c r="H5" i="16"/>
  <c r="D5" i="16"/>
  <c r="C5" i="16"/>
  <c r="B21" i="9"/>
  <c r="B5" i="16"/>
  <c r="G71" i="13"/>
  <c r="G60" i="43"/>
  <c r="H60" i="43"/>
  <c r="I60" i="43"/>
  <c r="G61" i="43"/>
  <c r="H61" i="43"/>
  <c r="I61" i="43"/>
  <c r="G62" i="43"/>
  <c r="H62" i="43"/>
  <c r="I62" i="43"/>
  <c r="G58" i="43"/>
  <c r="H58" i="43"/>
  <c r="I58" i="43"/>
  <c r="G51" i="43"/>
  <c r="H51" i="43"/>
  <c r="I51" i="43"/>
  <c r="I46" i="43"/>
  <c r="H46" i="43"/>
  <c r="E64" i="43"/>
  <c r="D64" i="43"/>
  <c r="I64" i="43"/>
  <c r="B64" i="43"/>
  <c r="H64" i="43"/>
  <c r="G64" i="43"/>
  <c r="F64" i="43"/>
  <c r="C64" i="43"/>
  <c r="I59" i="43"/>
  <c r="H59" i="43"/>
  <c r="G59" i="43"/>
  <c r="I57" i="43"/>
  <c r="H57" i="43"/>
  <c r="G57" i="43"/>
  <c r="I56" i="43"/>
  <c r="H56" i="43"/>
  <c r="G56" i="43"/>
  <c r="I55" i="43"/>
  <c r="H55" i="43"/>
  <c r="G55" i="43"/>
  <c r="I54" i="43"/>
  <c r="H54" i="43"/>
  <c r="G54" i="43"/>
  <c r="I53" i="43"/>
  <c r="H53" i="43"/>
  <c r="G53" i="43"/>
  <c r="I52" i="43"/>
  <c r="H52" i="43"/>
  <c r="G52" i="43"/>
  <c r="I49" i="43"/>
  <c r="H49" i="43"/>
  <c r="G49" i="43"/>
  <c r="I48" i="43"/>
  <c r="H48" i="43"/>
  <c r="G48" i="43"/>
  <c r="G46" i="43"/>
  <c r="E23" i="43"/>
  <c r="C23" i="43"/>
  <c r="D23" i="43"/>
  <c r="G23" i="43"/>
  <c r="F23" i="43"/>
  <c r="B23" i="43"/>
  <c r="G20" i="43"/>
  <c r="G19" i="43"/>
  <c r="G18" i="43"/>
  <c r="G17" i="43"/>
  <c r="G16" i="43"/>
  <c r="G15" i="43"/>
  <c r="G14" i="43"/>
  <c r="G13" i="43"/>
  <c r="G12" i="43"/>
  <c r="G11" i="43"/>
  <c r="G10" i="43"/>
  <c r="G8" i="43"/>
  <c r="G7" i="43"/>
  <c r="G5" i="43"/>
  <c r="G47" i="42"/>
  <c r="G48" i="42"/>
  <c r="G49" i="42"/>
  <c r="G50" i="42"/>
  <c r="G51" i="42"/>
  <c r="G52" i="42"/>
  <c r="H47" i="42"/>
  <c r="I47" i="42"/>
  <c r="H48" i="42"/>
  <c r="I48" i="42"/>
  <c r="H49" i="42"/>
  <c r="I49" i="42"/>
  <c r="H50" i="42"/>
  <c r="I50" i="42"/>
  <c r="H51" i="42"/>
  <c r="I51" i="42"/>
  <c r="H52" i="42"/>
  <c r="I52" i="42"/>
  <c r="I5" i="42"/>
  <c r="I6" i="42"/>
  <c r="I7" i="42"/>
  <c r="I8" i="42"/>
  <c r="I9" i="42"/>
  <c r="I10" i="42"/>
  <c r="I58" i="42"/>
  <c r="H58" i="42"/>
  <c r="G58" i="42"/>
  <c r="I57" i="42"/>
  <c r="H57" i="42"/>
  <c r="G57" i="42"/>
  <c r="I56" i="42"/>
  <c r="H56" i="42"/>
  <c r="G56" i="42"/>
  <c r="I55" i="42"/>
  <c r="H55" i="42"/>
  <c r="G55" i="42"/>
  <c r="I54" i="42"/>
  <c r="H54" i="42"/>
  <c r="G54" i="42"/>
  <c r="I53" i="42"/>
  <c r="H53" i="42"/>
  <c r="G53" i="42"/>
  <c r="I16" i="42"/>
  <c r="I15" i="42"/>
  <c r="I14" i="42"/>
  <c r="I13" i="42"/>
  <c r="I12" i="42"/>
  <c r="I11" i="42"/>
  <c r="I42" i="41"/>
  <c r="H42" i="41"/>
  <c r="G42" i="41"/>
  <c r="I40" i="41"/>
  <c r="H40" i="41"/>
  <c r="G40" i="41"/>
  <c r="I39" i="41"/>
  <c r="H39" i="41"/>
  <c r="G39" i="41"/>
  <c r="I9" i="41"/>
  <c r="I8" i="41"/>
  <c r="I6" i="41"/>
  <c r="I5" i="41"/>
  <c r="I9" i="40"/>
  <c r="I8" i="40"/>
  <c r="I7" i="40"/>
  <c r="I6" i="40"/>
  <c r="I5" i="40"/>
  <c r="I44" i="39"/>
  <c r="H44" i="39"/>
  <c r="G44" i="39"/>
  <c r="I43" i="39"/>
  <c r="H43" i="39"/>
  <c r="G43" i="39"/>
  <c r="I42" i="39"/>
  <c r="H42" i="39"/>
  <c r="G42" i="39"/>
  <c r="I41" i="39"/>
  <c r="H41" i="39"/>
  <c r="G41" i="39"/>
  <c r="I40" i="39"/>
  <c r="H40" i="39"/>
  <c r="G40" i="39"/>
  <c r="I9" i="39"/>
  <c r="I8" i="39"/>
  <c r="I7" i="39"/>
  <c r="I6" i="39"/>
  <c r="I5" i="39"/>
  <c r="I10" i="38"/>
  <c r="I9" i="38"/>
  <c r="I8" i="38"/>
  <c r="I7" i="38"/>
  <c r="I6" i="38"/>
  <c r="I5" i="38"/>
  <c r="G39" i="37"/>
  <c r="H39" i="37"/>
  <c r="G40" i="37"/>
  <c r="H40" i="37"/>
  <c r="G41" i="37"/>
  <c r="H41" i="37"/>
  <c r="I42" i="37"/>
  <c r="H42" i="37"/>
  <c r="G42" i="37"/>
  <c r="I41" i="37"/>
  <c r="I40" i="37"/>
  <c r="I39" i="37"/>
  <c r="G41" i="36"/>
  <c r="H41" i="36"/>
  <c r="I41" i="36"/>
  <c r="G42" i="36"/>
  <c r="H42" i="36"/>
  <c r="I42" i="36"/>
  <c r="G43" i="36"/>
  <c r="H43" i="36"/>
  <c r="I43" i="36"/>
  <c r="G44" i="36"/>
  <c r="H44" i="36"/>
  <c r="I44" i="36"/>
  <c r="I10" i="36"/>
  <c r="I9" i="36"/>
  <c r="I8" i="36"/>
  <c r="I7" i="36"/>
  <c r="I6" i="36"/>
  <c r="I5" i="36"/>
  <c r="I46" i="35"/>
  <c r="H46" i="35"/>
  <c r="G46" i="35"/>
  <c r="I45" i="35"/>
  <c r="H45" i="35"/>
  <c r="G45" i="35"/>
  <c r="I44" i="35"/>
  <c r="H44" i="35"/>
  <c r="G44" i="35"/>
  <c r="I43" i="35"/>
  <c r="H43" i="35"/>
  <c r="G43" i="35"/>
  <c r="I42" i="35"/>
  <c r="H42" i="35"/>
  <c r="G42" i="35"/>
  <c r="I41" i="35"/>
  <c r="H41" i="35"/>
  <c r="G41" i="35"/>
  <c r="I10" i="35"/>
  <c r="I9" i="35"/>
  <c r="I8" i="35"/>
  <c r="I7" i="35"/>
  <c r="I6" i="35"/>
  <c r="I5" i="35"/>
  <c r="G42" i="34"/>
  <c r="H42" i="34"/>
  <c r="I42" i="34"/>
  <c r="I43" i="34"/>
  <c r="H43" i="34"/>
  <c r="G43" i="34"/>
  <c r="I40" i="34"/>
  <c r="H40" i="34"/>
  <c r="G40" i="34"/>
  <c r="I8" i="34"/>
  <c r="I48" i="33"/>
  <c r="H48" i="33"/>
  <c r="G48" i="33"/>
  <c r="I47" i="33"/>
  <c r="H47" i="33"/>
  <c r="G47" i="33"/>
  <c r="I46" i="33"/>
  <c r="H46" i="33"/>
  <c r="G46" i="33"/>
  <c r="I45" i="33"/>
  <c r="H45" i="33"/>
  <c r="G45" i="33"/>
  <c r="I44" i="33"/>
  <c r="H44" i="33"/>
  <c r="G44" i="33"/>
  <c r="I43" i="33"/>
  <c r="H43" i="33"/>
  <c r="G43" i="33"/>
  <c r="I42" i="33"/>
  <c r="H42" i="33"/>
  <c r="G42" i="33"/>
  <c r="I11" i="33"/>
  <c r="I10" i="33"/>
  <c r="I9" i="33"/>
  <c r="I8" i="33"/>
  <c r="I7" i="33"/>
  <c r="I6" i="33"/>
  <c r="I5" i="33"/>
  <c r="I41" i="32"/>
  <c r="I42" i="32"/>
  <c r="I43" i="32"/>
  <c r="I44" i="32"/>
  <c r="I45" i="32"/>
  <c r="I46" i="32"/>
  <c r="I47" i="32"/>
  <c r="I48" i="32"/>
  <c r="H41" i="32"/>
  <c r="H42" i="32"/>
  <c r="H43" i="32"/>
  <c r="H44" i="32"/>
  <c r="H45" i="32"/>
  <c r="H46" i="32"/>
  <c r="H47" i="32"/>
  <c r="H48" i="32"/>
  <c r="G41" i="32"/>
  <c r="G42" i="32"/>
  <c r="G43" i="32"/>
  <c r="G44" i="32"/>
  <c r="G45" i="32"/>
  <c r="G46" i="32"/>
  <c r="G47" i="32"/>
  <c r="G48" i="32"/>
  <c r="I12" i="32"/>
  <c r="I11" i="32"/>
  <c r="I10" i="32"/>
  <c r="I9" i="32"/>
  <c r="I8" i="32"/>
  <c r="I7" i="32"/>
  <c r="I6" i="32"/>
  <c r="I5" i="32"/>
  <c r="H44" i="20"/>
  <c r="I44" i="20"/>
  <c r="H45" i="20"/>
  <c r="I45" i="20"/>
  <c r="H46" i="20"/>
  <c r="I46" i="20"/>
  <c r="H47" i="20"/>
  <c r="I47" i="20"/>
  <c r="H48" i="20"/>
  <c r="I48" i="20"/>
  <c r="H49" i="20"/>
  <c r="I49" i="20"/>
  <c r="H50" i="20"/>
  <c r="I50" i="20"/>
  <c r="I6" i="20"/>
  <c r="I7" i="20"/>
  <c r="I8" i="20"/>
  <c r="I9" i="20"/>
  <c r="I10" i="20"/>
  <c r="I11" i="20"/>
  <c r="I12" i="20"/>
  <c r="I5" i="20"/>
  <c r="D63" i="12"/>
  <c r="C63" i="12"/>
  <c r="G49" i="12"/>
  <c r="G50" i="12"/>
  <c r="G51" i="12"/>
  <c r="H51" i="12"/>
  <c r="G52" i="12"/>
  <c r="H52" i="12"/>
  <c r="G53" i="12"/>
  <c r="H53" i="12"/>
  <c r="G54" i="12"/>
  <c r="H54" i="12"/>
  <c r="G55" i="12"/>
  <c r="H55" i="12"/>
  <c r="H56" i="12"/>
  <c r="G56" i="12"/>
  <c r="H57" i="12"/>
  <c r="G57" i="12"/>
  <c r="I6" i="12"/>
  <c r="I7" i="12"/>
  <c r="I8" i="12"/>
  <c r="I9" i="12"/>
  <c r="I10" i="12"/>
  <c r="I11" i="12"/>
  <c r="I12" i="12"/>
  <c r="I13" i="12"/>
  <c r="I14" i="12"/>
  <c r="I15" i="12"/>
  <c r="I16" i="12"/>
  <c r="I5" i="12"/>
  <c r="E54" i="10"/>
  <c r="D54" i="10"/>
  <c r="J54" i="10"/>
  <c r="B54" i="10"/>
  <c r="I54" i="10"/>
  <c r="H54" i="10"/>
  <c r="G54" i="10"/>
  <c r="C54" i="10"/>
  <c r="H52" i="10"/>
  <c r="I52" i="10"/>
  <c r="J52" i="10"/>
  <c r="J51" i="10"/>
  <c r="I51" i="10"/>
  <c r="H51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5" i="10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5" i="8"/>
  <c r="H49" i="9"/>
  <c r="G56" i="7"/>
  <c r="I56" i="7"/>
  <c r="H56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5" i="3"/>
  <c r="I6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I50" i="9"/>
  <c r="I51" i="9"/>
  <c r="I52" i="9"/>
  <c r="I53" i="9"/>
  <c r="I54" i="9"/>
  <c r="I55" i="9"/>
  <c r="I56" i="9"/>
  <c r="I57" i="9"/>
  <c r="I58" i="9"/>
  <c r="I59" i="9"/>
  <c r="I60" i="9"/>
  <c r="H50" i="9"/>
  <c r="H51" i="9"/>
  <c r="H52" i="9"/>
  <c r="H53" i="9"/>
  <c r="H54" i="9"/>
  <c r="H55" i="9"/>
  <c r="H56" i="9"/>
  <c r="H57" i="9"/>
  <c r="H58" i="9"/>
  <c r="H59" i="9"/>
  <c r="H60" i="9"/>
  <c r="G50" i="9"/>
  <c r="G51" i="9"/>
  <c r="G52" i="9"/>
  <c r="G53" i="9"/>
  <c r="G54" i="9"/>
  <c r="G55" i="9"/>
  <c r="G56" i="9"/>
  <c r="G57" i="9"/>
  <c r="G58" i="9"/>
  <c r="G59" i="9"/>
  <c r="G60" i="9"/>
  <c r="I5" i="9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5" i="2"/>
  <c r="T5" i="16"/>
  <c r="T6" i="16"/>
  <c r="T7" i="16"/>
  <c r="R41" i="16"/>
  <c r="S41" i="16"/>
  <c r="T41" i="16"/>
  <c r="R42" i="16"/>
  <c r="S42" i="16"/>
  <c r="T42" i="16"/>
  <c r="R43" i="16"/>
  <c r="S43" i="16"/>
  <c r="T43" i="16"/>
  <c r="G36" i="19"/>
  <c r="H36" i="19"/>
  <c r="G49" i="9"/>
  <c r="I49" i="9"/>
  <c r="H43" i="20"/>
  <c r="I43" i="20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B25" i="15"/>
  <c r="C25" i="15"/>
  <c r="D25" i="15"/>
  <c r="F25" i="15"/>
  <c r="G25" i="15"/>
  <c r="H25" i="15"/>
  <c r="G48" i="15"/>
  <c r="G49" i="15"/>
  <c r="H49" i="15"/>
  <c r="I49" i="15"/>
  <c r="G50" i="15"/>
  <c r="H50" i="15"/>
  <c r="I50" i="15"/>
  <c r="G51" i="15"/>
  <c r="H51" i="15"/>
  <c r="I51" i="15"/>
  <c r="G52" i="15"/>
  <c r="H52" i="15"/>
  <c r="I52" i="15"/>
  <c r="G54" i="15"/>
  <c r="H54" i="15"/>
  <c r="I54" i="15"/>
  <c r="G55" i="15"/>
  <c r="H55" i="15"/>
  <c r="I55" i="15"/>
  <c r="G56" i="15"/>
  <c r="H56" i="15"/>
  <c r="I56" i="15"/>
  <c r="G57" i="15"/>
  <c r="H57" i="15"/>
  <c r="I57" i="15"/>
  <c r="G58" i="15"/>
  <c r="H58" i="15"/>
  <c r="I58" i="15"/>
  <c r="G59" i="15"/>
  <c r="H59" i="15"/>
  <c r="I59" i="15"/>
  <c r="G61" i="15"/>
  <c r="H61" i="15"/>
  <c r="I61" i="15"/>
  <c r="G62" i="15"/>
  <c r="G63" i="1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B24" i="14"/>
  <c r="C24" i="14"/>
  <c r="D24" i="14"/>
  <c r="E24" i="14"/>
  <c r="F24" i="14"/>
  <c r="H24" i="14"/>
  <c r="H6" i="13"/>
  <c r="H8" i="13"/>
  <c r="H9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B30" i="13"/>
  <c r="C30" i="13"/>
  <c r="D30" i="13"/>
  <c r="F30" i="13"/>
  <c r="G30" i="13"/>
  <c r="H30" i="13"/>
  <c r="G53" i="13"/>
  <c r="H53" i="13"/>
  <c r="I53" i="13"/>
  <c r="G55" i="13"/>
  <c r="H55" i="13"/>
  <c r="I55" i="13"/>
  <c r="G56" i="13"/>
  <c r="H56" i="13"/>
  <c r="I56" i="13"/>
  <c r="G58" i="13"/>
  <c r="H58" i="13"/>
  <c r="I58" i="13"/>
  <c r="G59" i="13"/>
  <c r="H59" i="13"/>
  <c r="I59" i="13"/>
  <c r="G60" i="13"/>
  <c r="H60" i="13"/>
  <c r="I60" i="13"/>
  <c r="G61" i="13"/>
  <c r="H61" i="13"/>
  <c r="I61" i="13"/>
  <c r="G62" i="13"/>
  <c r="H62" i="13"/>
  <c r="I62" i="13"/>
  <c r="G63" i="13"/>
  <c r="H63" i="13"/>
  <c r="I63" i="13"/>
  <c r="G64" i="13"/>
  <c r="H64" i="13"/>
  <c r="I64" i="13"/>
  <c r="G65" i="13"/>
  <c r="H65" i="13"/>
  <c r="I65" i="13"/>
  <c r="G66" i="13"/>
  <c r="H66" i="13"/>
  <c r="I66" i="13"/>
  <c r="G67" i="13"/>
  <c r="G68" i="13"/>
  <c r="H68" i="13"/>
  <c r="I68" i="13"/>
  <c r="G69" i="13"/>
  <c r="G70" i="13"/>
  <c r="H71" i="13"/>
  <c r="I71" i="13"/>
  <c r="G74" i="13"/>
  <c r="B77" i="13"/>
  <c r="C77" i="13"/>
  <c r="D77" i="13"/>
  <c r="E77" i="13"/>
  <c r="F77" i="13"/>
  <c r="G77" i="13"/>
  <c r="H77" i="13"/>
  <c r="I77" i="13"/>
  <c r="H5" i="18"/>
  <c r="H6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B27" i="18"/>
  <c r="C27" i="18"/>
  <c r="D27" i="18"/>
  <c r="F27" i="18"/>
  <c r="G27" i="18"/>
  <c r="H27" i="18"/>
  <c r="G51" i="18"/>
  <c r="H51" i="18"/>
  <c r="I51" i="18"/>
  <c r="G52" i="18"/>
  <c r="H52" i="18"/>
  <c r="I52" i="18"/>
  <c r="G54" i="18"/>
  <c r="H54" i="18"/>
  <c r="I54" i="18"/>
  <c r="G55" i="18"/>
  <c r="H55" i="18"/>
  <c r="I55" i="18"/>
  <c r="G56" i="18"/>
  <c r="H56" i="18"/>
  <c r="I56" i="18"/>
  <c r="G57" i="18"/>
  <c r="H57" i="18"/>
  <c r="I57" i="18"/>
  <c r="G58" i="18"/>
  <c r="H58" i="18"/>
  <c r="I58" i="18"/>
  <c r="G59" i="18"/>
  <c r="H59" i="18"/>
  <c r="I59" i="18"/>
  <c r="G60" i="18"/>
  <c r="H60" i="18"/>
  <c r="I60" i="18"/>
  <c r="G61" i="18"/>
  <c r="H61" i="18"/>
  <c r="I61" i="18"/>
  <c r="G62" i="18"/>
  <c r="H62" i="18"/>
  <c r="I62" i="18"/>
  <c r="G63" i="18"/>
  <c r="H63" i="18"/>
  <c r="I63" i="18"/>
  <c r="G64" i="18"/>
  <c r="H64" i="18"/>
  <c r="I64" i="18"/>
  <c r="G65" i="18"/>
  <c r="H65" i="18"/>
  <c r="I65" i="18"/>
  <c r="G66" i="18"/>
  <c r="H66" i="18"/>
  <c r="I66" i="18"/>
  <c r="G67" i="18"/>
  <c r="H67" i="18"/>
  <c r="I67" i="18"/>
  <c r="G68" i="18"/>
  <c r="H68" i="18"/>
  <c r="I68" i="18"/>
  <c r="G69" i="18"/>
  <c r="H69" i="18"/>
  <c r="I69" i="18"/>
  <c r="G70" i="18"/>
  <c r="H70" i="18"/>
  <c r="I70" i="18"/>
  <c r="B73" i="18"/>
  <c r="C73" i="18"/>
  <c r="D73" i="18"/>
  <c r="E73" i="18"/>
  <c r="G73" i="18"/>
  <c r="H73" i="18"/>
  <c r="I73" i="18"/>
</calcChain>
</file>

<file path=xl/sharedStrings.xml><?xml version="1.0" encoding="utf-8"?>
<sst xmlns="http://schemas.openxmlformats.org/spreadsheetml/2006/main" count="1395" uniqueCount="321">
  <si>
    <t>Stevens P</t>
    <phoneticPr fontId="1" type="noConversion"/>
  </si>
  <si>
    <t>Gilbert J</t>
    <phoneticPr fontId="1" type="noConversion"/>
  </si>
  <si>
    <t>3--23</t>
  </si>
  <si>
    <t>5--16</t>
  </si>
  <si>
    <t>1--37</t>
  </si>
  <si>
    <t>5--6</t>
  </si>
  <si>
    <t>8--44</t>
  </si>
  <si>
    <t>4--32</t>
  </si>
  <si>
    <t>2--30</t>
  </si>
  <si>
    <t>0--40</t>
  </si>
  <si>
    <t>6--14</t>
  </si>
  <si>
    <t>6--50</t>
  </si>
  <si>
    <t>2--35</t>
  </si>
  <si>
    <t>3--30</t>
  </si>
  <si>
    <t>%</t>
  </si>
  <si>
    <t>4--10</t>
  </si>
  <si>
    <t>3--8</t>
  </si>
  <si>
    <t>6--13</t>
  </si>
  <si>
    <t>4--35</t>
  </si>
  <si>
    <t>5--13</t>
  </si>
  <si>
    <t>2--41</t>
  </si>
  <si>
    <t>5--36</t>
  </si>
  <si>
    <t>100s</t>
  </si>
  <si>
    <t>2--25</t>
  </si>
  <si>
    <t>7--20</t>
  </si>
  <si>
    <t>6--18</t>
  </si>
  <si>
    <t>no</t>
  </si>
  <si>
    <t>total</t>
  </si>
  <si>
    <t>Barnard</t>
  </si>
  <si>
    <t>Scott</t>
  </si>
  <si>
    <t>Hutchings</t>
  </si>
  <si>
    <t>Stevens J</t>
  </si>
  <si>
    <t>Mch</t>
  </si>
  <si>
    <t>Inn</t>
  </si>
  <si>
    <t>N O</t>
  </si>
  <si>
    <t>Runs</t>
  </si>
  <si>
    <t>50s</t>
  </si>
  <si>
    <t>Av</t>
  </si>
  <si>
    <t>Dawson</t>
  </si>
  <si>
    <t>Carsberg</t>
  </si>
  <si>
    <t>Mimmack</t>
  </si>
  <si>
    <t>Taylor</t>
  </si>
  <si>
    <t>Wood</t>
  </si>
  <si>
    <t>Barr</t>
  </si>
  <si>
    <t>Gilbert</t>
  </si>
  <si>
    <t>Bowler</t>
  </si>
  <si>
    <t>Scholes</t>
  </si>
  <si>
    <t>5wkts</t>
    <phoneticPr fontId="1" type="noConversion"/>
  </si>
  <si>
    <t>Gould</t>
  </si>
  <si>
    <t>Harris</t>
  </si>
  <si>
    <t>Stevens</t>
  </si>
  <si>
    <t>Hindley</t>
  </si>
  <si>
    <t>Gallant B</t>
    <phoneticPr fontId="1" type="noConversion"/>
  </si>
  <si>
    <t>Gallant G</t>
    <phoneticPr fontId="1" type="noConversion"/>
  </si>
  <si>
    <t>Aherne</t>
    <phoneticPr fontId="1" type="noConversion"/>
  </si>
  <si>
    <t>Russell</t>
    <phoneticPr fontId="1" type="noConversion"/>
  </si>
  <si>
    <t>Sutcliffe</t>
    <phoneticPr fontId="1" type="noConversion"/>
  </si>
  <si>
    <t>Gomez</t>
  </si>
  <si>
    <t>TOTAL</t>
  </si>
  <si>
    <t>Totals</t>
  </si>
  <si>
    <t>Batting</t>
  </si>
  <si>
    <t>Bowling</t>
  </si>
  <si>
    <t>Ov</t>
  </si>
  <si>
    <t>Mdn</t>
  </si>
  <si>
    <t>Wkts</t>
  </si>
  <si>
    <t>Best</t>
  </si>
  <si>
    <t>5-Wkt</t>
  </si>
  <si>
    <t>Econ</t>
  </si>
  <si>
    <t>S R</t>
  </si>
  <si>
    <t>7--26</t>
  </si>
  <si>
    <t>2--23</t>
  </si>
  <si>
    <t>4--4</t>
  </si>
  <si>
    <t>4--16</t>
  </si>
  <si>
    <t>3--27</t>
  </si>
  <si>
    <t>5--17</t>
  </si>
  <si>
    <t>5--42</t>
  </si>
  <si>
    <t>2--28</t>
  </si>
  <si>
    <t>0--9</t>
  </si>
  <si>
    <t>0--21</t>
  </si>
  <si>
    <t>8--19</t>
  </si>
  <si>
    <t>2--20</t>
  </si>
  <si>
    <t>3--28</t>
  </si>
  <si>
    <t>2--27</t>
  </si>
  <si>
    <t>3--15</t>
  </si>
  <si>
    <t>3--44</t>
  </si>
  <si>
    <t>0--20</t>
  </si>
  <si>
    <t>5--25</t>
  </si>
  <si>
    <t>4--2</t>
  </si>
  <si>
    <t>2--29</t>
  </si>
  <si>
    <t>6--59</t>
  </si>
  <si>
    <t>6--40</t>
  </si>
  <si>
    <t>5--5</t>
  </si>
  <si>
    <t>3--47</t>
  </si>
  <si>
    <t>5--20</t>
  </si>
  <si>
    <t>1--17</t>
  </si>
  <si>
    <t>1--10</t>
  </si>
  <si>
    <t>2--31</t>
  </si>
  <si>
    <t>3--19</t>
  </si>
  <si>
    <t>5--75</t>
  </si>
  <si>
    <t>4--54</t>
  </si>
  <si>
    <t>1--29</t>
  </si>
  <si>
    <t>0--5</t>
  </si>
  <si>
    <t>Seasons Summary:</t>
  </si>
  <si>
    <t>Year</t>
  </si>
  <si>
    <t>Played</t>
  </si>
  <si>
    <t xml:space="preserve">Won </t>
  </si>
  <si>
    <t>Lost</t>
  </si>
  <si>
    <t>Drawn</t>
  </si>
  <si>
    <t xml:space="preserve">Cancelled </t>
  </si>
  <si>
    <t>Abandoned</t>
  </si>
  <si>
    <t>Tied</t>
  </si>
  <si>
    <t>Chris</t>
  </si>
  <si>
    <t>Batting:</t>
  </si>
  <si>
    <t>5--2</t>
  </si>
  <si>
    <t>9--10</t>
  </si>
  <si>
    <t>Wickets</t>
  </si>
  <si>
    <t>Overs</t>
  </si>
  <si>
    <t>Strike Rate</t>
  </si>
  <si>
    <t>Average</t>
  </si>
  <si>
    <t>Economy</t>
  </si>
  <si>
    <t>Nick</t>
  </si>
  <si>
    <t>Mdns</t>
  </si>
  <si>
    <t>Bowling:</t>
  </si>
  <si>
    <t>Tony</t>
  </si>
  <si>
    <t>Peter</t>
  </si>
  <si>
    <t>2--0</t>
  </si>
  <si>
    <t>2--4</t>
  </si>
  <si>
    <t>3--24</t>
  </si>
  <si>
    <t>5--37</t>
  </si>
  <si>
    <t>4--38</t>
  </si>
  <si>
    <t>1--24</t>
  </si>
  <si>
    <t>Colin</t>
  </si>
  <si>
    <t>3--41</t>
  </si>
  <si>
    <t>3--12</t>
  </si>
  <si>
    <t>Paul</t>
  </si>
  <si>
    <t>Stuart</t>
  </si>
  <si>
    <t>Ct</t>
  </si>
  <si>
    <t>St</t>
  </si>
  <si>
    <t>Wk</t>
  </si>
  <si>
    <t>Byes</t>
  </si>
  <si>
    <t>Av Wk</t>
  </si>
  <si>
    <t>Av Bye</t>
  </si>
  <si>
    <t>Wicket Keeping:</t>
  </si>
  <si>
    <t>Sandy</t>
  </si>
  <si>
    <t>Matches</t>
  </si>
  <si>
    <t>Innings</t>
  </si>
  <si>
    <t>Total</t>
  </si>
  <si>
    <t>Toby</t>
  </si>
  <si>
    <t xml:space="preserve">Gallant </t>
  </si>
  <si>
    <t>Ben</t>
  </si>
  <si>
    <t>George</t>
  </si>
  <si>
    <t>Andy</t>
  </si>
  <si>
    <t>Dave</t>
  </si>
  <si>
    <t xml:space="preserve">Hutchings </t>
  </si>
  <si>
    <t>Gary</t>
  </si>
  <si>
    <t>Russell</t>
  </si>
  <si>
    <t>Tim</t>
  </si>
  <si>
    <t>Sutcliffe</t>
  </si>
  <si>
    <t xml:space="preserve">Stevens </t>
  </si>
  <si>
    <t>Patrick</t>
  </si>
  <si>
    <t>Ahearne</t>
  </si>
  <si>
    <t>Jan</t>
  </si>
  <si>
    <t>Gilbert S</t>
  </si>
  <si>
    <t>Scholes P</t>
  </si>
  <si>
    <t>Overall Averages</t>
  </si>
  <si>
    <t>(click name to go to averages)</t>
  </si>
  <si>
    <t>John</t>
  </si>
  <si>
    <t>Malcolm</t>
  </si>
  <si>
    <t>(back to front sheet)</t>
  </si>
  <si>
    <t>Anders</t>
  </si>
  <si>
    <t>Mark</t>
  </si>
  <si>
    <t>Sean</t>
  </si>
  <si>
    <t>Scholes S</t>
  </si>
  <si>
    <t>N/A</t>
  </si>
  <si>
    <t>1--19</t>
  </si>
  <si>
    <t>5--10</t>
  </si>
  <si>
    <t>2--7</t>
  </si>
  <si>
    <t>4--47</t>
  </si>
  <si>
    <t>4--20</t>
  </si>
  <si>
    <t>5--53</t>
  </si>
  <si>
    <t>5--29</t>
  </si>
  <si>
    <t>3--11</t>
  </si>
  <si>
    <t>5--52</t>
  </si>
  <si>
    <t>1--15</t>
  </si>
  <si>
    <t>5--46</t>
  </si>
  <si>
    <t>4--44</t>
  </si>
  <si>
    <t>3--16</t>
  </si>
  <si>
    <t>2--37</t>
  </si>
  <si>
    <t>4--31</t>
  </si>
  <si>
    <t>5--11</t>
  </si>
  <si>
    <t>5--26</t>
  </si>
  <si>
    <t>6--37</t>
  </si>
  <si>
    <t>2--17</t>
  </si>
  <si>
    <t>2--32</t>
  </si>
  <si>
    <t>1--13</t>
  </si>
  <si>
    <t>1--31</t>
  </si>
  <si>
    <t>1--12</t>
  </si>
  <si>
    <t>2--8</t>
  </si>
  <si>
    <t>3--18</t>
  </si>
  <si>
    <t>3--34</t>
  </si>
  <si>
    <t>1--8</t>
  </si>
  <si>
    <t>Highest</t>
  </si>
  <si>
    <t>2--14</t>
  </si>
  <si>
    <t>2--19</t>
  </si>
  <si>
    <t>3--21</t>
  </si>
  <si>
    <t>4--18</t>
  </si>
  <si>
    <t>1--30</t>
  </si>
  <si>
    <t>0--13</t>
  </si>
  <si>
    <t>5--28</t>
  </si>
  <si>
    <t>1--21</t>
  </si>
  <si>
    <t>3--38</t>
  </si>
  <si>
    <t>7--38</t>
  </si>
  <si>
    <t>2--59</t>
  </si>
  <si>
    <t>0--17</t>
  </si>
  <si>
    <t>High</t>
  </si>
  <si>
    <t>*</t>
  </si>
  <si>
    <t>6--16</t>
  </si>
  <si>
    <t>5--4</t>
  </si>
  <si>
    <t>6--65</t>
  </si>
  <si>
    <t>5--38</t>
  </si>
  <si>
    <t>6--32</t>
  </si>
  <si>
    <t>4--27</t>
  </si>
  <si>
    <t>4--28</t>
  </si>
  <si>
    <t>2--22</t>
  </si>
  <si>
    <t>2--21</t>
  </si>
  <si>
    <t>3--39</t>
  </si>
  <si>
    <t>2--12</t>
  </si>
  <si>
    <t>5--18</t>
  </si>
  <si>
    <t>Booth R</t>
  </si>
  <si>
    <t>Rob</t>
  </si>
  <si>
    <t>1--3</t>
  </si>
  <si>
    <t>Drever A</t>
  </si>
  <si>
    <t>Angus</t>
  </si>
  <si>
    <t>1--6</t>
  </si>
  <si>
    <t>Against</t>
  </si>
  <si>
    <t>Gt Canfield</t>
  </si>
  <si>
    <t>88*</t>
  </si>
  <si>
    <t>Stansted</t>
  </si>
  <si>
    <t>6--46</t>
  </si>
  <si>
    <t>3--43</t>
  </si>
  <si>
    <t>6--22</t>
  </si>
  <si>
    <t>--</t>
  </si>
  <si>
    <t>1--64</t>
  </si>
  <si>
    <t>3--26</t>
  </si>
  <si>
    <t>5--33</t>
  </si>
  <si>
    <t>Barry</t>
  </si>
  <si>
    <t>1--20</t>
  </si>
  <si>
    <t>2--62</t>
  </si>
  <si>
    <t>Joe</t>
  </si>
  <si>
    <t>Gallant J</t>
  </si>
  <si>
    <t>2--18</t>
  </si>
  <si>
    <t>3--50</t>
  </si>
  <si>
    <t>4--43</t>
  </si>
  <si>
    <t>Hawkins</t>
  </si>
  <si>
    <t>Chester</t>
  </si>
  <si>
    <t>1--2</t>
  </si>
  <si>
    <t>2--6</t>
  </si>
  <si>
    <t>Hawkins C</t>
  </si>
  <si>
    <t>Matthews</t>
  </si>
  <si>
    <t>Kevin</t>
  </si>
  <si>
    <t>1--11</t>
  </si>
  <si>
    <t>Elburn</t>
  </si>
  <si>
    <t>Andrew</t>
  </si>
  <si>
    <t>1--23</t>
  </si>
  <si>
    <t>Smith B</t>
  </si>
  <si>
    <t>Matthews K</t>
  </si>
  <si>
    <t>Elburn A</t>
  </si>
  <si>
    <t>4--19</t>
  </si>
  <si>
    <t>Not Out</t>
  </si>
  <si>
    <t>Ducks</t>
  </si>
  <si>
    <t>ducks</t>
  </si>
  <si>
    <t>ahearne c</t>
  </si>
  <si>
    <t>barnard</t>
  </si>
  <si>
    <t>barr s</t>
  </si>
  <si>
    <t>booth r</t>
  </si>
  <si>
    <t>carsberg</t>
  </si>
  <si>
    <t>drever</t>
  </si>
  <si>
    <t>elburn a</t>
  </si>
  <si>
    <t>gilbert j</t>
  </si>
  <si>
    <t>gilbert s</t>
  </si>
  <si>
    <t>gallant b</t>
  </si>
  <si>
    <t>gallant j</t>
  </si>
  <si>
    <t>gallant g</t>
  </si>
  <si>
    <t>hawkins c</t>
  </si>
  <si>
    <t>Fielding</t>
  </si>
  <si>
    <t>hutchings g</t>
  </si>
  <si>
    <t>matthews k</t>
  </si>
  <si>
    <t>mimmack</t>
  </si>
  <si>
    <t>russell</t>
  </si>
  <si>
    <t>scholes p</t>
  </si>
  <si>
    <t>scott d</t>
  </si>
  <si>
    <t>morgan-smith b</t>
  </si>
  <si>
    <t>taylor p</t>
  </si>
  <si>
    <t>wood</t>
  </si>
  <si>
    <t>6--17</t>
  </si>
  <si>
    <t>1--25</t>
  </si>
  <si>
    <t>1--35</t>
  </si>
  <si>
    <t xml:space="preserve">Slemming </t>
  </si>
  <si>
    <t>Will</t>
  </si>
  <si>
    <t>slemmings w</t>
  </si>
  <si>
    <t>Simms</t>
  </si>
  <si>
    <t>simms a</t>
  </si>
  <si>
    <t>Silk</t>
  </si>
  <si>
    <t>silk r</t>
  </si>
  <si>
    <t>Simms A</t>
  </si>
  <si>
    <t>Slemmings W</t>
  </si>
  <si>
    <t>Silk R</t>
  </si>
  <si>
    <t>1--36</t>
  </si>
  <si>
    <t>6--12</t>
  </si>
  <si>
    <t>5--27</t>
  </si>
  <si>
    <t>Morgan-Smith</t>
  </si>
  <si>
    <t>Not out</t>
  </si>
  <si>
    <t>Akers</t>
  </si>
  <si>
    <t>Vic</t>
  </si>
  <si>
    <t>akers v</t>
  </si>
  <si>
    <t>2--10</t>
  </si>
  <si>
    <t>Akers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</si>
</sst>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"/>
  </numFmts>
  <fonts count="8" x14ac:knownFonts="1">
    <font>
      <sz val="10"/>
      <name val="Arial"/>
      <family val="2"/>
    </font>
    <font>
      <sz val="8"/>
      <name val="Verdana"/>
    </font>
    <font>
      <b/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6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93"/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93" applyAlignment="1">
      <alignment horizontal="left"/>
    </xf>
    <xf numFmtId="17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 applyNumberFormat="1" applyFont="1" applyAlignment="1"/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1" fontId="0" fillId="0" borderId="0" xfId="0" applyNumberFormat="1" applyFont="1" applyAlignment="1"/>
    <xf numFmtId="2" fontId="0" fillId="0" borderId="0" xfId="0" quotePrefix="1" applyNumberFormat="1" applyAlignment="1">
      <alignment horizontal="center"/>
    </xf>
    <xf numFmtId="0" fontId="0" fillId="0" borderId="3" xfId="0" applyBorder="1"/>
    <xf numFmtId="0" fontId="0" fillId="0" borderId="0" xfId="0" quotePrefix="1"/>
    <xf numFmtId="0" fontId="0" fillId="0" borderId="0" xfId="0" applyFill="1" applyBorder="1" applyAlignment="1">
      <alignment horizontal="right"/>
    </xf>
    <xf numFmtId="165" fontId="0" fillId="0" borderId="0" xfId="0" applyNumberFormat="1" applyFont="1" applyAlignment="1"/>
    <xf numFmtId="165" fontId="0" fillId="0" borderId="0" xfId="0" applyNumberFormat="1" applyAlignment="1">
      <alignment horizontal="right"/>
    </xf>
    <xf numFmtId="0" fontId="0" fillId="0" borderId="0" xfId="0" quotePrefix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0" fillId="0" borderId="0" xfId="0" applyAlignment="1"/>
    <xf numFmtId="0" fontId="0" fillId="0" borderId="0" xfId="0" quotePrefix="1" applyAlignment="1">
      <alignment horizontal="center"/>
    </xf>
  </cellXfs>
  <cellStyles count="166">
    <cellStyle name="Followed Hyperlink" xfId="68" builtinId="9" hidden="1"/>
    <cellStyle name="Followed Hyperlink" xfId="72" builtinId="9" hidden="1"/>
    <cellStyle name="Followed Hyperlink" xfId="76" builtinId="9" hidde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4" builtinId="9" hidden="1"/>
    <cellStyle name="Followed Hyperlink" xfId="162" builtinId="9" hidden="1"/>
    <cellStyle name="Followed Hyperlink" xfId="160" builtinId="9" hidden="1"/>
    <cellStyle name="Followed Hyperlink" xfId="158" builtinId="9" hidden="1"/>
    <cellStyle name="Followed Hyperlink" xfId="156" builtinId="9" hidden="1"/>
    <cellStyle name="Followed Hyperlink" xfId="154" builtinId="9" hidden="1"/>
    <cellStyle name="Followed Hyperlink" xfId="152" builtinId="9" hidden="1"/>
    <cellStyle name="Followed Hyperlink" xfId="150" builtinId="9" hidden="1"/>
    <cellStyle name="Followed Hyperlink" xfId="148" builtinId="9" hidden="1"/>
    <cellStyle name="Followed Hyperlink" xfId="146" builtinId="9" hidden="1"/>
    <cellStyle name="Followed Hyperlink" xfId="144" builtinId="9" hidden="1"/>
    <cellStyle name="Followed Hyperlink" xfId="142" builtinId="9" hidden="1"/>
    <cellStyle name="Followed Hyperlink" xfId="140" builtinId="9" hidden="1"/>
    <cellStyle name="Followed Hyperlink" xfId="138" builtinId="9" hidden="1"/>
    <cellStyle name="Followed Hyperlink" xfId="136" builtinId="9" hidden="1"/>
    <cellStyle name="Followed Hyperlink" xfId="134" builtinId="9" hidden="1"/>
    <cellStyle name="Followed Hyperlink" xfId="132" builtinId="9" hidden="1"/>
    <cellStyle name="Followed Hyperlink" xfId="130" builtinId="9" hidden="1"/>
    <cellStyle name="Followed Hyperlink" xfId="128" builtinId="9" hidden="1"/>
    <cellStyle name="Followed Hyperlink" xfId="126" builtinId="9" hidden="1"/>
    <cellStyle name="Followed Hyperlink" xfId="124" builtinId="9" hidden="1"/>
    <cellStyle name="Followed Hyperlink" xfId="122" builtinId="9" hidden="1"/>
    <cellStyle name="Followed Hyperlink" xfId="120" builtinId="9" hidden="1"/>
    <cellStyle name="Followed Hyperlink" xfId="118" builtinId="9" hidden="1"/>
    <cellStyle name="Followed Hyperlink" xfId="116" builtinId="9" hidden="1"/>
    <cellStyle name="Followed Hyperlink" xfId="114" builtinId="9" hidden="1"/>
    <cellStyle name="Followed Hyperlink" xfId="112" builtinId="9" hidden="1"/>
    <cellStyle name="Followed Hyperlink" xfId="110" builtinId="9" hidden="1"/>
    <cellStyle name="Followed Hyperlink" xfId="108" builtinId="9" hidden="1"/>
    <cellStyle name="Followed Hyperlink" xfId="106" builtinId="9" hidden="1"/>
    <cellStyle name="Followed Hyperlink" xfId="104" builtinId="9" hidden="1"/>
    <cellStyle name="Followed Hyperlink" xfId="102" builtinId="9" hidden="1"/>
    <cellStyle name="Followed Hyperlink" xfId="100" builtinId="9" hidden="1"/>
    <cellStyle name="Followed Hyperlink" xfId="98" builtinId="9" hidden="1"/>
    <cellStyle name="Followed Hyperlink" xfId="96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74" builtinId="9" hidden="1"/>
    <cellStyle name="Followed Hyperlink" xfId="70" builtinId="9" hidden="1"/>
    <cellStyle name="Followed Hyperlink" xfId="66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89" builtinId="8" hidden="1"/>
    <cellStyle name="Hyperlink" xfId="91" builtinId="8" hidden="1"/>
    <cellStyle name="Hyperlink" xfId="85" builtinId="8" hidden="1"/>
    <cellStyle name="Hyperlink" xfId="69" builtinId="8" hidden="1"/>
    <cellStyle name="Hyperlink" xfId="53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37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Hyperlink" xfId="93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3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4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5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6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7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8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9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0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2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3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4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5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6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7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8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[0]!aheac_batrun</c:f>
              <c:numCache>
                <c:formatCode>General</c:formatCode>
                <c:ptCount val="8"/>
                <c:pt idx="0">
                  <c:v>41</c:v>
                </c:pt>
                <c:pt idx="1">
                  <c:v>121</c:v>
                </c:pt>
                <c:pt idx="2">
                  <c:v>306</c:v>
                </c:pt>
                <c:pt idx="3">
                  <c:v>159</c:v>
                </c:pt>
                <c:pt idx="4">
                  <c:v>266</c:v>
                </c:pt>
                <c:pt idx="5">
                  <c:v>109</c:v>
                </c:pt>
                <c:pt idx="6">
                  <c:v>470</c:v>
                </c:pt>
                <c:pt idx="7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6-2944-8301-18AC31A32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842440"/>
        <c:axId val="-2129836696"/>
      </c:barChart>
      <c:catAx>
        <c:axId val="-21298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836696"/>
        <c:crosses val="autoZero"/>
        <c:auto val="1"/>
        <c:lblAlgn val="ctr"/>
        <c:lblOffset val="100"/>
        <c:noMultiLvlLbl val="1"/>
      </c:catAx>
      <c:valAx>
        <c:axId val="-2129836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842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[0]!barna_bwlav</c:f>
              <c:numCache>
                <c:formatCode>0.00</c:formatCode>
                <c:ptCount val="10"/>
                <c:pt idx="0">
                  <c:v>62.5</c:v>
                </c:pt>
                <c:pt idx="1">
                  <c:v>15.666666666666666</c:v>
                </c:pt>
                <c:pt idx="2">
                  <c:v>16.545454545454547</c:v>
                </c:pt>
                <c:pt idx="3">
                  <c:v>18.133333333333333</c:v>
                </c:pt>
                <c:pt idx="4">
                  <c:v>18.399999999999999</c:v>
                </c:pt>
                <c:pt idx="5">
                  <c:v>15.263157894736842</c:v>
                </c:pt>
                <c:pt idx="6">
                  <c:v>26.473684210526315</c:v>
                </c:pt>
                <c:pt idx="7">
                  <c:v>25.333333333333332</c:v>
                </c:pt>
                <c:pt idx="8">
                  <c:v>29.8</c:v>
                </c:pt>
                <c:pt idx="9">
                  <c:v>13.370967741935484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3-F34A-B2D7-4E2678EE7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243864"/>
        <c:axId val="-2128238136"/>
      </c:barChart>
      <c:catAx>
        <c:axId val="-2128243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238136"/>
        <c:crosses val="autoZero"/>
        <c:auto val="1"/>
        <c:lblAlgn val="ctr"/>
        <c:lblOffset val="100"/>
        <c:noMultiLvlLbl val="1"/>
      </c:catAx>
      <c:valAx>
        <c:axId val="-2128238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243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[0]!scotd_batrun</c:f>
              <c:numCache>
                <c:formatCode>General</c:formatCode>
                <c:ptCount val="10"/>
                <c:pt idx="0">
                  <c:v>32</c:v>
                </c:pt>
                <c:pt idx="1">
                  <c:v>74</c:v>
                </c:pt>
                <c:pt idx="2">
                  <c:v>116</c:v>
                </c:pt>
                <c:pt idx="3">
                  <c:v>132</c:v>
                </c:pt>
                <c:pt idx="4">
                  <c:v>150</c:v>
                </c:pt>
                <c:pt idx="5">
                  <c:v>138</c:v>
                </c:pt>
                <c:pt idx="6">
                  <c:v>411</c:v>
                </c:pt>
                <c:pt idx="7">
                  <c:v>230</c:v>
                </c:pt>
                <c:pt idx="8">
                  <c:v>444</c:v>
                </c:pt>
                <c:pt idx="9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E-6B49-819F-0C7747FB9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719672"/>
        <c:axId val="-2123713928"/>
      </c:barChart>
      <c:catAx>
        <c:axId val="-2123719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713928"/>
        <c:crosses val="autoZero"/>
        <c:auto val="1"/>
        <c:lblAlgn val="ctr"/>
        <c:lblOffset val="100"/>
        <c:noMultiLvlLbl val="1"/>
      </c:catAx>
      <c:valAx>
        <c:axId val="-2123713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71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01"/>
          <c:y val="0.16931841523762101"/>
          <c:w val="0.8032325925925920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[0]!scotd_batav</c:f>
              <c:numCache>
                <c:formatCode>0.00</c:formatCode>
                <c:ptCount val="10"/>
                <c:pt idx="0">
                  <c:v>16</c:v>
                </c:pt>
                <c:pt idx="1">
                  <c:v>6.1669999999999998</c:v>
                </c:pt>
                <c:pt idx="2">
                  <c:v>14.5</c:v>
                </c:pt>
                <c:pt idx="3">
                  <c:v>10.154</c:v>
                </c:pt>
                <c:pt idx="4">
                  <c:v>12.5</c:v>
                </c:pt>
                <c:pt idx="5">
                  <c:v>12.545</c:v>
                </c:pt>
                <c:pt idx="6">
                  <c:v>24.175999999999998</c:v>
                </c:pt>
                <c:pt idx="7">
                  <c:v>13.529</c:v>
                </c:pt>
                <c:pt idx="8">
                  <c:v>27.75</c:v>
                </c:pt>
                <c:pt idx="9">
                  <c:v>41.285714285714285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F-F64C-ADBA-E6E520618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667336"/>
        <c:axId val="-2123661592"/>
      </c:barChart>
      <c:catAx>
        <c:axId val="-2123667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661592"/>
        <c:crosses val="autoZero"/>
        <c:auto val="1"/>
        <c:lblAlgn val="ctr"/>
        <c:lblOffset val="100"/>
        <c:noMultiLvlLbl val="1"/>
      </c:catAx>
      <c:valAx>
        <c:axId val="-2123661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667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[0]!scotd_wkts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C-CC40-A068-06232ED16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615896"/>
        <c:axId val="-2123610152"/>
      </c:barChart>
      <c:catAx>
        <c:axId val="-2123615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610152"/>
        <c:crosses val="autoZero"/>
        <c:auto val="1"/>
        <c:lblAlgn val="ctr"/>
        <c:lblOffset val="100"/>
        <c:noMultiLvlLbl val="1"/>
      </c:catAx>
      <c:valAx>
        <c:axId val="-212361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615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01"/>
          <c:w val="0.81073250218722603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[0]!scotd_bwlav</c:f>
              <c:numCache>
                <c:formatCode>0.00</c:formatCode>
                <c:ptCount val="6"/>
                <c:pt idx="0">
                  <c:v>9.5</c:v>
                </c:pt>
                <c:pt idx="1">
                  <c:v>19</c:v>
                </c:pt>
                <c:pt idx="2">
                  <c:v>31</c:v>
                </c:pt>
                <c:pt idx="3">
                  <c:v>0</c:v>
                </c:pt>
                <c:pt idx="5">
                  <c:v>14.666666666666666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4-5A43-B593-F63503878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564328"/>
        <c:axId val="-2123558584"/>
      </c:barChart>
      <c:catAx>
        <c:axId val="-212356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558584"/>
        <c:crosses val="autoZero"/>
        <c:auto val="1"/>
        <c:lblAlgn val="ctr"/>
        <c:lblOffset val="100"/>
        <c:noMultiLvlLbl val="1"/>
      </c:catAx>
      <c:valAx>
        <c:axId val="-2123558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564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[0]!scotd_bwlec</c:f>
              <c:numCache>
                <c:formatCode>0.00</c:formatCode>
                <c:ptCount val="6"/>
                <c:pt idx="0">
                  <c:v>3.8</c:v>
                </c:pt>
                <c:pt idx="1">
                  <c:v>9.5</c:v>
                </c:pt>
                <c:pt idx="2">
                  <c:v>7.75</c:v>
                </c:pt>
                <c:pt idx="3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2-E749-A6BE-CD82C6A4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512856"/>
        <c:axId val="-2123507144"/>
      </c:barChart>
      <c:catAx>
        <c:axId val="-2123512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507144"/>
        <c:crosses val="autoZero"/>
        <c:auto val="1"/>
        <c:lblAlgn val="ctr"/>
        <c:lblOffset val="100"/>
        <c:noMultiLvlLbl val="1"/>
      </c:catAx>
      <c:valAx>
        <c:axId val="-2123507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512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263342082199"/>
          <c:y val="0.16931841523762101"/>
          <c:w val="0.81628805774278201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'Scott D'!$H$40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[0]!scotd_bwlyrs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[0]!scotd_bwlsr</c:f>
              <c:numCache>
                <c:formatCode>0.00</c:formatCode>
                <c:ptCount val="6"/>
                <c:pt idx="0">
                  <c:v>15</c:v>
                </c:pt>
                <c:pt idx="1">
                  <c:v>12</c:v>
                </c:pt>
                <c:pt idx="2">
                  <c:v>24</c:v>
                </c:pt>
                <c:pt idx="3">
                  <c:v>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0-F444-98B1-D1A76BD14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461416"/>
        <c:axId val="-2123455704"/>
      </c:barChart>
      <c:catAx>
        <c:axId val="-2123461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455704"/>
        <c:crosses val="autoZero"/>
        <c:auto val="1"/>
        <c:lblAlgn val="ctr"/>
        <c:lblOffset val="100"/>
        <c:noMultiLvlLbl val="1"/>
      </c:catAx>
      <c:valAx>
        <c:axId val="-2123455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461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A'!$F$5:$F$6</c:f>
              <c:numCache>
                <c:formatCode>General</c:formatCode>
                <c:ptCount val="2"/>
                <c:pt idx="0">
                  <c:v>53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D-D649-9A35-24FE0E66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389384"/>
        <c:axId val="-2123383640"/>
      </c:barChart>
      <c:catAx>
        <c:axId val="-2123389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383640"/>
        <c:crosses val="autoZero"/>
        <c:auto val="1"/>
        <c:lblAlgn val="ctr"/>
        <c:lblOffset val="100"/>
        <c:noMultiLvlLbl val="1"/>
      </c:catAx>
      <c:valAx>
        <c:axId val="-212338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389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A'!$I$5:$I$6</c:f>
              <c:numCache>
                <c:formatCode>0.00</c:formatCode>
                <c:ptCount val="2"/>
                <c:pt idx="0">
                  <c:v>26.5</c:v>
                </c:pt>
                <c:pt idx="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9-B342-A0C2-0A932711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367624"/>
        <c:axId val="-2124373384"/>
      </c:barChart>
      <c:catAx>
        <c:axId val="-212436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373384"/>
        <c:crosses val="autoZero"/>
        <c:auto val="1"/>
        <c:lblAlgn val="ctr"/>
        <c:lblOffset val="100"/>
        <c:noMultiLvlLbl val="1"/>
      </c:catAx>
      <c:valAx>
        <c:axId val="-2124373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367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A'!$D$32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A'!$D$33:$D$34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B-EC46-A4FF-76576CE7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269160"/>
        <c:axId val="-2123263416"/>
      </c:barChart>
      <c:catAx>
        <c:axId val="-2123269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263416"/>
        <c:crosses val="autoZero"/>
        <c:auto val="1"/>
        <c:lblAlgn val="ctr"/>
        <c:lblOffset val="100"/>
        <c:noMultiLvlLbl val="1"/>
      </c:catAx>
      <c:valAx>
        <c:axId val="-2123263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269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A'!$I$32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A'!$I$33:$I$34</c:f>
              <c:numCache>
                <c:formatCode>0.00</c:formatCode>
                <c:ptCount val="2"/>
                <c:pt idx="0">
                  <c:v>0</c:v>
                </c:pt>
                <c:pt idx="1">
                  <c:v>19.333333333333332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9-9348-9EC8-FA242A05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217512"/>
        <c:axId val="-2123211768"/>
      </c:barChart>
      <c:catAx>
        <c:axId val="-212321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211768"/>
        <c:crosses val="autoZero"/>
        <c:auto val="1"/>
        <c:lblAlgn val="ctr"/>
        <c:lblOffset val="100"/>
        <c:noMultiLvlLbl val="1"/>
      </c:catAx>
      <c:valAx>
        <c:axId val="-2123211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217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[0]!barna_bwlec</c:f>
              <c:numCache>
                <c:formatCode>0.00</c:formatCode>
                <c:ptCount val="10"/>
                <c:pt idx="0">
                  <c:v>3.90625</c:v>
                </c:pt>
                <c:pt idx="1">
                  <c:v>4.7</c:v>
                </c:pt>
                <c:pt idx="2">
                  <c:v>3.3394495412844036</c:v>
                </c:pt>
                <c:pt idx="3">
                  <c:v>3.9970609845701692</c:v>
                </c:pt>
                <c:pt idx="4">
                  <c:v>3.607843137254902</c:v>
                </c:pt>
                <c:pt idx="5">
                  <c:v>3.3701336432306799</c:v>
                </c:pt>
                <c:pt idx="6">
                  <c:v>4.5458653411658378</c:v>
                </c:pt>
                <c:pt idx="7">
                  <c:v>4.0272520817562452</c:v>
                </c:pt>
                <c:pt idx="8">
                  <c:v>4.3772032902467686</c:v>
                </c:pt>
                <c:pt idx="9">
                  <c:v>4.0009652509652502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9-3948-BF12-0DA24CEF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192520"/>
        <c:axId val="-2128186776"/>
      </c:barChart>
      <c:catAx>
        <c:axId val="-2128192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186776"/>
        <c:crosses val="autoZero"/>
        <c:auto val="1"/>
        <c:lblAlgn val="ctr"/>
        <c:lblOffset val="100"/>
        <c:noMultiLvlLbl val="1"/>
      </c:catAx>
      <c:valAx>
        <c:axId val="-2128186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192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A'!$G$32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A'!$G$33:$G$34</c:f>
              <c:numCache>
                <c:formatCode>0.00</c:formatCode>
                <c:ptCount val="2"/>
                <c:pt idx="0">
                  <c:v>9.3333333333333339</c:v>
                </c:pt>
                <c:pt idx="1">
                  <c:v>6.628571428571429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2-594A-A730-4D89D1AB3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165720"/>
        <c:axId val="-2123159976"/>
      </c:barChart>
      <c:catAx>
        <c:axId val="-2123165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159976"/>
        <c:crosses val="autoZero"/>
        <c:auto val="1"/>
        <c:lblAlgn val="ctr"/>
        <c:lblOffset val="100"/>
        <c:noMultiLvlLbl val="1"/>
      </c:catAx>
      <c:valAx>
        <c:axId val="-2123159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165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'Simms A'!$H$32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'Simms A'!$A$5:$A$6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'Simms A'!$H$33:$H$34</c:f>
              <c:numCache>
                <c:formatCode>0.00</c:formatCode>
                <c:ptCount val="2"/>
                <c:pt idx="0">
                  <c:v>0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2-C449-BBEE-68565C525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114232"/>
        <c:axId val="-2123108488"/>
      </c:barChart>
      <c:catAx>
        <c:axId val="-2123114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108488"/>
        <c:crosses val="autoZero"/>
        <c:auto val="1"/>
        <c:lblAlgn val="ctr"/>
        <c:lblOffset val="100"/>
        <c:noMultiLvlLbl val="1"/>
      </c:catAx>
      <c:valAx>
        <c:axId val="-2123108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114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W'!$F$5:$F$6</c:f>
              <c:numCache>
                <c:formatCode>General</c:formatCode>
                <c:ptCount val="2"/>
                <c:pt idx="0">
                  <c:v>119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6-E542-A2B9-AB9DAAE9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047864"/>
        <c:axId val="-2123042120"/>
      </c:barChart>
      <c:catAx>
        <c:axId val="-2123047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042120"/>
        <c:crosses val="autoZero"/>
        <c:auto val="1"/>
        <c:lblAlgn val="ctr"/>
        <c:lblOffset val="100"/>
        <c:noMultiLvlLbl val="1"/>
      </c:catAx>
      <c:valAx>
        <c:axId val="-2123042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047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W'!$I$5:$I$6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C-2149-8D36-17FBD08CB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995400"/>
        <c:axId val="-2122989656"/>
      </c:barChart>
      <c:catAx>
        <c:axId val="-212299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989656"/>
        <c:crosses val="autoZero"/>
        <c:auto val="1"/>
        <c:lblAlgn val="ctr"/>
        <c:lblOffset val="100"/>
        <c:noMultiLvlLbl val="1"/>
      </c:catAx>
      <c:valAx>
        <c:axId val="-2122989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995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W'!$D$32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W'!$D$33:$D$34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0-D24E-AA39-A7A54860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943912"/>
        <c:axId val="-2122938168"/>
      </c:barChart>
      <c:catAx>
        <c:axId val="-212294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938168"/>
        <c:crosses val="autoZero"/>
        <c:auto val="1"/>
        <c:lblAlgn val="ctr"/>
        <c:lblOffset val="100"/>
        <c:noMultiLvlLbl val="1"/>
      </c:catAx>
      <c:valAx>
        <c:axId val="-2122938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943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W'!$I$32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W'!$I$33:$I$34</c:f>
              <c:numCache>
                <c:formatCode>0.00</c:formatCode>
                <c:ptCount val="2"/>
                <c:pt idx="0">
                  <c:v>36</c:v>
                </c:pt>
                <c:pt idx="1">
                  <c:v>10.125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8-D646-8D34-F4060F03D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892264"/>
        <c:axId val="-2122886520"/>
      </c:barChart>
      <c:catAx>
        <c:axId val="-2122892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886520"/>
        <c:crosses val="autoZero"/>
        <c:auto val="1"/>
        <c:lblAlgn val="ctr"/>
        <c:lblOffset val="100"/>
        <c:noMultiLvlLbl val="1"/>
      </c:catAx>
      <c:valAx>
        <c:axId val="-2122886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892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W'!$G$32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W'!$G$33:$G$34</c:f>
              <c:numCache>
                <c:formatCode>0.00</c:formatCode>
                <c:ptCount val="2"/>
                <c:pt idx="0">
                  <c:v>3.2727272727272729</c:v>
                </c:pt>
                <c:pt idx="1">
                  <c:v>2.995562130177515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1-2A42-9254-32291E2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841032"/>
        <c:axId val="-2122835288"/>
      </c:barChart>
      <c:catAx>
        <c:axId val="-2122841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835288"/>
        <c:crosses val="autoZero"/>
        <c:auto val="1"/>
        <c:lblAlgn val="ctr"/>
        <c:lblOffset val="100"/>
        <c:noMultiLvlLbl val="1"/>
      </c:catAx>
      <c:valAx>
        <c:axId val="-2122835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841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'Slemming W'!$H$32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'Slemming W'!$A$5:$A$6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'Slemming W'!$H$33:$H$34</c:f>
              <c:numCache>
                <c:formatCode>0.00</c:formatCode>
                <c:ptCount val="2"/>
                <c:pt idx="0">
                  <c:v>66</c:v>
                </c:pt>
                <c:pt idx="1">
                  <c:v>20.28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104C-9C93-F857250ED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789544"/>
        <c:axId val="-2122783800"/>
      </c:barChart>
      <c:catAx>
        <c:axId val="-2122789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783800"/>
        <c:crosses val="autoZero"/>
        <c:auto val="1"/>
        <c:lblAlgn val="ctr"/>
        <c:lblOffset val="100"/>
        <c:noMultiLvlLbl val="1"/>
      </c:catAx>
      <c:valAx>
        <c:axId val="-2122783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789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P'!$F$5:$F$12</c:f>
              <c:numCache>
                <c:formatCode>General</c:formatCode>
                <c:ptCount val="8"/>
                <c:pt idx="0">
                  <c:v>13</c:v>
                </c:pt>
                <c:pt idx="1">
                  <c:v>28</c:v>
                </c:pt>
                <c:pt idx="3">
                  <c:v>33</c:v>
                </c:pt>
                <c:pt idx="4">
                  <c:v>0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6-C64D-BB52-8128F81F9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722008"/>
        <c:axId val="-2122716264"/>
      </c:barChart>
      <c:catAx>
        <c:axId val="-2122722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716264"/>
        <c:crosses val="autoZero"/>
        <c:auto val="1"/>
        <c:lblAlgn val="ctr"/>
        <c:lblOffset val="100"/>
        <c:noMultiLvlLbl val="1"/>
      </c:catAx>
      <c:valAx>
        <c:axId val="-2122716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722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P'!$A$5:$A$12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P'!$I$5:$I$12</c:f>
              <c:numCache>
                <c:formatCode>0.00</c:formatCode>
                <c:ptCount val="8"/>
                <c:pt idx="0">
                  <c:v>4.3330000000000002</c:v>
                </c:pt>
                <c:pt idx="1">
                  <c:v>5.6</c:v>
                </c:pt>
                <c:pt idx="3">
                  <c:v>16.5</c:v>
                </c:pt>
                <c:pt idx="4">
                  <c:v>0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4-0C44-96FD-2E13D50D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669384"/>
        <c:axId val="-2122663656"/>
      </c:barChart>
      <c:catAx>
        <c:axId val="-2122669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663656"/>
        <c:crosses val="autoZero"/>
        <c:auto val="1"/>
        <c:lblAlgn val="ctr"/>
        <c:lblOffset val="100"/>
        <c:noMultiLvlLbl val="1"/>
      </c:catAx>
      <c:valAx>
        <c:axId val="-2122663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669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[0]!barna_bwlsr</c:f>
              <c:numCache>
                <c:formatCode>0.00</c:formatCode>
                <c:ptCount val="10"/>
                <c:pt idx="0">
                  <c:v>96</c:v>
                </c:pt>
                <c:pt idx="1">
                  <c:v>20</c:v>
                </c:pt>
                <c:pt idx="2">
                  <c:v>29.727272727272727</c:v>
                </c:pt>
                <c:pt idx="3">
                  <c:v>27.219999999999995</c:v>
                </c:pt>
                <c:pt idx="4">
                  <c:v>30.6</c:v>
                </c:pt>
                <c:pt idx="5">
                  <c:v>27.173684210526314</c:v>
                </c:pt>
                <c:pt idx="6">
                  <c:v>34.942105263157899</c:v>
                </c:pt>
                <c:pt idx="7">
                  <c:v>37.74285714285714</c:v>
                </c:pt>
                <c:pt idx="8">
                  <c:v>40.847999999999999</c:v>
                </c:pt>
                <c:pt idx="9">
                  <c:v>20.051612903225806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0D46-A6B2-E42B508FF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141160"/>
        <c:axId val="-2128135416"/>
      </c:barChart>
      <c:catAx>
        <c:axId val="-212814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135416"/>
        <c:crosses val="autoZero"/>
        <c:auto val="1"/>
        <c:lblAlgn val="ctr"/>
        <c:lblOffset val="100"/>
        <c:noMultiLvlLbl val="1"/>
      </c:catAx>
      <c:valAx>
        <c:axId val="-2128135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141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P'!$D$39:$D$46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3">
                  <c:v>7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C-774F-898B-008B52F35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616808"/>
        <c:axId val="-2122611080"/>
      </c:barChart>
      <c:catAx>
        <c:axId val="-2122616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611080"/>
        <c:crosses val="autoZero"/>
        <c:auto val="1"/>
        <c:lblAlgn val="ctr"/>
        <c:lblOffset val="100"/>
        <c:noMultiLvlLbl val="1"/>
      </c:catAx>
      <c:valAx>
        <c:axId val="-2122611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616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P'!$I$39:$I$46</c:f>
              <c:numCache>
                <c:formatCode>0.00</c:formatCode>
                <c:ptCount val="8"/>
                <c:pt idx="0">
                  <c:v>0</c:v>
                </c:pt>
                <c:pt idx="1">
                  <c:v>34.5</c:v>
                </c:pt>
                <c:pt idx="3">
                  <c:v>16.428571428571427</c:v>
                </c:pt>
                <c:pt idx="6">
                  <c:v>100</c:v>
                </c:pt>
                <c:pt idx="7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E-9844-ACEE-33A994968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564824"/>
        <c:axId val="-2122559080"/>
      </c:barChart>
      <c:catAx>
        <c:axId val="-2122564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559080"/>
        <c:crosses val="autoZero"/>
        <c:auto val="1"/>
        <c:lblAlgn val="ctr"/>
        <c:lblOffset val="100"/>
        <c:noMultiLvlLbl val="1"/>
      </c:catAx>
      <c:valAx>
        <c:axId val="-2122559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564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P'!$G$39:$G$46</c:f>
              <c:numCache>
                <c:formatCode>0.00</c:formatCode>
                <c:ptCount val="8"/>
                <c:pt idx="0">
                  <c:v>6.5</c:v>
                </c:pt>
                <c:pt idx="1">
                  <c:v>4.0588235294117645</c:v>
                </c:pt>
                <c:pt idx="3">
                  <c:v>5.1111111111111107</c:v>
                </c:pt>
                <c:pt idx="6">
                  <c:v>4.7619047619047619</c:v>
                </c:pt>
                <c:pt idx="7">
                  <c:v>5.0434782608695654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B-0042-8FC4-80A4B5DA9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513432"/>
        <c:axId val="-2122507704"/>
      </c:barChart>
      <c:catAx>
        <c:axId val="-212251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507704"/>
        <c:crosses val="autoZero"/>
        <c:auto val="1"/>
        <c:lblAlgn val="ctr"/>
        <c:lblOffset val="100"/>
        <c:noMultiLvlLbl val="1"/>
      </c:catAx>
      <c:valAx>
        <c:axId val="-212250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51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P'!$H$38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'Stevens P'!$A$39:$A$46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'Stevens P'!$H$39:$H$46</c:f>
              <c:numCache>
                <c:formatCode>0.00</c:formatCode>
                <c:ptCount val="8"/>
                <c:pt idx="0">
                  <c:v>0</c:v>
                </c:pt>
                <c:pt idx="1">
                  <c:v>51</c:v>
                </c:pt>
                <c:pt idx="3">
                  <c:v>19.285714285714285</c:v>
                </c:pt>
                <c:pt idx="6">
                  <c:v>126</c:v>
                </c:pt>
                <c:pt idx="7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5-C54F-9220-98D448069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461880"/>
        <c:axId val="-2122456152"/>
      </c:barChart>
      <c:catAx>
        <c:axId val="-2122461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456152"/>
        <c:crosses val="autoZero"/>
        <c:auto val="1"/>
        <c:lblAlgn val="ctr"/>
        <c:lblOffset val="100"/>
        <c:noMultiLvlLbl val="1"/>
      </c:catAx>
      <c:valAx>
        <c:axId val="-2122456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461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'Sutcliffe P'!$F$5:$F$12</c:f>
              <c:numCache>
                <c:formatCode>General</c:formatCode>
                <c:ptCount val="8"/>
                <c:pt idx="0">
                  <c:v>8</c:v>
                </c:pt>
                <c:pt idx="1">
                  <c:v>34</c:v>
                </c:pt>
                <c:pt idx="2">
                  <c:v>194</c:v>
                </c:pt>
                <c:pt idx="3">
                  <c:v>29</c:v>
                </c:pt>
                <c:pt idx="4">
                  <c:v>73</c:v>
                </c:pt>
                <c:pt idx="5">
                  <c:v>100</c:v>
                </c:pt>
                <c:pt idx="6">
                  <c:v>23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4-3B47-ABC5-8B6EE59BA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396440"/>
        <c:axId val="-2122390696"/>
      </c:barChart>
      <c:catAx>
        <c:axId val="-212239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390696"/>
        <c:crosses val="autoZero"/>
        <c:auto val="1"/>
        <c:lblAlgn val="ctr"/>
        <c:lblOffset val="100"/>
        <c:noMultiLvlLbl val="1"/>
      </c:catAx>
      <c:valAx>
        <c:axId val="-2122390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396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'Sutcliffe P'!$I$4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'Sutcliffe P'!$A$5:$A$12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'Sutcliffe P'!$I$5:$I$12</c:f>
              <c:numCache>
                <c:formatCode>0.00</c:formatCode>
                <c:ptCount val="8"/>
                <c:pt idx="0">
                  <c:v>4</c:v>
                </c:pt>
                <c:pt idx="1">
                  <c:v>11.333</c:v>
                </c:pt>
                <c:pt idx="2">
                  <c:v>27.713999999999999</c:v>
                </c:pt>
                <c:pt idx="3">
                  <c:v>7.25</c:v>
                </c:pt>
                <c:pt idx="4">
                  <c:v>24.332999999999998</c:v>
                </c:pt>
                <c:pt idx="5">
                  <c:v>16.667000000000002</c:v>
                </c:pt>
                <c:pt idx="6">
                  <c:v>4.5999999999999996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9-6046-ACB6-7672C553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343752"/>
        <c:axId val="-2122338008"/>
      </c:barChart>
      <c:catAx>
        <c:axId val="-2122343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338008"/>
        <c:crosses val="autoZero"/>
        <c:auto val="1"/>
        <c:lblAlgn val="ctr"/>
        <c:lblOffset val="100"/>
        <c:noMultiLvlLbl val="1"/>
      </c:catAx>
      <c:valAx>
        <c:axId val="-2122338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343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[0]!taylp_batav</c:f>
              <c:numCache>
                <c:formatCode>0.00</c:formatCode>
                <c:ptCount val="23"/>
                <c:pt idx="0">
                  <c:v>6.4</c:v>
                </c:pt>
                <c:pt idx="1">
                  <c:v>10.4</c:v>
                </c:pt>
                <c:pt idx="2">
                  <c:v>7.7140000000000004</c:v>
                </c:pt>
                <c:pt idx="3">
                  <c:v>2.6</c:v>
                </c:pt>
                <c:pt idx="4">
                  <c:v>5.75</c:v>
                </c:pt>
                <c:pt idx="5">
                  <c:v>8.8569999999999993</c:v>
                </c:pt>
                <c:pt idx="6">
                  <c:v>10.111000000000001</c:v>
                </c:pt>
                <c:pt idx="7">
                  <c:v>22.832999999999998</c:v>
                </c:pt>
                <c:pt idx="8">
                  <c:v>13.385</c:v>
                </c:pt>
                <c:pt idx="9">
                  <c:v>7.4169999999999998</c:v>
                </c:pt>
                <c:pt idx="10">
                  <c:v>10.167</c:v>
                </c:pt>
                <c:pt idx="11">
                  <c:v>22.454999999999998</c:v>
                </c:pt>
                <c:pt idx="12">
                  <c:v>13.154</c:v>
                </c:pt>
                <c:pt idx="13">
                  <c:v>24</c:v>
                </c:pt>
                <c:pt idx="14">
                  <c:v>13.143000000000001</c:v>
                </c:pt>
                <c:pt idx="15">
                  <c:v>12.769</c:v>
                </c:pt>
                <c:pt idx="16">
                  <c:v>9.4</c:v>
                </c:pt>
                <c:pt idx="17">
                  <c:v>19.777999999999999</c:v>
                </c:pt>
                <c:pt idx="18">
                  <c:v>5.8890000000000002</c:v>
                </c:pt>
                <c:pt idx="19">
                  <c:v>8.4169999999999998</c:v>
                </c:pt>
                <c:pt idx="20">
                  <c:v>8</c:v>
                </c:pt>
                <c:pt idx="21">
                  <c:v>9</c:v>
                </c:pt>
                <c:pt idx="2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A-4147-8A1F-274054F9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327576"/>
        <c:axId val="-2123333336"/>
      </c:barChart>
      <c:catAx>
        <c:axId val="-212332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333336"/>
        <c:crosses val="autoZero"/>
        <c:auto val="1"/>
        <c:lblAlgn val="ctr"/>
        <c:lblOffset val="100"/>
        <c:noMultiLvlLbl val="1"/>
      </c:catAx>
      <c:valAx>
        <c:axId val="-2123333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327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[0]!taylp_batrun</c:f>
              <c:numCache>
                <c:formatCode>General</c:formatCode>
                <c:ptCount val="23"/>
                <c:pt idx="0">
                  <c:v>32</c:v>
                </c:pt>
                <c:pt idx="1">
                  <c:v>52</c:v>
                </c:pt>
                <c:pt idx="2">
                  <c:v>54</c:v>
                </c:pt>
                <c:pt idx="3">
                  <c:v>13</c:v>
                </c:pt>
                <c:pt idx="4">
                  <c:v>23</c:v>
                </c:pt>
                <c:pt idx="5">
                  <c:v>62</c:v>
                </c:pt>
                <c:pt idx="6">
                  <c:v>91</c:v>
                </c:pt>
                <c:pt idx="7">
                  <c:v>274</c:v>
                </c:pt>
                <c:pt idx="8">
                  <c:v>174</c:v>
                </c:pt>
                <c:pt idx="9">
                  <c:v>89</c:v>
                </c:pt>
                <c:pt idx="10">
                  <c:v>122</c:v>
                </c:pt>
                <c:pt idx="11">
                  <c:v>247</c:v>
                </c:pt>
                <c:pt idx="12">
                  <c:v>171</c:v>
                </c:pt>
                <c:pt idx="13">
                  <c:v>192</c:v>
                </c:pt>
                <c:pt idx="14">
                  <c:v>184</c:v>
                </c:pt>
                <c:pt idx="15">
                  <c:v>166</c:v>
                </c:pt>
                <c:pt idx="16">
                  <c:v>94</c:v>
                </c:pt>
                <c:pt idx="17">
                  <c:v>178</c:v>
                </c:pt>
                <c:pt idx="18">
                  <c:v>53</c:v>
                </c:pt>
                <c:pt idx="19">
                  <c:v>101</c:v>
                </c:pt>
                <c:pt idx="20">
                  <c:v>72</c:v>
                </c:pt>
                <c:pt idx="21">
                  <c:v>27</c:v>
                </c:pt>
                <c:pt idx="2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B-9049-BD64-8A37A5CA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211480"/>
        <c:axId val="-2122205768"/>
      </c:barChart>
      <c:catAx>
        <c:axId val="-212221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05768"/>
        <c:crosses val="autoZero"/>
        <c:auto val="1"/>
        <c:lblAlgn val="ctr"/>
        <c:lblOffset val="100"/>
        <c:noMultiLvlLbl val="1"/>
      </c:catAx>
      <c:valAx>
        <c:axId val="-2122205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1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1783020833333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P'!$D$55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[0]!taylp_wkts</c:f>
              <c:numCache>
                <c:formatCode>General</c:formatCode>
                <c:ptCount val="23"/>
                <c:pt idx="0">
                  <c:v>0</c:v>
                </c:pt>
                <c:pt idx="1">
                  <c:v>2</c:v>
                </c:pt>
                <c:pt idx="2">
                  <c:v>22</c:v>
                </c:pt>
                <c:pt idx="3">
                  <c:v>5</c:v>
                </c:pt>
                <c:pt idx="4">
                  <c:v>21</c:v>
                </c:pt>
                <c:pt idx="5">
                  <c:v>2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14</c:v>
                </c:pt>
                <c:pt idx="15">
                  <c:v>11</c:v>
                </c:pt>
                <c:pt idx="16">
                  <c:v>7</c:v>
                </c:pt>
                <c:pt idx="17">
                  <c:v>12</c:v>
                </c:pt>
                <c:pt idx="18">
                  <c:v>7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5-4840-B2EE-03C966F1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159192"/>
        <c:axId val="-2122153448"/>
      </c:barChart>
      <c:catAx>
        <c:axId val="-212215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153448"/>
        <c:crosses val="autoZero"/>
        <c:auto val="1"/>
        <c:lblAlgn val="ctr"/>
        <c:lblOffset val="100"/>
        <c:noMultiLvlLbl val="1"/>
      </c:catAx>
      <c:valAx>
        <c:axId val="-2122153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159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1342048611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P'!$I$55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[0]!taylp_bwlav</c:f>
              <c:numCache>
                <c:formatCode>0.00</c:formatCode>
                <c:ptCount val="23"/>
                <c:pt idx="0">
                  <c:v>0</c:v>
                </c:pt>
                <c:pt idx="1">
                  <c:v>22.5</c:v>
                </c:pt>
                <c:pt idx="2">
                  <c:v>11.136363636363637</c:v>
                </c:pt>
                <c:pt idx="3">
                  <c:v>32.799999999999997</c:v>
                </c:pt>
                <c:pt idx="4">
                  <c:v>15.571428571428571</c:v>
                </c:pt>
                <c:pt idx="5">
                  <c:v>83.5</c:v>
                </c:pt>
                <c:pt idx="6">
                  <c:v>12.5</c:v>
                </c:pt>
                <c:pt idx="7">
                  <c:v>18.153846153846153</c:v>
                </c:pt>
                <c:pt idx="8">
                  <c:v>44</c:v>
                </c:pt>
                <c:pt idx="9">
                  <c:v>34.571428571428569</c:v>
                </c:pt>
                <c:pt idx="10">
                  <c:v>13.454545454545455</c:v>
                </c:pt>
                <c:pt idx="11">
                  <c:v>38</c:v>
                </c:pt>
                <c:pt idx="12">
                  <c:v>17.444444444444443</c:v>
                </c:pt>
                <c:pt idx="13">
                  <c:v>9.5</c:v>
                </c:pt>
                <c:pt idx="14">
                  <c:v>11.642857142857142</c:v>
                </c:pt>
                <c:pt idx="15">
                  <c:v>13.181818181818182</c:v>
                </c:pt>
                <c:pt idx="16">
                  <c:v>15</c:v>
                </c:pt>
                <c:pt idx="17">
                  <c:v>11.083333333333334</c:v>
                </c:pt>
                <c:pt idx="18">
                  <c:v>19.571428571428573</c:v>
                </c:pt>
                <c:pt idx="19">
                  <c:v>25.8</c:v>
                </c:pt>
                <c:pt idx="20">
                  <c:v>32.142857142857146</c:v>
                </c:pt>
                <c:pt idx="21">
                  <c:v>31.5</c:v>
                </c:pt>
                <c:pt idx="22">
                  <c:v>13.142857142857142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4-5F41-B243-834F5161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107128"/>
        <c:axId val="-2122101384"/>
      </c:barChart>
      <c:catAx>
        <c:axId val="-212210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101384"/>
        <c:crosses val="autoZero"/>
        <c:auto val="1"/>
        <c:lblAlgn val="ctr"/>
        <c:lblOffset val="100"/>
        <c:tickLblSkip val="1"/>
        <c:noMultiLvlLbl val="1"/>
      </c:catAx>
      <c:valAx>
        <c:axId val="-2122101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107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[0]!barrs_batrun</c:f>
              <c:numCache>
                <c:formatCode>General</c:formatCode>
                <c:ptCount val="12"/>
                <c:pt idx="0">
                  <c:v>9</c:v>
                </c:pt>
                <c:pt idx="1">
                  <c:v>66</c:v>
                </c:pt>
                <c:pt idx="2">
                  <c:v>11</c:v>
                </c:pt>
                <c:pt idx="3">
                  <c:v>53</c:v>
                </c:pt>
                <c:pt idx="4">
                  <c:v>481</c:v>
                </c:pt>
                <c:pt idx="5">
                  <c:v>151</c:v>
                </c:pt>
                <c:pt idx="6">
                  <c:v>371</c:v>
                </c:pt>
                <c:pt idx="7">
                  <c:v>201</c:v>
                </c:pt>
                <c:pt idx="8">
                  <c:v>6</c:v>
                </c:pt>
                <c:pt idx="9">
                  <c:v>36</c:v>
                </c:pt>
                <c:pt idx="10">
                  <c:v>176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5-504C-B9BD-579F06501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073608"/>
        <c:axId val="-2128067864"/>
      </c:barChart>
      <c:catAx>
        <c:axId val="-212807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067864"/>
        <c:crosses val="autoZero"/>
        <c:auto val="1"/>
        <c:lblAlgn val="ctr"/>
        <c:lblOffset val="100"/>
        <c:noMultiLvlLbl val="1"/>
      </c:catAx>
      <c:valAx>
        <c:axId val="-2128067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073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5185185185"/>
          <c:y val="0.16931841523762101"/>
          <c:w val="0.81969555555555496"/>
          <c:h val="0.60460104166666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P'!$H$55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[0]!taylp_bwlsr</c:f>
              <c:numCache>
                <c:formatCode>0.00</c:formatCode>
                <c:ptCount val="23"/>
                <c:pt idx="0">
                  <c:v>0</c:v>
                </c:pt>
                <c:pt idx="1">
                  <c:v>33</c:v>
                </c:pt>
                <c:pt idx="2">
                  <c:v>15.545454545454545</c:v>
                </c:pt>
                <c:pt idx="3">
                  <c:v>29.279999999999994</c:v>
                </c:pt>
                <c:pt idx="4">
                  <c:v>22.571428571428573</c:v>
                </c:pt>
                <c:pt idx="5">
                  <c:v>52.199999999999996</c:v>
                </c:pt>
                <c:pt idx="6">
                  <c:v>21</c:v>
                </c:pt>
                <c:pt idx="7">
                  <c:v>24.692307692307693</c:v>
                </c:pt>
                <c:pt idx="8">
                  <c:v>56</c:v>
                </c:pt>
                <c:pt idx="9">
                  <c:v>34.542857142857137</c:v>
                </c:pt>
                <c:pt idx="10">
                  <c:v>19.09090909090909</c:v>
                </c:pt>
                <c:pt idx="11">
                  <c:v>36</c:v>
                </c:pt>
                <c:pt idx="12">
                  <c:v>18</c:v>
                </c:pt>
                <c:pt idx="13">
                  <c:v>13.1</c:v>
                </c:pt>
                <c:pt idx="14">
                  <c:v>16.842857142857142</c:v>
                </c:pt>
                <c:pt idx="15">
                  <c:v>21.381818181818183</c:v>
                </c:pt>
                <c:pt idx="16">
                  <c:v>16.628571428571426</c:v>
                </c:pt>
                <c:pt idx="17">
                  <c:v>17</c:v>
                </c:pt>
                <c:pt idx="18">
                  <c:v>28.285714285714285</c:v>
                </c:pt>
                <c:pt idx="19">
                  <c:v>25.32</c:v>
                </c:pt>
                <c:pt idx="20">
                  <c:v>30.685714285714283</c:v>
                </c:pt>
                <c:pt idx="21">
                  <c:v>30</c:v>
                </c:pt>
                <c:pt idx="22">
                  <c:v>22.860000000000003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5-D641-B058-97DC30BC5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054728"/>
        <c:axId val="-2122048984"/>
      </c:barChart>
      <c:catAx>
        <c:axId val="-2122054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048984"/>
        <c:crosses val="autoZero"/>
        <c:auto val="1"/>
        <c:lblAlgn val="ctr"/>
        <c:lblOffset val="100"/>
        <c:tickLblSkip val="1"/>
        <c:noMultiLvlLbl val="1"/>
      </c:catAx>
      <c:valAx>
        <c:axId val="-2122048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054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901076388888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'Taylor P'!$G$55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[0]!taylp_yrs</c:f>
              <c:numCache>
                <c:formatCode>General</c:formatCode>
                <c:ptCount val="23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</c:numCache>
            </c:numRef>
          </c:cat>
          <c:val>
            <c:numRef>
              <c:f>[0]!taylp_bwlec</c:f>
              <c:numCache>
                <c:formatCode>0.00</c:formatCode>
                <c:ptCount val="23"/>
                <c:pt idx="0">
                  <c:v>4</c:v>
                </c:pt>
                <c:pt idx="1">
                  <c:v>4.0909090909090908</c:v>
                </c:pt>
                <c:pt idx="2">
                  <c:v>4.2982456140350873</c:v>
                </c:pt>
                <c:pt idx="3">
                  <c:v>6.7213114754098369</c:v>
                </c:pt>
                <c:pt idx="4">
                  <c:v>4.1392405063291138</c:v>
                </c:pt>
                <c:pt idx="5">
                  <c:v>9.5977011494252888</c:v>
                </c:pt>
                <c:pt idx="6">
                  <c:v>3.5714285714285716</c:v>
                </c:pt>
                <c:pt idx="7">
                  <c:v>4.4112149532710276</c:v>
                </c:pt>
                <c:pt idx="8">
                  <c:v>4.7142857142857144</c:v>
                </c:pt>
                <c:pt idx="9">
                  <c:v>6.0049627791563278</c:v>
                </c:pt>
                <c:pt idx="10">
                  <c:v>4.2285714285714286</c:v>
                </c:pt>
                <c:pt idx="11">
                  <c:v>6.333333333333333</c:v>
                </c:pt>
                <c:pt idx="12">
                  <c:v>5.8148148148148149</c:v>
                </c:pt>
                <c:pt idx="13">
                  <c:v>4.3511450381679388</c:v>
                </c:pt>
                <c:pt idx="14">
                  <c:v>4.1475826972010177</c:v>
                </c:pt>
                <c:pt idx="15">
                  <c:v>3.6989795918367343</c:v>
                </c:pt>
                <c:pt idx="16">
                  <c:v>5.4123711340206189</c:v>
                </c:pt>
                <c:pt idx="17">
                  <c:v>3.9117647058823528</c:v>
                </c:pt>
                <c:pt idx="18">
                  <c:v>4.1515151515151514</c:v>
                </c:pt>
                <c:pt idx="19">
                  <c:v>6.1137440758293833</c:v>
                </c:pt>
                <c:pt idx="20">
                  <c:v>6.2849162011173192</c:v>
                </c:pt>
                <c:pt idx="21">
                  <c:v>6.3</c:v>
                </c:pt>
                <c:pt idx="22">
                  <c:v>3.4495688038995125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4-2C4A-AF44-0B50C78F3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002872"/>
        <c:axId val="-2121997160"/>
      </c:barChart>
      <c:catAx>
        <c:axId val="-2122002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997160"/>
        <c:crosses val="autoZero"/>
        <c:auto val="1"/>
        <c:lblAlgn val="ctr"/>
        <c:lblOffset val="100"/>
        <c:noMultiLvlLbl val="1"/>
      </c:catAx>
      <c:valAx>
        <c:axId val="-2121997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002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84"/>
          <c:y val="0.16931841523762101"/>
          <c:w val="0.800880740740741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 C'!$A$5:$A$24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'Wood C'!$I$5:$I$24</c:f>
              <c:numCache>
                <c:formatCode>0.00</c:formatCode>
                <c:ptCount val="20"/>
                <c:pt idx="0">
                  <c:v>13.9</c:v>
                </c:pt>
                <c:pt idx="1">
                  <c:v>14</c:v>
                </c:pt>
                <c:pt idx="2">
                  <c:v>16.692</c:v>
                </c:pt>
                <c:pt idx="3">
                  <c:v>12.071</c:v>
                </c:pt>
                <c:pt idx="4">
                  <c:v>5.9</c:v>
                </c:pt>
                <c:pt idx="5">
                  <c:v>16.125</c:v>
                </c:pt>
                <c:pt idx="6">
                  <c:v>19.332999999999998</c:v>
                </c:pt>
                <c:pt idx="7">
                  <c:v>33.4</c:v>
                </c:pt>
                <c:pt idx="8">
                  <c:v>18.667000000000002</c:v>
                </c:pt>
                <c:pt idx="9">
                  <c:v>14.5</c:v>
                </c:pt>
                <c:pt idx="10">
                  <c:v>12.2</c:v>
                </c:pt>
                <c:pt idx="11">
                  <c:v>24.25</c:v>
                </c:pt>
                <c:pt idx="12">
                  <c:v>19.856999999999999</c:v>
                </c:pt>
                <c:pt idx="13">
                  <c:v>11.111000000000001</c:v>
                </c:pt>
                <c:pt idx="14">
                  <c:v>17.308</c:v>
                </c:pt>
                <c:pt idx="15">
                  <c:v>18.332999999999998</c:v>
                </c:pt>
                <c:pt idx="16">
                  <c:v>14</c:v>
                </c:pt>
                <c:pt idx="17">
                  <c:v>16.667000000000002</c:v>
                </c:pt>
                <c:pt idx="18">
                  <c:v>11</c:v>
                </c:pt>
                <c:pt idx="1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D-4E40-9B42-3A500A09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936152"/>
        <c:axId val="-2121930456"/>
      </c:barChart>
      <c:catAx>
        <c:axId val="-212193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930456"/>
        <c:crosses val="autoZero"/>
        <c:auto val="1"/>
        <c:lblAlgn val="ctr"/>
        <c:lblOffset val="100"/>
        <c:noMultiLvlLbl val="1"/>
      </c:catAx>
      <c:valAx>
        <c:axId val="-212193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936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 C'!$A$5:$A$24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'Wood C'!$F$5:$F$24</c:f>
              <c:numCache>
                <c:formatCode>General</c:formatCode>
                <c:ptCount val="20"/>
                <c:pt idx="0">
                  <c:v>139</c:v>
                </c:pt>
                <c:pt idx="1">
                  <c:v>98</c:v>
                </c:pt>
                <c:pt idx="2">
                  <c:v>217</c:v>
                </c:pt>
                <c:pt idx="3">
                  <c:v>169</c:v>
                </c:pt>
                <c:pt idx="4">
                  <c:v>59</c:v>
                </c:pt>
                <c:pt idx="5">
                  <c:v>129</c:v>
                </c:pt>
                <c:pt idx="6">
                  <c:v>116</c:v>
                </c:pt>
                <c:pt idx="7">
                  <c:v>167</c:v>
                </c:pt>
                <c:pt idx="8">
                  <c:v>224</c:v>
                </c:pt>
                <c:pt idx="9">
                  <c:v>145</c:v>
                </c:pt>
                <c:pt idx="10">
                  <c:v>122</c:v>
                </c:pt>
                <c:pt idx="11">
                  <c:v>194</c:v>
                </c:pt>
                <c:pt idx="12">
                  <c:v>139</c:v>
                </c:pt>
                <c:pt idx="13">
                  <c:v>100</c:v>
                </c:pt>
                <c:pt idx="14">
                  <c:v>225</c:v>
                </c:pt>
                <c:pt idx="15">
                  <c:v>110</c:v>
                </c:pt>
                <c:pt idx="16">
                  <c:v>70</c:v>
                </c:pt>
                <c:pt idx="17">
                  <c:v>50</c:v>
                </c:pt>
                <c:pt idx="18">
                  <c:v>44</c:v>
                </c:pt>
                <c:pt idx="1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A-7A47-986B-BF6AF2A5F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883816"/>
        <c:axId val="-2121878088"/>
      </c:barChart>
      <c:catAx>
        <c:axId val="-2121883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878088"/>
        <c:crosses val="autoZero"/>
        <c:auto val="1"/>
        <c:lblAlgn val="ctr"/>
        <c:lblOffset val="100"/>
        <c:noMultiLvlLbl val="1"/>
      </c:catAx>
      <c:valAx>
        <c:axId val="-2121878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883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C'!$D$53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[0]!woodc_wkts</c:f>
              <c:numCache>
                <c:formatCode>General</c:formatCode>
                <c:ptCount val="21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  <c:pt idx="6">
                  <c:v>8</c:v>
                </c:pt>
                <c:pt idx="7">
                  <c:v>25</c:v>
                </c:pt>
                <c:pt idx="8">
                  <c:v>20</c:v>
                </c:pt>
                <c:pt idx="9">
                  <c:v>18</c:v>
                </c:pt>
                <c:pt idx="10">
                  <c:v>10</c:v>
                </c:pt>
                <c:pt idx="11">
                  <c:v>21</c:v>
                </c:pt>
                <c:pt idx="12">
                  <c:v>27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6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F-1C45-A8A6-8E610CB60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831880"/>
        <c:axId val="-2121826136"/>
      </c:barChart>
      <c:catAx>
        <c:axId val="-2121831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826136"/>
        <c:crosses val="autoZero"/>
        <c:auto val="1"/>
        <c:lblAlgn val="ctr"/>
        <c:lblOffset val="100"/>
        <c:noMultiLvlLbl val="1"/>
      </c:catAx>
      <c:valAx>
        <c:axId val="-212182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831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01"/>
          <c:y val="0.16931841523762101"/>
          <c:w val="0.8149918518518519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C'!$I$53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[0]!woodc_bwlav</c:f>
              <c:numCache>
                <c:formatCode>0.00</c:formatCode>
                <c:ptCount val="21"/>
                <c:pt idx="0">
                  <c:v>18.578947368421051</c:v>
                </c:pt>
                <c:pt idx="1">
                  <c:v>20.833333333333332</c:v>
                </c:pt>
                <c:pt idx="2">
                  <c:v>22.5</c:v>
                </c:pt>
                <c:pt idx="3">
                  <c:v>17</c:v>
                </c:pt>
                <c:pt idx="4">
                  <c:v>15.45</c:v>
                </c:pt>
                <c:pt idx="5">
                  <c:v>20.272727272727273</c:v>
                </c:pt>
                <c:pt idx="6">
                  <c:v>27.75</c:v>
                </c:pt>
                <c:pt idx="7">
                  <c:v>10.84</c:v>
                </c:pt>
                <c:pt idx="8">
                  <c:v>22.75</c:v>
                </c:pt>
                <c:pt idx="9">
                  <c:v>23.888888888888889</c:v>
                </c:pt>
                <c:pt idx="10">
                  <c:v>16.2</c:v>
                </c:pt>
                <c:pt idx="11">
                  <c:v>18.333333333333332</c:v>
                </c:pt>
                <c:pt idx="12">
                  <c:v>12.074074074074074</c:v>
                </c:pt>
                <c:pt idx="13">
                  <c:v>16.600000000000001</c:v>
                </c:pt>
                <c:pt idx="14">
                  <c:v>14.875</c:v>
                </c:pt>
                <c:pt idx="15">
                  <c:v>26.09090909090909</c:v>
                </c:pt>
                <c:pt idx="16">
                  <c:v>22.333333333333332</c:v>
                </c:pt>
                <c:pt idx="17">
                  <c:v>20.4375</c:v>
                </c:pt>
                <c:pt idx="18">
                  <c:v>15.666666666666666</c:v>
                </c:pt>
                <c:pt idx="19">
                  <c:v>19.764705882352942</c:v>
                </c:pt>
                <c:pt idx="20">
                  <c:v>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9-A845-93EE-801B431B8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779720"/>
        <c:axId val="-2121774008"/>
      </c:barChart>
      <c:catAx>
        <c:axId val="-212177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774008"/>
        <c:crosses val="autoZero"/>
        <c:auto val="1"/>
        <c:lblAlgn val="ctr"/>
        <c:lblOffset val="100"/>
        <c:noMultiLvlLbl val="1"/>
      </c:catAx>
      <c:valAx>
        <c:axId val="-2121774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77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C'!$G$53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[0]!woodc_bwlec</c:f>
              <c:numCache>
                <c:formatCode>0.00</c:formatCode>
                <c:ptCount val="21"/>
                <c:pt idx="0">
                  <c:v>4.3580246913580245</c:v>
                </c:pt>
                <c:pt idx="1">
                  <c:v>3.865979381443299</c:v>
                </c:pt>
                <c:pt idx="2">
                  <c:v>3.6416184971098264</c:v>
                </c:pt>
                <c:pt idx="3">
                  <c:v>3.644158628081458</c:v>
                </c:pt>
                <c:pt idx="4">
                  <c:v>4.0604467805519056</c:v>
                </c:pt>
                <c:pt idx="5">
                  <c:v>3.484375</c:v>
                </c:pt>
                <c:pt idx="6">
                  <c:v>3.5238095238095237</c:v>
                </c:pt>
                <c:pt idx="7">
                  <c:v>4.0148148148148151</c:v>
                </c:pt>
                <c:pt idx="8">
                  <c:v>4.972677595628415</c:v>
                </c:pt>
                <c:pt idx="9">
                  <c:v>5.443037974683544</c:v>
                </c:pt>
                <c:pt idx="10">
                  <c:v>3.103448275862069</c:v>
                </c:pt>
                <c:pt idx="11">
                  <c:v>3.737864077669903</c:v>
                </c:pt>
                <c:pt idx="12">
                  <c:v>3.286290322580645</c:v>
                </c:pt>
                <c:pt idx="13">
                  <c:v>4.1500000000000004</c:v>
                </c:pt>
                <c:pt idx="14">
                  <c:v>4.76</c:v>
                </c:pt>
                <c:pt idx="15">
                  <c:v>4.4153846153846157</c:v>
                </c:pt>
                <c:pt idx="16">
                  <c:v>3.9411764705882355</c:v>
                </c:pt>
                <c:pt idx="17">
                  <c:v>3.8290398126463696</c:v>
                </c:pt>
                <c:pt idx="18">
                  <c:v>4</c:v>
                </c:pt>
                <c:pt idx="19">
                  <c:v>4.732394366197183</c:v>
                </c:pt>
                <c:pt idx="20">
                  <c:v>5.5941307480676015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0-F14E-9D74-9E98F9ED6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727960"/>
        <c:axId val="-2121722216"/>
      </c:barChart>
      <c:catAx>
        <c:axId val="-2121727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722216"/>
        <c:crosses val="autoZero"/>
        <c:auto val="1"/>
        <c:lblAlgn val="ctr"/>
        <c:lblOffset val="100"/>
        <c:noMultiLvlLbl val="1"/>
      </c:catAx>
      <c:valAx>
        <c:axId val="-2121722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727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'Wood C'!$H$53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[0]!woodc_yrs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[0]!woodc_bwlsr</c:f>
              <c:numCache>
                <c:formatCode>0.00</c:formatCode>
                <c:ptCount val="21"/>
                <c:pt idx="0">
                  <c:v>25.578947368421051</c:v>
                </c:pt>
                <c:pt idx="1">
                  <c:v>32.333333333333336</c:v>
                </c:pt>
                <c:pt idx="2">
                  <c:v>37.071428571428569</c:v>
                </c:pt>
                <c:pt idx="3">
                  <c:v>27.99</c:v>
                </c:pt>
                <c:pt idx="4">
                  <c:v>22.83</c:v>
                </c:pt>
                <c:pt idx="5">
                  <c:v>34.909090909090907</c:v>
                </c:pt>
                <c:pt idx="6">
                  <c:v>47.25</c:v>
                </c:pt>
                <c:pt idx="7">
                  <c:v>16.2</c:v>
                </c:pt>
                <c:pt idx="8">
                  <c:v>27.45</c:v>
                </c:pt>
                <c:pt idx="9">
                  <c:v>26.333333333333332</c:v>
                </c:pt>
                <c:pt idx="10">
                  <c:v>31.320000000000004</c:v>
                </c:pt>
                <c:pt idx="11">
                  <c:v>29.428571428571427</c:v>
                </c:pt>
                <c:pt idx="12">
                  <c:v>22.044444444444448</c:v>
                </c:pt>
                <c:pt idx="13">
                  <c:v>24</c:v>
                </c:pt>
                <c:pt idx="14">
                  <c:v>18.75</c:v>
                </c:pt>
                <c:pt idx="15">
                  <c:v>35.454545454545453</c:v>
                </c:pt>
                <c:pt idx="16">
                  <c:v>34</c:v>
                </c:pt>
                <c:pt idx="17">
                  <c:v>32.025000000000006</c:v>
                </c:pt>
                <c:pt idx="18">
                  <c:v>23.5</c:v>
                </c:pt>
                <c:pt idx="19">
                  <c:v>25.058823529411764</c:v>
                </c:pt>
                <c:pt idx="20">
                  <c:v>32.712857142857146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3-D14C-8FF9-8BF58CFC5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676152"/>
        <c:axId val="-2121670408"/>
      </c:barChart>
      <c:catAx>
        <c:axId val="-2121676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670408"/>
        <c:crosses val="autoZero"/>
        <c:auto val="1"/>
        <c:lblAlgn val="ctr"/>
        <c:lblOffset val="100"/>
        <c:noMultiLvlLbl val="1"/>
      </c:catAx>
      <c:valAx>
        <c:axId val="-2121670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676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01"/>
          <c:w val="0.82758720220520599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2014</c:v>
                </c:pt>
              </c:numCache>
            </c:numRef>
          </c:cat>
          <c:val>
            <c:numRef>
              <c:f>'Stevens J'!$H$5:$H$23</c:f>
              <c:numCache>
                <c:formatCode>0.00</c:formatCode>
                <c:ptCount val="19"/>
                <c:pt idx="0">
                  <c:v>14.857142857142858</c:v>
                </c:pt>
                <c:pt idx="1">
                  <c:v>11</c:v>
                </c:pt>
                <c:pt idx="2">
                  <c:v>21.727272727272727</c:v>
                </c:pt>
                <c:pt idx="3">
                  <c:v>19.899999999999999</c:v>
                </c:pt>
                <c:pt idx="4">
                  <c:v>12.545454545454545</c:v>
                </c:pt>
                <c:pt idx="5">
                  <c:v>8.2857142857142865</c:v>
                </c:pt>
                <c:pt idx="6">
                  <c:v>23</c:v>
                </c:pt>
                <c:pt idx="7">
                  <c:v>31</c:v>
                </c:pt>
                <c:pt idx="8">
                  <c:v>15</c:v>
                </c:pt>
                <c:pt idx="9">
                  <c:v>12.833333333333334</c:v>
                </c:pt>
                <c:pt idx="10">
                  <c:v>18</c:v>
                </c:pt>
                <c:pt idx="11">
                  <c:v>12.2</c:v>
                </c:pt>
                <c:pt idx="12">
                  <c:v>2</c:v>
                </c:pt>
                <c:pt idx="13">
                  <c:v>11.5</c:v>
                </c:pt>
                <c:pt idx="14">
                  <c:v>16.285714285714285</c:v>
                </c:pt>
                <c:pt idx="15">
                  <c:v>20.666666666666668</c:v>
                </c:pt>
                <c:pt idx="16">
                  <c:v>0</c:v>
                </c:pt>
                <c:pt idx="17">
                  <c:v>0</c:v>
                </c:pt>
                <c:pt idx="1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E-BF47-B51C-B601524DD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627608"/>
        <c:axId val="-2121624296"/>
      </c:barChart>
      <c:catAx>
        <c:axId val="-2121627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624296"/>
        <c:crosses val="autoZero"/>
        <c:auto val="1"/>
        <c:lblAlgn val="ctr"/>
        <c:lblOffset val="100"/>
        <c:noMultiLvlLbl val="1"/>
      </c:catAx>
      <c:valAx>
        <c:axId val="-2121624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627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599"/>
          <c:y val="0.20920534147817699"/>
          <c:w val="0.83783708396780299"/>
          <c:h val="0.648536558582348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J'!$A$5:$A$23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2014</c:v>
                </c:pt>
              </c:numCache>
            </c:numRef>
          </c:cat>
          <c:val>
            <c:numRef>
              <c:f>'Stevens J'!$F$5:$F$23</c:f>
              <c:numCache>
                <c:formatCode>General</c:formatCode>
                <c:ptCount val="19"/>
                <c:pt idx="0">
                  <c:v>104</c:v>
                </c:pt>
                <c:pt idx="1">
                  <c:v>110</c:v>
                </c:pt>
                <c:pt idx="2">
                  <c:v>239</c:v>
                </c:pt>
                <c:pt idx="3">
                  <c:v>199</c:v>
                </c:pt>
                <c:pt idx="4">
                  <c:v>138</c:v>
                </c:pt>
                <c:pt idx="5">
                  <c:v>58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77</c:v>
                </c:pt>
                <c:pt idx="10">
                  <c:v>126</c:v>
                </c:pt>
                <c:pt idx="11">
                  <c:v>61</c:v>
                </c:pt>
                <c:pt idx="12">
                  <c:v>6</c:v>
                </c:pt>
                <c:pt idx="13">
                  <c:v>46</c:v>
                </c:pt>
                <c:pt idx="14">
                  <c:v>114</c:v>
                </c:pt>
                <c:pt idx="15">
                  <c:v>62</c:v>
                </c:pt>
                <c:pt idx="16">
                  <c:v>6</c:v>
                </c:pt>
                <c:pt idx="17">
                  <c:v>21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D-C548-9097-A6DF80AE2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592056"/>
        <c:axId val="-2121588744"/>
      </c:barChart>
      <c:catAx>
        <c:axId val="-212159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88744"/>
        <c:crosses val="autoZero"/>
        <c:auto val="1"/>
        <c:lblAlgn val="ctr"/>
        <c:lblOffset val="100"/>
        <c:noMultiLvlLbl val="1"/>
      </c:catAx>
      <c:valAx>
        <c:axId val="-2121588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9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8814814814801"/>
          <c:y val="0.16931841523762101"/>
          <c:w val="0.8032325925925920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[0]!barrs_batav</c:f>
              <c:numCache>
                <c:formatCode>0.00</c:formatCode>
                <c:ptCount val="12"/>
                <c:pt idx="0">
                  <c:v>2.25</c:v>
                </c:pt>
                <c:pt idx="1">
                  <c:v>11</c:v>
                </c:pt>
                <c:pt idx="2">
                  <c:v>11</c:v>
                </c:pt>
                <c:pt idx="3">
                  <c:v>17.667000000000002</c:v>
                </c:pt>
                <c:pt idx="4">
                  <c:v>48.1</c:v>
                </c:pt>
                <c:pt idx="5">
                  <c:v>25.167000000000002</c:v>
                </c:pt>
                <c:pt idx="6">
                  <c:v>74.2</c:v>
                </c:pt>
                <c:pt idx="7">
                  <c:v>100.5</c:v>
                </c:pt>
                <c:pt idx="8">
                  <c:v>2</c:v>
                </c:pt>
                <c:pt idx="9">
                  <c:v>36</c:v>
                </c:pt>
                <c:pt idx="10">
                  <c:v>58.667000000000002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3-E548-BB0D-1CB249112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021544"/>
        <c:axId val="-2128015832"/>
      </c:barChart>
      <c:catAx>
        <c:axId val="-212802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015832"/>
        <c:crosses val="autoZero"/>
        <c:auto val="1"/>
        <c:lblAlgn val="ctr"/>
        <c:lblOffset val="100"/>
        <c:noMultiLvlLbl val="1"/>
      </c:catAx>
      <c:valAx>
        <c:axId val="-2128015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021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799"/>
          <c:y val="0.21568575825827599"/>
          <c:w val="0.81418117209621099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J'!$I$47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J'!$I$48:$I$63</c:f>
              <c:numCache>
                <c:formatCode>0.00</c:formatCode>
                <c:ptCount val="16"/>
                <c:pt idx="1">
                  <c:v>19.7</c:v>
                </c:pt>
                <c:pt idx="2">
                  <c:v>29.125</c:v>
                </c:pt>
                <c:pt idx="3">
                  <c:v>35.799999999999997</c:v>
                </c:pt>
                <c:pt idx="4">
                  <c:v>24</c:v>
                </c:pt>
                <c:pt idx="6">
                  <c:v>10.4</c:v>
                </c:pt>
                <c:pt idx="7">
                  <c:v>14.888888888888889</c:v>
                </c:pt>
                <c:pt idx="8">
                  <c:v>26.4</c:v>
                </c:pt>
                <c:pt idx="9">
                  <c:v>16</c:v>
                </c:pt>
                <c:pt idx="10">
                  <c:v>128</c:v>
                </c:pt>
                <c:pt idx="11">
                  <c:v>29</c:v>
                </c:pt>
                <c:pt idx="13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A-1D40-8F80-3B31FF08F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556504"/>
        <c:axId val="-2121553048"/>
      </c:barChart>
      <c:catAx>
        <c:axId val="-2121556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5304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21553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56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599"/>
          <c:w val="0.81326708150540405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J'!$H$47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J'!$H$48:$H$63</c:f>
              <c:numCache>
                <c:formatCode>0.00</c:formatCode>
                <c:ptCount val="16"/>
                <c:pt idx="1">
                  <c:v>32.4</c:v>
                </c:pt>
                <c:pt idx="2">
                  <c:v>35.25</c:v>
                </c:pt>
                <c:pt idx="3">
                  <c:v>48</c:v>
                </c:pt>
                <c:pt idx="4">
                  <c:v>24</c:v>
                </c:pt>
                <c:pt idx="6">
                  <c:v>18.600000000000001</c:v>
                </c:pt>
                <c:pt idx="7">
                  <c:v>22.666666666666668</c:v>
                </c:pt>
                <c:pt idx="8">
                  <c:v>26.76</c:v>
                </c:pt>
                <c:pt idx="9">
                  <c:v>23</c:v>
                </c:pt>
                <c:pt idx="10">
                  <c:v>150</c:v>
                </c:pt>
                <c:pt idx="11">
                  <c:v>27</c:v>
                </c:pt>
                <c:pt idx="13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7-364E-A2AB-5AEF29505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521016"/>
        <c:axId val="-2121517576"/>
      </c:barChart>
      <c:catAx>
        <c:axId val="-2121521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17576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2151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521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03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599"/>
          <c:w val="0.82800908298284404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J'!$G$47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J'!$G$48:$G$63</c:f>
              <c:numCache>
                <c:formatCode>0.00</c:formatCode>
                <c:ptCount val="16"/>
                <c:pt idx="0">
                  <c:v>5.0909090909090908</c:v>
                </c:pt>
                <c:pt idx="1">
                  <c:v>3.6481481481481484</c:v>
                </c:pt>
                <c:pt idx="2">
                  <c:v>4.957446808510638</c:v>
                </c:pt>
                <c:pt idx="3">
                  <c:v>4.4749999999999996</c:v>
                </c:pt>
                <c:pt idx="4">
                  <c:v>6</c:v>
                </c:pt>
                <c:pt idx="6">
                  <c:v>3.3548387096774195</c:v>
                </c:pt>
                <c:pt idx="7">
                  <c:v>3.9411764705882355</c:v>
                </c:pt>
                <c:pt idx="8">
                  <c:v>5.9192825112107625</c:v>
                </c:pt>
                <c:pt idx="9">
                  <c:v>4.1739130434782608</c:v>
                </c:pt>
                <c:pt idx="10">
                  <c:v>5.12</c:v>
                </c:pt>
                <c:pt idx="11">
                  <c:v>6.4444444444444446</c:v>
                </c:pt>
                <c:pt idx="13">
                  <c:v>3.8055555555555554</c:v>
                </c:pt>
                <c:pt idx="14">
                  <c:v>6.666666666666667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A-A148-BCD1-D1B76EF59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486536"/>
        <c:axId val="-2121483080"/>
      </c:barChart>
      <c:catAx>
        <c:axId val="-212148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483080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21483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486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21568575825827599"/>
          <c:w val="0.86063595368728596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'Stevens J'!$D$47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'Stevens J'!$A$48:$A$63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'Stevens J'!$D$48:$D$63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B-8E43-8B1D-E42D71567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451864"/>
        <c:axId val="-2121448408"/>
      </c:barChart>
      <c:catAx>
        <c:axId val="-212145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448408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21448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451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215686274509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28873332"/>
          <c:y val="0.22058770730960101"/>
          <c:w val="0.82758720220520599"/>
          <c:h val="0.617645580466882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M'!$G$5:$G$21</c:f>
              <c:numCache>
                <c:formatCode>0.00</c:formatCode>
                <c:ptCount val="17"/>
                <c:pt idx="0">
                  <c:v>12.4</c:v>
                </c:pt>
                <c:pt idx="2">
                  <c:v>17.2</c:v>
                </c:pt>
                <c:pt idx="3">
                  <c:v>11</c:v>
                </c:pt>
                <c:pt idx="5">
                  <c:v>13.5</c:v>
                </c:pt>
                <c:pt idx="6">
                  <c:v>16.166666666666668</c:v>
                </c:pt>
                <c:pt idx="7">
                  <c:v>15</c:v>
                </c:pt>
                <c:pt idx="8">
                  <c:v>14.6</c:v>
                </c:pt>
                <c:pt idx="9">
                  <c:v>13.785714285714286</c:v>
                </c:pt>
                <c:pt idx="10">
                  <c:v>9.8571428571428577</c:v>
                </c:pt>
                <c:pt idx="11">
                  <c:v>18</c:v>
                </c:pt>
                <c:pt idx="12">
                  <c:v>9</c:v>
                </c:pt>
                <c:pt idx="13">
                  <c:v>5.6</c:v>
                </c:pt>
                <c:pt idx="14">
                  <c:v>9.75</c:v>
                </c:pt>
                <c:pt idx="15">
                  <c:v>16</c:v>
                </c:pt>
                <c:pt idx="16">
                  <c:v>2.6666666666666665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C-6B40-87D8-1BCADDAD7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402184"/>
        <c:axId val="-2121398856"/>
      </c:barChart>
      <c:catAx>
        <c:axId val="-212140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398856"/>
        <c:crosses val="autoZero"/>
        <c:auto val="1"/>
        <c:lblAlgn val="ctr"/>
        <c:lblOffset val="100"/>
        <c:noMultiLvlLbl val="1"/>
      </c:catAx>
      <c:valAx>
        <c:axId val="-2121398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402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3701009583599"/>
          <c:y val="0.20920534147817699"/>
          <c:w val="0.83783708396780299"/>
          <c:h val="0.64853655858234804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M'!$A$5:$A$21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M'!$E$5:$E$21</c:f>
              <c:numCache>
                <c:formatCode>General</c:formatCode>
                <c:ptCount val="17"/>
                <c:pt idx="0">
                  <c:v>186</c:v>
                </c:pt>
                <c:pt idx="2">
                  <c:v>172</c:v>
                </c:pt>
                <c:pt idx="3">
                  <c:v>88</c:v>
                </c:pt>
                <c:pt idx="5">
                  <c:v>135</c:v>
                </c:pt>
                <c:pt idx="6">
                  <c:v>97</c:v>
                </c:pt>
                <c:pt idx="7">
                  <c:v>90</c:v>
                </c:pt>
                <c:pt idx="8">
                  <c:v>73</c:v>
                </c:pt>
                <c:pt idx="9">
                  <c:v>193</c:v>
                </c:pt>
                <c:pt idx="10">
                  <c:v>69</c:v>
                </c:pt>
                <c:pt idx="11">
                  <c:v>90</c:v>
                </c:pt>
                <c:pt idx="12">
                  <c:v>27</c:v>
                </c:pt>
                <c:pt idx="13">
                  <c:v>28</c:v>
                </c:pt>
                <c:pt idx="14">
                  <c:v>39</c:v>
                </c:pt>
                <c:pt idx="15">
                  <c:v>64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F-1848-AB79-8AB7D192E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366664"/>
        <c:axId val="-2121363352"/>
      </c:barChart>
      <c:catAx>
        <c:axId val="-212136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363352"/>
        <c:crosses val="autoZero"/>
        <c:auto val="1"/>
        <c:lblAlgn val="ctr"/>
        <c:lblOffset val="100"/>
        <c:noMultiLvlLbl val="1"/>
      </c:catAx>
      <c:valAx>
        <c:axId val="-2121363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366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07771980825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13940224925799"/>
          <c:y val="0.21568575825827599"/>
          <c:w val="0.81418117209621099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M'!$I$45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M'!$I$46:$I$62</c:f>
              <c:numCache>
                <c:formatCode>0.00</c:formatCode>
                <c:ptCount val="17"/>
                <c:pt idx="0">
                  <c:v>22</c:v>
                </c:pt>
                <c:pt idx="2">
                  <c:v>11.457142857142857</c:v>
                </c:pt>
                <c:pt idx="3">
                  <c:v>16.314285714285713</c:v>
                </c:pt>
                <c:pt idx="5">
                  <c:v>12.404761904761905</c:v>
                </c:pt>
                <c:pt idx="6">
                  <c:v>18.708333333333332</c:v>
                </c:pt>
                <c:pt idx="7">
                  <c:v>22.7</c:v>
                </c:pt>
                <c:pt idx="8">
                  <c:v>21.40909090909091</c:v>
                </c:pt>
                <c:pt idx="9">
                  <c:v>21.45</c:v>
                </c:pt>
                <c:pt idx="10">
                  <c:v>13.925925925925926</c:v>
                </c:pt>
                <c:pt idx="11">
                  <c:v>11.236842105263158</c:v>
                </c:pt>
                <c:pt idx="12">
                  <c:v>13.407407407407407</c:v>
                </c:pt>
                <c:pt idx="13">
                  <c:v>16.149999999999999</c:v>
                </c:pt>
                <c:pt idx="14">
                  <c:v>13.76</c:v>
                </c:pt>
                <c:pt idx="15">
                  <c:v>14.533333333333333</c:v>
                </c:pt>
                <c:pt idx="16">
                  <c:v>10.48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2-EA45-BE7A-4089715A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332024"/>
        <c:axId val="-2121328568"/>
      </c:barChart>
      <c:catAx>
        <c:axId val="-212133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328568"/>
        <c:crosses val="autoZero"/>
        <c:auto val="1"/>
        <c:lblAlgn val="ctr"/>
        <c:lblOffset val="100"/>
        <c:noMultiLvlLbl val="1"/>
      </c:catAx>
      <c:valAx>
        <c:axId val="-2121328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33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58089728956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764012804474"/>
          <c:y val="0.21568575825827599"/>
          <c:w val="0.81326708150540405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M'!$H$45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M'!$H$46:$H$62</c:f>
              <c:numCache>
                <c:formatCode>0.00</c:formatCode>
                <c:ptCount val="17"/>
                <c:pt idx="0">
                  <c:v>46.666666666666664</c:v>
                </c:pt>
                <c:pt idx="2">
                  <c:v>25.8</c:v>
                </c:pt>
                <c:pt idx="3">
                  <c:v>30.857142857142858</c:v>
                </c:pt>
                <c:pt idx="5">
                  <c:v>23.914285714285718</c:v>
                </c:pt>
                <c:pt idx="6">
                  <c:v>36.049999999999997</c:v>
                </c:pt>
                <c:pt idx="7">
                  <c:v>43.8</c:v>
                </c:pt>
                <c:pt idx="8">
                  <c:v>42.81818181818182</c:v>
                </c:pt>
                <c:pt idx="9">
                  <c:v>42</c:v>
                </c:pt>
                <c:pt idx="10">
                  <c:v>26</c:v>
                </c:pt>
                <c:pt idx="11">
                  <c:v>19.578947368421051</c:v>
                </c:pt>
                <c:pt idx="12">
                  <c:v>26.888888888888889</c:v>
                </c:pt>
                <c:pt idx="13">
                  <c:v>34.200000000000003</c:v>
                </c:pt>
                <c:pt idx="14">
                  <c:v>25.8</c:v>
                </c:pt>
                <c:pt idx="15">
                  <c:v>30.519999999999996</c:v>
                </c:pt>
                <c:pt idx="16">
                  <c:v>17.04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2-734C-A07F-D5707415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296648"/>
        <c:axId val="-2121293192"/>
      </c:barChart>
      <c:catAx>
        <c:axId val="-212129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293192"/>
        <c:crosses val="autoZero"/>
        <c:auto val="1"/>
        <c:lblAlgn val="ctr"/>
        <c:lblOffset val="100"/>
        <c:noMultiLvlLbl val="1"/>
      </c:catAx>
      <c:valAx>
        <c:axId val="-2121293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296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28708235794803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022011327035"/>
          <c:y val="0.21568575825827599"/>
          <c:w val="0.82800908298284404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M'!$G$45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M'!$G$46:$G$62</c:f>
              <c:numCache>
                <c:formatCode>0.00</c:formatCode>
                <c:ptCount val="17"/>
                <c:pt idx="0">
                  <c:v>2.8285714285714287</c:v>
                </c:pt>
                <c:pt idx="2">
                  <c:v>2.6644518272425248</c:v>
                </c:pt>
                <c:pt idx="3">
                  <c:v>3.1722222222222221</c:v>
                </c:pt>
                <c:pt idx="5">
                  <c:v>3.1123058542413382</c:v>
                </c:pt>
                <c:pt idx="6">
                  <c:v>3.1137309292649102</c:v>
                </c:pt>
                <c:pt idx="7">
                  <c:v>3.1095890410958904</c:v>
                </c:pt>
                <c:pt idx="8">
                  <c:v>3</c:v>
                </c:pt>
                <c:pt idx="9">
                  <c:v>3.0642857142857145</c:v>
                </c:pt>
                <c:pt idx="10">
                  <c:v>3.2136752136752138</c:v>
                </c:pt>
                <c:pt idx="11">
                  <c:v>3.443548387096774</c:v>
                </c:pt>
                <c:pt idx="12">
                  <c:v>2.9917355371900825</c:v>
                </c:pt>
                <c:pt idx="13">
                  <c:v>2.8333333333333335</c:v>
                </c:pt>
                <c:pt idx="14">
                  <c:v>3.2</c:v>
                </c:pt>
                <c:pt idx="15">
                  <c:v>2.8571428571428572</c:v>
                </c:pt>
                <c:pt idx="16">
                  <c:v>3.6901408450704225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D840-AA8C-A26CAC835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248200"/>
        <c:axId val="-2122251656"/>
      </c:barChart>
      <c:catAx>
        <c:axId val="-212224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51656"/>
        <c:crosses val="autoZero"/>
        <c:auto val="1"/>
        <c:lblAlgn val="ctr"/>
        <c:lblOffset val="100"/>
        <c:noMultiLvlLbl val="1"/>
      </c:catAx>
      <c:valAx>
        <c:axId val="-2122251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48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21568575825827599"/>
          <c:w val="0.86063595368728596"/>
          <c:h val="0.62254752951820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'Gomez M'!$D$45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'Gomez M'!$A$46:$A$62</c:f>
              <c:numCache>
                <c:formatCode>General</c:formatCode>
                <c:ptCount val="1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</c:numCache>
            </c:numRef>
          </c:cat>
          <c:val>
            <c:numRef>
              <c:f>'Gomez M'!$D$46:$D$62</c:f>
              <c:numCache>
                <c:formatCode>General</c:formatCode>
                <c:ptCount val="17"/>
                <c:pt idx="0">
                  <c:v>18</c:v>
                </c:pt>
                <c:pt idx="2">
                  <c:v>35</c:v>
                </c:pt>
                <c:pt idx="3">
                  <c:v>35</c:v>
                </c:pt>
                <c:pt idx="5">
                  <c:v>42</c:v>
                </c:pt>
                <c:pt idx="6">
                  <c:v>24</c:v>
                </c:pt>
                <c:pt idx="7">
                  <c:v>20</c:v>
                </c:pt>
                <c:pt idx="8">
                  <c:v>22</c:v>
                </c:pt>
                <c:pt idx="9">
                  <c:v>20</c:v>
                </c:pt>
                <c:pt idx="10">
                  <c:v>27</c:v>
                </c:pt>
                <c:pt idx="11">
                  <c:v>38</c:v>
                </c:pt>
                <c:pt idx="12">
                  <c:v>27</c:v>
                </c:pt>
                <c:pt idx="13">
                  <c:v>20</c:v>
                </c:pt>
                <c:pt idx="14">
                  <c:v>25</c:v>
                </c:pt>
                <c:pt idx="15">
                  <c:v>15</c:v>
                </c:pt>
                <c:pt idx="1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6-8D4B-96DE-ADA3C1F8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2282680"/>
        <c:axId val="-2122286152"/>
      </c:barChart>
      <c:catAx>
        <c:axId val="-212228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86152"/>
        <c:crosses val="autoZero"/>
        <c:auto val="1"/>
        <c:lblAlgn val="ctr"/>
        <c:lblOffset val="100"/>
        <c:tickLblSkip val="2"/>
        <c:noMultiLvlLbl val="1"/>
      </c:catAx>
      <c:valAx>
        <c:axId val="-2122286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2282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S'!$D$42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[0]!barrs_wkt</c:f>
              <c:numCache>
                <c:formatCode>General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12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E-D844-B689-2DF8467BD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969928"/>
        <c:axId val="-2127964184"/>
      </c:barChart>
      <c:catAx>
        <c:axId val="-2127969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964184"/>
        <c:crosses val="autoZero"/>
        <c:auto val="1"/>
        <c:lblAlgn val="ctr"/>
        <c:lblOffset val="100"/>
        <c:noMultiLvlLbl val="1"/>
      </c:catAx>
      <c:valAx>
        <c:axId val="-212796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969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3596117295682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2674317217199"/>
          <c:y val="0.22685210825840499"/>
          <c:w val="0.82266108790636505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C'!$A$5:$A$21</c:f>
              <c:numCache>
                <c:formatCode>General</c:formatCode>
                <c:ptCount val="1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</c:numCache>
            </c:numRef>
          </c:cat>
          <c:val>
            <c:numRef>
              <c:f>'Hindley C'!$H$5:$H$21</c:f>
              <c:numCache>
                <c:formatCode>0.00</c:formatCode>
                <c:ptCount val="17"/>
                <c:pt idx="0">
                  <c:v>24.636363636363637</c:v>
                </c:pt>
                <c:pt idx="1">
                  <c:v>14.25</c:v>
                </c:pt>
                <c:pt idx="2">
                  <c:v>40.799999999999997</c:v>
                </c:pt>
                <c:pt idx="3">
                  <c:v>20.181818181818183</c:v>
                </c:pt>
                <c:pt idx="4">
                  <c:v>31.111111111111111</c:v>
                </c:pt>
                <c:pt idx="5">
                  <c:v>20.09090909090909</c:v>
                </c:pt>
                <c:pt idx="6">
                  <c:v>19.636363636363637</c:v>
                </c:pt>
                <c:pt idx="7">
                  <c:v>23.928571428571427</c:v>
                </c:pt>
                <c:pt idx="8">
                  <c:v>27</c:v>
                </c:pt>
                <c:pt idx="9">
                  <c:v>22.384615384615383</c:v>
                </c:pt>
                <c:pt idx="10">
                  <c:v>21.833333333333332</c:v>
                </c:pt>
                <c:pt idx="11">
                  <c:v>20.375</c:v>
                </c:pt>
                <c:pt idx="12">
                  <c:v>36</c:v>
                </c:pt>
                <c:pt idx="13">
                  <c:v>16.583333333333332</c:v>
                </c:pt>
                <c:pt idx="14">
                  <c:v>19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1-6D49-945C-2C639C9DF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162616"/>
        <c:axId val="-2121159288"/>
      </c:barChart>
      <c:catAx>
        <c:axId val="-212116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159288"/>
        <c:crosses val="autoZero"/>
        <c:auto val="1"/>
        <c:lblAlgn val="ctr"/>
        <c:lblOffset val="100"/>
        <c:tickMarkSkip val="1"/>
        <c:noMultiLvlLbl val="1"/>
      </c:catAx>
      <c:valAx>
        <c:axId val="-2121159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162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Total</a:t>
            </a:r>
            <a:r>
              <a:rPr lang="en-US" sz="1200" baseline="0"/>
              <a:t> R</a:t>
            </a:r>
            <a:r>
              <a:rPr lang="en-US" sz="1200"/>
              <a:t>uns</a:t>
            </a:r>
          </a:p>
        </c:rich>
      </c:tx>
      <c:layout>
        <c:manualLayout>
          <c:xMode val="edge"/>
          <c:yMode val="edge"/>
          <c:x val="0.46699285755539699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19586172563294E-2"/>
          <c:y val="0.21674915948725601"/>
          <c:w val="0.85574597667769903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'Hindley C'!$A$5:$A$20</c:f>
              <c:numCache>
                <c:formatCode>General</c:formatCode>
                <c:ptCount val="16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</c:numCache>
            </c:numRef>
          </c:cat>
          <c:val>
            <c:numRef>
              <c:f>'Hindley C'!$F$5:$F$21</c:f>
              <c:numCache>
                <c:formatCode>General</c:formatCode>
                <c:ptCount val="17"/>
                <c:pt idx="0">
                  <c:v>271</c:v>
                </c:pt>
                <c:pt idx="1">
                  <c:v>114</c:v>
                </c:pt>
                <c:pt idx="2">
                  <c:v>204</c:v>
                </c:pt>
                <c:pt idx="3">
                  <c:v>222</c:v>
                </c:pt>
                <c:pt idx="4">
                  <c:v>280</c:v>
                </c:pt>
                <c:pt idx="5">
                  <c:v>221</c:v>
                </c:pt>
                <c:pt idx="6">
                  <c:v>216</c:v>
                </c:pt>
                <c:pt idx="7">
                  <c:v>335</c:v>
                </c:pt>
                <c:pt idx="8">
                  <c:v>351</c:v>
                </c:pt>
                <c:pt idx="9">
                  <c:v>291</c:v>
                </c:pt>
                <c:pt idx="10">
                  <c:v>131</c:v>
                </c:pt>
                <c:pt idx="11">
                  <c:v>163</c:v>
                </c:pt>
                <c:pt idx="12">
                  <c:v>180</c:v>
                </c:pt>
                <c:pt idx="13">
                  <c:v>199</c:v>
                </c:pt>
                <c:pt idx="14">
                  <c:v>38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9-244B-AAA3-0F7A49609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126744"/>
        <c:axId val="-2121123432"/>
      </c:barChart>
      <c:catAx>
        <c:axId val="-2121126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123432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-2121123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126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P'!$H$6:$H$28</c:f>
              <c:numCache>
                <c:formatCode>0.00</c:formatCode>
                <c:ptCount val="23"/>
                <c:pt idx="0">
                  <c:v>8</c:v>
                </c:pt>
                <c:pt idx="2">
                  <c:v>25</c:v>
                </c:pt>
                <c:pt idx="3">
                  <c:v>28.125</c:v>
                </c:pt>
                <c:pt idx="5">
                  <c:v>24.5</c:v>
                </c:pt>
                <c:pt idx="6">
                  <c:v>31.4</c:v>
                </c:pt>
                <c:pt idx="7">
                  <c:v>20.375</c:v>
                </c:pt>
                <c:pt idx="8">
                  <c:v>26</c:v>
                </c:pt>
                <c:pt idx="9">
                  <c:v>24.583333333333332</c:v>
                </c:pt>
                <c:pt idx="10">
                  <c:v>22.90909090909091</c:v>
                </c:pt>
                <c:pt idx="11">
                  <c:v>22.923076923076923</c:v>
                </c:pt>
                <c:pt idx="12">
                  <c:v>35.272727272727273</c:v>
                </c:pt>
                <c:pt idx="13">
                  <c:v>37.583333333333336</c:v>
                </c:pt>
                <c:pt idx="14">
                  <c:v>24.083333333333332</c:v>
                </c:pt>
                <c:pt idx="15">
                  <c:v>28</c:v>
                </c:pt>
                <c:pt idx="16">
                  <c:v>18.666666666666668</c:v>
                </c:pt>
                <c:pt idx="17">
                  <c:v>24.571428571428573</c:v>
                </c:pt>
                <c:pt idx="18">
                  <c:v>17.142857142857142</c:v>
                </c:pt>
                <c:pt idx="19">
                  <c:v>11.714285714285714</c:v>
                </c:pt>
                <c:pt idx="20">
                  <c:v>5</c:v>
                </c:pt>
                <c:pt idx="21">
                  <c:v>65</c:v>
                </c:pt>
                <c:pt idx="22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1-004A-89EF-FB250704D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080264"/>
        <c:axId val="-2121076952"/>
      </c:barChart>
      <c:catAx>
        <c:axId val="-212108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76952"/>
        <c:crosses val="autoZero"/>
        <c:auto val="1"/>
        <c:lblAlgn val="ctr"/>
        <c:lblOffset val="100"/>
        <c:noMultiLvlLbl val="1"/>
      </c:catAx>
      <c:valAx>
        <c:axId val="-2121076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80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Runs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P'!$A$6:$A$28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P'!$F$6:$F$28</c:f>
              <c:numCache>
                <c:formatCode>General</c:formatCode>
                <c:ptCount val="23"/>
                <c:pt idx="0">
                  <c:v>64</c:v>
                </c:pt>
                <c:pt idx="2">
                  <c:v>275</c:v>
                </c:pt>
                <c:pt idx="3">
                  <c:v>450</c:v>
                </c:pt>
                <c:pt idx="5">
                  <c:v>392</c:v>
                </c:pt>
                <c:pt idx="6">
                  <c:v>471</c:v>
                </c:pt>
                <c:pt idx="7">
                  <c:v>326</c:v>
                </c:pt>
                <c:pt idx="8">
                  <c:v>338</c:v>
                </c:pt>
                <c:pt idx="9">
                  <c:v>295</c:v>
                </c:pt>
                <c:pt idx="10">
                  <c:v>252</c:v>
                </c:pt>
                <c:pt idx="11">
                  <c:v>298</c:v>
                </c:pt>
                <c:pt idx="12">
                  <c:v>388</c:v>
                </c:pt>
                <c:pt idx="13">
                  <c:v>451</c:v>
                </c:pt>
                <c:pt idx="14">
                  <c:v>289</c:v>
                </c:pt>
                <c:pt idx="15">
                  <c:v>308</c:v>
                </c:pt>
                <c:pt idx="16">
                  <c:v>224</c:v>
                </c:pt>
                <c:pt idx="17">
                  <c:v>172</c:v>
                </c:pt>
                <c:pt idx="18">
                  <c:v>120</c:v>
                </c:pt>
                <c:pt idx="19">
                  <c:v>82</c:v>
                </c:pt>
                <c:pt idx="20">
                  <c:v>5</c:v>
                </c:pt>
                <c:pt idx="21">
                  <c:v>65</c:v>
                </c:pt>
                <c:pt idx="2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A-5640-82C4-EE6F73DD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044648"/>
        <c:axId val="-2121041336"/>
      </c:barChart>
      <c:catAx>
        <c:axId val="-212104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41336"/>
        <c:crosses val="autoZero"/>
        <c:auto val="1"/>
        <c:lblAlgn val="ctr"/>
        <c:lblOffset val="100"/>
        <c:noMultiLvlLbl val="1"/>
      </c:catAx>
      <c:valAx>
        <c:axId val="-2121041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44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P'!$I$53:$I$75</c:f>
              <c:numCache>
                <c:formatCode>0.00</c:formatCode>
                <c:ptCount val="23"/>
                <c:pt idx="0">
                  <c:v>6.5</c:v>
                </c:pt>
                <c:pt idx="2">
                  <c:v>15.4</c:v>
                </c:pt>
                <c:pt idx="3">
                  <c:v>12.263157894736842</c:v>
                </c:pt>
                <c:pt idx="5">
                  <c:v>27.833333333333332</c:v>
                </c:pt>
                <c:pt idx="6">
                  <c:v>15.952380952380953</c:v>
                </c:pt>
                <c:pt idx="7">
                  <c:v>12.807692307692308</c:v>
                </c:pt>
                <c:pt idx="8">
                  <c:v>33.625</c:v>
                </c:pt>
                <c:pt idx="9">
                  <c:v>16.454545454545453</c:v>
                </c:pt>
                <c:pt idx="10">
                  <c:v>14.125</c:v>
                </c:pt>
                <c:pt idx="11">
                  <c:v>20.5</c:v>
                </c:pt>
                <c:pt idx="12">
                  <c:v>11.333333333333334</c:v>
                </c:pt>
                <c:pt idx="13">
                  <c:v>22.25</c:v>
                </c:pt>
                <c:pt idx="15">
                  <c:v>37</c:v>
                </c:pt>
                <c:pt idx="18">
                  <c:v>14.5</c:v>
                </c:pt>
                <c:pt idx="2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B-1749-AFFE-505526BFF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1010040"/>
        <c:axId val="-2121006728"/>
      </c:barChart>
      <c:catAx>
        <c:axId val="-2121010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06728"/>
        <c:crosses val="autoZero"/>
        <c:auto val="1"/>
        <c:lblAlgn val="ctr"/>
        <c:lblOffset val="100"/>
        <c:noMultiLvlLbl val="1"/>
      </c:catAx>
      <c:valAx>
        <c:axId val="-212100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1010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P'!$D$53:$D$75</c:f>
              <c:numCache>
                <c:formatCode>General</c:formatCode>
                <c:ptCount val="23"/>
                <c:pt idx="0">
                  <c:v>12</c:v>
                </c:pt>
                <c:pt idx="2">
                  <c:v>5</c:v>
                </c:pt>
                <c:pt idx="3">
                  <c:v>19</c:v>
                </c:pt>
                <c:pt idx="5">
                  <c:v>6</c:v>
                </c:pt>
                <c:pt idx="6">
                  <c:v>21</c:v>
                </c:pt>
                <c:pt idx="7">
                  <c:v>26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21">
                  <c:v>0</c:v>
                </c:pt>
                <c:pt idx="2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D-AB49-A024-5BA7D6988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974984"/>
        <c:axId val="-2120971672"/>
      </c:barChart>
      <c:catAx>
        <c:axId val="-212097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71672"/>
        <c:crosses val="autoZero"/>
        <c:auto val="1"/>
        <c:lblAlgn val="ctr"/>
        <c:lblOffset val="100"/>
        <c:noMultiLvlLbl val="1"/>
      </c:catAx>
      <c:valAx>
        <c:axId val="-2120971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74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P'!$G$53:$G$75</c:f>
              <c:numCache>
                <c:formatCode>0.00</c:formatCode>
                <c:ptCount val="23"/>
                <c:pt idx="0">
                  <c:v>3.2365145228215764</c:v>
                </c:pt>
                <c:pt idx="2">
                  <c:v>2.8518518518518516</c:v>
                </c:pt>
                <c:pt idx="3">
                  <c:v>3.3285714285714287</c:v>
                </c:pt>
                <c:pt idx="5">
                  <c:v>4.6388888888888893</c:v>
                </c:pt>
                <c:pt idx="6">
                  <c:v>4.0410132689987934</c:v>
                </c:pt>
                <c:pt idx="7">
                  <c:v>3.7</c:v>
                </c:pt>
                <c:pt idx="8">
                  <c:v>4.8909090909090907</c:v>
                </c:pt>
                <c:pt idx="9">
                  <c:v>5.1714285714285717</c:v>
                </c:pt>
                <c:pt idx="10">
                  <c:v>4.5199999999999996</c:v>
                </c:pt>
                <c:pt idx="11">
                  <c:v>5.8571428571428568</c:v>
                </c:pt>
                <c:pt idx="12">
                  <c:v>4.25</c:v>
                </c:pt>
                <c:pt idx="13">
                  <c:v>4.9444444444444446</c:v>
                </c:pt>
                <c:pt idx="14">
                  <c:v>13.333333333333334</c:v>
                </c:pt>
                <c:pt idx="15">
                  <c:v>12.333333333333334</c:v>
                </c:pt>
                <c:pt idx="16">
                  <c:v>3.2222222222222223</c:v>
                </c:pt>
                <c:pt idx="17">
                  <c:v>0.6</c:v>
                </c:pt>
                <c:pt idx="18">
                  <c:v>5.8</c:v>
                </c:pt>
                <c:pt idx="21">
                  <c:v>9</c:v>
                </c:pt>
                <c:pt idx="2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3C4D-868E-365916A93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940408"/>
        <c:axId val="-2120937096"/>
      </c:barChart>
      <c:catAx>
        <c:axId val="-212094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37096"/>
        <c:crosses val="autoZero"/>
        <c:auto val="1"/>
        <c:lblAlgn val="ctr"/>
        <c:lblOffset val="100"/>
        <c:noMultiLvlLbl val="1"/>
      </c:catAx>
      <c:valAx>
        <c:axId val="-2120937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40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'Gould P'!$A$53:$A$75</c:f>
              <c:numCache>
                <c:formatCode>General</c:formatCode>
                <c:ptCount val="2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</c:numCache>
            </c:numRef>
          </c:cat>
          <c:val>
            <c:numRef>
              <c:f>'Gould P'!$H$53:$H$75</c:f>
              <c:numCache>
                <c:formatCode>0.00</c:formatCode>
                <c:ptCount val="23"/>
                <c:pt idx="0">
                  <c:v>12.050000000000002</c:v>
                </c:pt>
                <c:pt idx="2">
                  <c:v>32.4</c:v>
                </c:pt>
                <c:pt idx="3">
                  <c:v>22.105263157894736</c:v>
                </c:pt>
                <c:pt idx="5">
                  <c:v>36</c:v>
                </c:pt>
                <c:pt idx="6">
                  <c:v>23.685714285714287</c:v>
                </c:pt>
                <c:pt idx="7">
                  <c:v>20.76923076923077</c:v>
                </c:pt>
                <c:pt idx="8">
                  <c:v>41.25</c:v>
                </c:pt>
                <c:pt idx="9">
                  <c:v>19.09090909090909</c:v>
                </c:pt>
                <c:pt idx="10">
                  <c:v>18.75</c:v>
                </c:pt>
                <c:pt idx="11">
                  <c:v>21</c:v>
                </c:pt>
                <c:pt idx="12">
                  <c:v>16</c:v>
                </c:pt>
                <c:pt idx="13">
                  <c:v>27</c:v>
                </c:pt>
                <c:pt idx="15">
                  <c:v>18</c:v>
                </c:pt>
                <c:pt idx="18">
                  <c:v>15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C-7A45-B9AD-AB2A28E17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905784"/>
        <c:axId val="-2120902472"/>
      </c:barChart>
      <c:catAx>
        <c:axId val="-212090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02472"/>
        <c:crosses val="autoZero"/>
        <c:auto val="1"/>
        <c:lblAlgn val="ctr"/>
        <c:lblOffset val="100"/>
        <c:noMultiLvlLbl val="1"/>
      </c:catAx>
      <c:valAx>
        <c:axId val="-212090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90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</c:numCache>
            </c:numRef>
          </c:cat>
          <c:val>
            <c:numRef>
              <c:f>'Harris N'!$F$5:$F$25</c:f>
              <c:numCache>
                <c:formatCode>General</c:formatCode>
                <c:ptCount val="21"/>
                <c:pt idx="0">
                  <c:v>67</c:v>
                </c:pt>
                <c:pt idx="1">
                  <c:v>47</c:v>
                </c:pt>
                <c:pt idx="3">
                  <c:v>88</c:v>
                </c:pt>
                <c:pt idx="4">
                  <c:v>13</c:v>
                </c:pt>
                <c:pt idx="5">
                  <c:v>82</c:v>
                </c:pt>
                <c:pt idx="6">
                  <c:v>155</c:v>
                </c:pt>
                <c:pt idx="7">
                  <c:v>63</c:v>
                </c:pt>
                <c:pt idx="8">
                  <c:v>105</c:v>
                </c:pt>
                <c:pt idx="9">
                  <c:v>73</c:v>
                </c:pt>
                <c:pt idx="10">
                  <c:v>19</c:v>
                </c:pt>
                <c:pt idx="11">
                  <c:v>132</c:v>
                </c:pt>
                <c:pt idx="12">
                  <c:v>86</c:v>
                </c:pt>
                <c:pt idx="13">
                  <c:v>116</c:v>
                </c:pt>
                <c:pt idx="14">
                  <c:v>32</c:v>
                </c:pt>
                <c:pt idx="15">
                  <c:v>97</c:v>
                </c:pt>
                <c:pt idx="16">
                  <c:v>68</c:v>
                </c:pt>
                <c:pt idx="17">
                  <c:v>113</c:v>
                </c:pt>
                <c:pt idx="18">
                  <c:v>159</c:v>
                </c:pt>
                <c:pt idx="19">
                  <c:v>20</c:v>
                </c:pt>
                <c:pt idx="2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7-4044-9602-89A18E26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855784"/>
        <c:axId val="-2120852472"/>
      </c:barChart>
      <c:catAx>
        <c:axId val="-212085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852472"/>
        <c:crosses val="autoZero"/>
        <c:auto val="1"/>
        <c:lblAlgn val="ctr"/>
        <c:lblOffset val="100"/>
        <c:noMultiLvlLbl val="1"/>
      </c:catAx>
      <c:valAx>
        <c:axId val="-212085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855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5945907252993901"/>
          <c:y val="3.7037037037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3009603355797E-2"/>
          <c:y val="0.22685210825840499"/>
          <c:w val="0.84520808470652298"/>
          <c:h val="0.62037107156380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N'!$A$5:$A$25</c:f>
              <c:numCache>
                <c:formatCode>General</c:formatCode>
                <c:ptCount val="21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</c:numCache>
            </c:numRef>
          </c:cat>
          <c:val>
            <c:numRef>
              <c:f>'Harris N'!$H$5:$H$25</c:f>
              <c:numCache>
                <c:formatCode>0.00</c:formatCode>
                <c:ptCount val="21"/>
                <c:pt idx="0">
                  <c:v>11.166666666666666</c:v>
                </c:pt>
                <c:pt idx="1">
                  <c:v>7.833333333333333</c:v>
                </c:pt>
                <c:pt idx="3">
                  <c:v>6.2857142857142856</c:v>
                </c:pt>
                <c:pt idx="4">
                  <c:v>2.6</c:v>
                </c:pt>
                <c:pt idx="5">
                  <c:v>16.399999999999999</c:v>
                </c:pt>
                <c:pt idx="6">
                  <c:v>15.5</c:v>
                </c:pt>
                <c:pt idx="7">
                  <c:v>31.5</c:v>
                </c:pt>
                <c:pt idx="8">
                  <c:v>11.666666666666666</c:v>
                </c:pt>
                <c:pt idx="9">
                  <c:v>24.333333333333332</c:v>
                </c:pt>
                <c:pt idx="10">
                  <c:v>4.75</c:v>
                </c:pt>
                <c:pt idx="11">
                  <c:v>14.666666666666666</c:v>
                </c:pt>
                <c:pt idx="12">
                  <c:v>14.333333333333334</c:v>
                </c:pt>
                <c:pt idx="13">
                  <c:v>16.571428571428573</c:v>
                </c:pt>
                <c:pt idx="14">
                  <c:v>6.4</c:v>
                </c:pt>
                <c:pt idx="15">
                  <c:v>10.777777777777779</c:v>
                </c:pt>
                <c:pt idx="16">
                  <c:v>13.6</c:v>
                </c:pt>
                <c:pt idx="17">
                  <c:v>10.272727272727273</c:v>
                </c:pt>
                <c:pt idx="18">
                  <c:v>11.357142857142858</c:v>
                </c:pt>
                <c:pt idx="19">
                  <c:v>20</c:v>
                </c:pt>
                <c:pt idx="20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0-834C-93FC-FDE96BFB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820216"/>
        <c:axId val="-2120816904"/>
      </c:barChart>
      <c:catAx>
        <c:axId val="-2120820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816904"/>
        <c:crosses val="autoZero"/>
        <c:auto val="1"/>
        <c:lblAlgn val="ctr"/>
        <c:lblOffset val="100"/>
        <c:noMultiLvlLbl val="1"/>
      </c:catAx>
      <c:valAx>
        <c:axId val="-2120816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8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88188976378"/>
          <c:y val="0.16931841523762101"/>
          <c:w val="0.81073250218722603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S'!$I$42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[0]!barrs_bwlav</c:f>
              <c:numCache>
                <c:formatCode>0.00</c:formatCode>
                <c:ptCount val="12"/>
                <c:pt idx="0">
                  <c:v>37.666666666666664</c:v>
                </c:pt>
                <c:pt idx="1">
                  <c:v>11</c:v>
                </c:pt>
                <c:pt idx="2">
                  <c:v>37</c:v>
                </c:pt>
                <c:pt idx="3">
                  <c:v>30.5</c:v>
                </c:pt>
                <c:pt idx="4">
                  <c:v>18</c:v>
                </c:pt>
                <c:pt idx="5">
                  <c:v>17.5</c:v>
                </c:pt>
                <c:pt idx="6">
                  <c:v>57.666666666666664</c:v>
                </c:pt>
                <c:pt idx="7">
                  <c:v>14</c:v>
                </c:pt>
                <c:pt idx="8">
                  <c:v>12.166666666666666</c:v>
                </c:pt>
                <c:pt idx="9">
                  <c:v>0</c:v>
                </c:pt>
                <c:pt idx="10">
                  <c:v>30.5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1-764C-AACC-B91135EB0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918248"/>
        <c:axId val="-2127912504"/>
      </c:barChart>
      <c:catAx>
        <c:axId val="-212791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912504"/>
        <c:crosses val="autoZero"/>
        <c:auto val="1"/>
        <c:lblAlgn val="ctr"/>
        <c:lblOffset val="100"/>
        <c:noMultiLvlLbl val="1"/>
      </c:catAx>
      <c:valAx>
        <c:axId val="-212791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918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N'!$I$50:$I$71</c:f>
              <c:numCache>
                <c:formatCode>0.00</c:formatCode>
                <c:ptCount val="22"/>
                <c:pt idx="1">
                  <c:v>9.9333333333333336</c:v>
                </c:pt>
                <c:pt idx="2">
                  <c:v>11.705882352941176</c:v>
                </c:pt>
                <c:pt idx="4">
                  <c:v>21.53846153846154</c:v>
                </c:pt>
                <c:pt idx="5">
                  <c:v>17.375</c:v>
                </c:pt>
                <c:pt idx="6">
                  <c:v>16.105263157894736</c:v>
                </c:pt>
                <c:pt idx="7">
                  <c:v>21.612903225806452</c:v>
                </c:pt>
                <c:pt idx="8">
                  <c:v>22.46153846153846</c:v>
                </c:pt>
                <c:pt idx="9">
                  <c:v>16.74074074074074</c:v>
                </c:pt>
                <c:pt idx="10">
                  <c:v>53</c:v>
                </c:pt>
                <c:pt idx="11">
                  <c:v>16.357142857142858</c:v>
                </c:pt>
                <c:pt idx="12">
                  <c:v>16.571428571428573</c:v>
                </c:pt>
                <c:pt idx="13">
                  <c:v>14.470588235294118</c:v>
                </c:pt>
                <c:pt idx="14">
                  <c:v>21.61904761904762</c:v>
                </c:pt>
                <c:pt idx="15">
                  <c:v>13.681818181818182</c:v>
                </c:pt>
                <c:pt idx="16">
                  <c:v>31.125</c:v>
                </c:pt>
                <c:pt idx="17">
                  <c:v>21</c:v>
                </c:pt>
                <c:pt idx="18">
                  <c:v>27.05263157894737</c:v>
                </c:pt>
                <c:pt idx="19">
                  <c:v>20.707317073170731</c:v>
                </c:pt>
                <c:pt idx="20">
                  <c:v>11.5</c:v>
                </c:pt>
                <c:pt idx="21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3-754D-8A13-09ADD6C3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784520"/>
        <c:axId val="-2120781192"/>
      </c:barChart>
      <c:catAx>
        <c:axId val="-212078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81192"/>
        <c:crosses val="autoZero"/>
        <c:auto val="1"/>
        <c:lblAlgn val="ctr"/>
        <c:lblOffset val="100"/>
        <c:noMultiLvlLbl val="1"/>
      </c:catAx>
      <c:valAx>
        <c:axId val="-2120781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84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Wickets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N'!$D$50:$D$71</c:f>
              <c:numCache>
                <c:formatCode>General</c:formatCode>
                <c:ptCount val="22"/>
                <c:pt idx="1">
                  <c:v>15</c:v>
                </c:pt>
                <c:pt idx="2">
                  <c:v>34</c:v>
                </c:pt>
                <c:pt idx="4">
                  <c:v>26</c:v>
                </c:pt>
                <c:pt idx="5">
                  <c:v>32</c:v>
                </c:pt>
                <c:pt idx="6">
                  <c:v>19</c:v>
                </c:pt>
                <c:pt idx="7">
                  <c:v>31</c:v>
                </c:pt>
                <c:pt idx="8">
                  <c:v>13</c:v>
                </c:pt>
                <c:pt idx="9">
                  <c:v>27</c:v>
                </c:pt>
                <c:pt idx="10">
                  <c:v>4</c:v>
                </c:pt>
                <c:pt idx="11">
                  <c:v>14</c:v>
                </c:pt>
                <c:pt idx="12">
                  <c:v>21</c:v>
                </c:pt>
                <c:pt idx="13">
                  <c:v>17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18</c:v>
                </c:pt>
                <c:pt idx="18">
                  <c:v>19</c:v>
                </c:pt>
                <c:pt idx="19">
                  <c:v>41</c:v>
                </c:pt>
                <c:pt idx="20">
                  <c:v>2</c:v>
                </c:pt>
                <c:pt idx="2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5-BF4C-AFCB-18730BD58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749400"/>
        <c:axId val="-2120746088"/>
      </c:barChart>
      <c:catAx>
        <c:axId val="-212074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46088"/>
        <c:crosses val="autoZero"/>
        <c:auto val="1"/>
        <c:lblAlgn val="ctr"/>
        <c:lblOffset val="100"/>
        <c:noMultiLvlLbl val="1"/>
      </c:catAx>
      <c:valAx>
        <c:axId val="-2120746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49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2.8653846153846154</c:v>
                </c:pt>
                <c:pt idx="2">
                  <c:v>2.6533333333333333</c:v>
                </c:pt>
                <c:pt idx="4">
                  <c:v>2.8498727735368958</c:v>
                </c:pt>
                <c:pt idx="5">
                  <c:v>3.5481812380344611</c:v>
                </c:pt>
                <c:pt idx="6">
                  <c:v>2.7079646017699117</c:v>
                </c:pt>
                <c:pt idx="7">
                  <c:v>3.4183673469387754</c:v>
                </c:pt>
                <c:pt idx="8">
                  <c:v>3.1739130434782608</c:v>
                </c:pt>
                <c:pt idx="9">
                  <c:v>3.183098591549296</c:v>
                </c:pt>
                <c:pt idx="10">
                  <c:v>3.2615384615384615</c:v>
                </c:pt>
                <c:pt idx="11">
                  <c:v>2.9358974358974357</c:v>
                </c:pt>
                <c:pt idx="12">
                  <c:v>3.0796460176991149</c:v>
                </c:pt>
                <c:pt idx="13">
                  <c:v>2.730299667036626</c:v>
                </c:pt>
                <c:pt idx="14">
                  <c:v>3.6495176848874595</c:v>
                </c:pt>
                <c:pt idx="15">
                  <c:v>3.1987247608926674</c:v>
                </c:pt>
                <c:pt idx="16">
                  <c:v>3.4776536312849164</c:v>
                </c:pt>
                <c:pt idx="17">
                  <c:v>3.78</c:v>
                </c:pt>
                <c:pt idx="18">
                  <c:v>4.3193277310924367</c:v>
                </c:pt>
                <c:pt idx="19">
                  <c:v>4.7088186356073205</c:v>
                </c:pt>
                <c:pt idx="20">
                  <c:v>2.875</c:v>
                </c:pt>
                <c:pt idx="21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2-4A4C-9194-66E32B565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0714808"/>
        <c:axId val="-2120711496"/>
      </c:barChart>
      <c:catAx>
        <c:axId val="-212071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11496"/>
        <c:crosses val="autoZero"/>
        <c:auto val="1"/>
        <c:lblAlgn val="ctr"/>
        <c:lblOffset val="100"/>
        <c:noMultiLvlLbl val="1"/>
      </c:catAx>
      <c:valAx>
        <c:axId val="-2120711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071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40887281331213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74514574491"/>
          <c:y val="0.21674915948725601"/>
          <c:w val="0.83497637365346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numRef>
              <c:f>'Harris N'!$A$50:$A$71</c:f>
              <c:numCache>
                <c:formatCode>General</c:formatCode>
                <c:ptCount val="22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</c:numCache>
            </c:numRef>
          </c:cat>
          <c:val>
            <c:numRef>
              <c:f>'Harris N'!$G$50:$G$71</c:f>
              <c:numCache>
                <c:formatCode>0.00</c:formatCode>
                <c:ptCount val="22"/>
                <c:pt idx="1">
                  <c:v>2.8653846153846154</c:v>
                </c:pt>
                <c:pt idx="2">
                  <c:v>2.6533333333333333</c:v>
                </c:pt>
                <c:pt idx="4">
                  <c:v>2.8498727735368958</c:v>
                </c:pt>
                <c:pt idx="5">
                  <c:v>3.5481812380344611</c:v>
                </c:pt>
                <c:pt idx="6">
                  <c:v>2.7079646017699117</c:v>
                </c:pt>
                <c:pt idx="7">
                  <c:v>3.4183673469387754</c:v>
                </c:pt>
                <c:pt idx="8">
                  <c:v>3.1739130434782608</c:v>
                </c:pt>
                <c:pt idx="9">
                  <c:v>3.183098591549296</c:v>
                </c:pt>
                <c:pt idx="10">
                  <c:v>3.2615384615384615</c:v>
                </c:pt>
                <c:pt idx="11">
                  <c:v>2.9358974358974357</c:v>
                </c:pt>
                <c:pt idx="12">
                  <c:v>3.0796460176991149</c:v>
                </c:pt>
                <c:pt idx="13">
                  <c:v>2.730299667036626</c:v>
                </c:pt>
                <c:pt idx="14">
                  <c:v>3.6495176848874595</c:v>
                </c:pt>
                <c:pt idx="15">
                  <c:v>3.1987247608926674</c:v>
                </c:pt>
                <c:pt idx="16">
                  <c:v>3.4776536312849164</c:v>
                </c:pt>
                <c:pt idx="17">
                  <c:v>3.78</c:v>
                </c:pt>
                <c:pt idx="18">
                  <c:v>4.3193277310924367</c:v>
                </c:pt>
                <c:pt idx="19">
                  <c:v>4.7088186356073205</c:v>
                </c:pt>
                <c:pt idx="20">
                  <c:v>2.875</c:v>
                </c:pt>
                <c:pt idx="21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6-C047-99F3-20B4231A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3808440"/>
        <c:axId val="-2143805128"/>
      </c:barChart>
      <c:catAx>
        <c:axId val="-2143808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43805128"/>
        <c:crosses val="autoZero"/>
        <c:auto val="1"/>
        <c:lblAlgn val="ctr"/>
        <c:lblOffset val="100"/>
        <c:noMultiLvlLbl val="1"/>
      </c:catAx>
      <c:valAx>
        <c:axId val="-2143805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43808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S'!$G$42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[0]!barrs_bwlec</c:f>
              <c:numCache>
                <c:formatCode>0.00</c:formatCode>
                <c:ptCount val="12"/>
                <c:pt idx="0">
                  <c:v>5.1363636363636367</c:v>
                </c:pt>
                <c:pt idx="1">
                  <c:v>4.4767441860465116</c:v>
                </c:pt>
                <c:pt idx="2">
                  <c:v>4.1111111111111107</c:v>
                </c:pt>
                <c:pt idx="3">
                  <c:v>5.5454545454545459</c:v>
                </c:pt>
                <c:pt idx="4">
                  <c:v>3.8365896980461813</c:v>
                </c:pt>
                <c:pt idx="5">
                  <c:v>3.6842105263157894</c:v>
                </c:pt>
                <c:pt idx="6">
                  <c:v>5.40625</c:v>
                </c:pt>
                <c:pt idx="7">
                  <c:v>4.117647058823529</c:v>
                </c:pt>
                <c:pt idx="8">
                  <c:v>4.8666666666666663</c:v>
                </c:pt>
                <c:pt idx="9">
                  <c:v>3.75</c:v>
                </c:pt>
                <c:pt idx="10">
                  <c:v>5.4464285714285721</c:v>
                </c:pt>
                <c:pt idx="11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7-9148-A35C-E37BC5567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866632"/>
        <c:axId val="-2127860920"/>
      </c:barChart>
      <c:catAx>
        <c:axId val="-212786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860920"/>
        <c:crosses val="autoZero"/>
        <c:auto val="1"/>
        <c:lblAlgn val="ctr"/>
        <c:lblOffset val="100"/>
        <c:noMultiLvlLbl val="1"/>
      </c:catAx>
      <c:valAx>
        <c:axId val="-2127860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866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'Barr S'!$H$42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[0]!barrs_yrs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[0]!barrs_bwlsr</c:f>
              <c:numCache>
                <c:formatCode>0.00</c:formatCode>
                <c:ptCount val="12"/>
                <c:pt idx="0">
                  <c:v>44</c:v>
                </c:pt>
                <c:pt idx="1">
                  <c:v>14.742857142857142</c:v>
                </c:pt>
                <c:pt idx="2">
                  <c:v>54</c:v>
                </c:pt>
                <c:pt idx="3">
                  <c:v>33</c:v>
                </c:pt>
                <c:pt idx="4">
                  <c:v>28.149999999999995</c:v>
                </c:pt>
                <c:pt idx="5">
                  <c:v>28.5</c:v>
                </c:pt>
                <c:pt idx="6">
                  <c:v>64</c:v>
                </c:pt>
                <c:pt idx="7">
                  <c:v>20.399999999999999</c:v>
                </c:pt>
                <c:pt idx="8">
                  <c:v>15</c:v>
                </c:pt>
                <c:pt idx="9">
                  <c:v>0</c:v>
                </c:pt>
                <c:pt idx="10">
                  <c:v>33.599999999999994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6-9544-819C-DE2E255E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814408"/>
        <c:axId val="-2127808696"/>
      </c:barChart>
      <c:catAx>
        <c:axId val="-2127814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808696"/>
        <c:crosses val="autoZero"/>
        <c:auto val="1"/>
        <c:lblAlgn val="ctr"/>
        <c:lblOffset val="100"/>
        <c:noMultiLvlLbl val="1"/>
      </c:catAx>
      <c:valAx>
        <c:axId val="-2127808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814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[0]!bootr_batrun</c:f>
              <c:numCache>
                <c:formatCode>General</c:formatCode>
                <c:ptCount val="12"/>
                <c:pt idx="0">
                  <c:v>71</c:v>
                </c:pt>
                <c:pt idx="1">
                  <c:v>56</c:v>
                </c:pt>
                <c:pt idx="2">
                  <c:v>0</c:v>
                </c:pt>
                <c:pt idx="3">
                  <c:v>8</c:v>
                </c:pt>
                <c:pt idx="5">
                  <c:v>12</c:v>
                </c:pt>
                <c:pt idx="8">
                  <c:v>49</c:v>
                </c:pt>
                <c:pt idx="9">
                  <c:v>99</c:v>
                </c:pt>
                <c:pt idx="10">
                  <c:v>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6-074B-93D4-4617656CE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747992"/>
        <c:axId val="-2127742248"/>
      </c:barChart>
      <c:catAx>
        <c:axId val="-212774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742248"/>
        <c:crosses val="autoZero"/>
        <c:auto val="1"/>
        <c:lblAlgn val="ctr"/>
        <c:lblOffset val="100"/>
        <c:noMultiLvlLbl val="1"/>
      </c:catAx>
      <c:valAx>
        <c:axId val="-2127742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74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[0]!aheac_batav</c:f>
              <c:numCache>
                <c:formatCode>0.00</c:formatCode>
                <c:ptCount val="8"/>
                <c:pt idx="0">
                  <c:v>10.25</c:v>
                </c:pt>
                <c:pt idx="1">
                  <c:v>12.1</c:v>
                </c:pt>
                <c:pt idx="2">
                  <c:v>23.53846153846154</c:v>
                </c:pt>
                <c:pt idx="3">
                  <c:v>19.875</c:v>
                </c:pt>
                <c:pt idx="4">
                  <c:v>33.25</c:v>
                </c:pt>
                <c:pt idx="5">
                  <c:v>12.111111111111111</c:v>
                </c:pt>
                <c:pt idx="6">
                  <c:v>52.222222222222221</c:v>
                </c:pt>
                <c:pt idx="7">
                  <c:v>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1-344B-8AA2-276FA0A2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755672"/>
        <c:axId val="-2129749944"/>
      </c:barChart>
      <c:catAx>
        <c:axId val="-2129755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749944"/>
        <c:crosses val="autoZero"/>
        <c:auto val="1"/>
        <c:lblAlgn val="ctr"/>
        <c:lblOffset val="100"/>
        <c:noMultiLvlLbl val="1"/>
      </c:catAx>
      <c:valAx>
        <c:axId val="-2129749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755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[0]!bootr_batav</c:f>
              <c:numCache>
                <c:formatCode>0.00</c:formatCode>
                <c:ptCount val="12"/>
                <c:pt idx="0">
                  <c:v>8.875</c:v>
                </c:pt>
                <c:pt idx="1">
                  <c:v>14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24.5</c:v>
                </c:pt>
                <c:pt idx="9">
                  <c:v>19.8</c:v>
                </c:pt>
                <c:pt idx="10">
                  <c:v>1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6-0742-A883-F0FBC4001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694680"/>
        <c:axId val="-2127688984"/>
      </c:barChart>
      <c:catAx>
        <c:axId val="-212769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688984"/>
        <c:crosses val="autoZero"/>
        <c:auto val="1"/>
        <c:lblAlgn val="ctr"/>
        <c:lblOffset val="100"/>
        <c:noMultiLvlLbl val="1"/>
      </c:catAx>
      <c:valAx>
        <c:axId val="-2127688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694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R'!$D$42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[0]!bootr_wkt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C-FD46-9E34-119779CF6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643000"/>
        <c:axId val="-2127637256"/>
      </c:barChart>
      <c:catAx>
        <c:axId val="-212764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637256"/>
        <c:crosses val="autoZero"/>
        <c:auto val="1"/>
        <c:lblAlgn val="ctr"/>
        <c:lblOffset val="100"/>
        <c:noMultiLvlLbl val="1"/>
      </c:catAx>
      <c:valAx>
        <c:axId val="-21276372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643000"/>
        <c:crosses val="autoZero"/>
        <c:crossBetween val="between"/>
        <c:majorUnit val="1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R'!$I$42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[0]!bootr_bwlav</c:f>
              <c:numCache>
                <c:formatCode>0.00</c:formatCode>
                <c:ptCount val="12"/>
                <c:pt idx="0">
                  <c:v>40.75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34.75</c:v>
                </c:pt>
                <c:pt idx="10">
                  <c:v>31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5F47-895B-AADAC635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591288"/>
        <c:axId val="-2127585544"/>
      </c:barChart>
      <c:catAx>
        <c:axId val="-2127591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585544"/>
        <c:crosses val="autoZero"/>
        <c:auto val="1"/>
        <c:lblAlgn val="ctr"/>
        <c:lblOffset val="100"/>
        <c:noMultiLvlLbl val="1"/>
      </c:catAx>
      <c:valAx>
        <c:axId val="-2127585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591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R'!$G$42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[0]!bootr_bwlec</c:f>
              <c:numCache>
                <c:formatCode>0.00</c:formatCode>
                <c:ptCount val="12"/>
                <c:pt idx="0">
                  <c:v>8.858695652173914</c:v>
                </c:pt>
                <c:pt idx="1">
                  <c:v>3.3333333333333335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5.7438016528925617</c:v>
                </c:pt>
                <c:pt idx="10">
                  <c:v>7.75</c:v>
                </c:pt>
                <c:pt idx="11">
                  <c:v>3.5454545454545454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9-8540-885B-A102478B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553400"/>
        <c:axId val="-2128559160"/>
      </c:barChart>
      <c:catAx>
        <c:axId val="-212855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559160"/>
        <c:crosses val="autoZero"/>
        <c:auto val="1"/>
        <c:lblAlgn val="ctr"/>
        <c:lblOffset val="100"/>
        <c:noMultiLvlLbl val="1"/>
      </c:catAx>
      <c:valAx>
        <c:axId val="-2128559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553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'Booth R'!$H$42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[0]!bootr_yrs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[0]!bootr_bwlsr</c:f>
              <c:numCache>
                <c:formatCode>0.00</c:formatCode>
                <c:ptCount val="12"/>
                <c:pt idx="0">
                  <c:v>27.599999999999998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36.299999999999997</c:v>
                </c:pt>
                <c:pt idx="10">
                  <c:v>24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7-9A45-A2ED-F96837D7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605016"/>
        <c:axId val="-2127466056"/>
      </c:barChart>
      <c:catAx>
        <c:axId val="-2128605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466056"/>
        <c:crosses val="autoZero"/>
        <c:auto val="1"/>
        <c:lblAlgn val="ctr"/>
        <c:lblOffset val="100"/>
        <c:noMultiLvlLbl val="1"/>
      </c:catAx>
      <c:valAx>
        <c:axId val="-2127466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605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T'!$F$5:$F$14</c:f>
              <c:numCache>
                <c:formatCode>General</c:formatCode>
                <c:ptCount val="10"/>
                <c:pt idx="0">
                  <c:v>2</c:v>
                </c:pt>
                <c:pt idx="1">
                  <c:v>47</c:v>
                </c:pt>
                <c:pt idx="2">
                  <c:v>26</c:v>
                </c:pt>
                <c:pt idx="3">
                  <c:v>44</c:v>
                </c:pt>
                <c:pt idx="4">
                  <c:v>133</c:v>
                </c:pt>
                <c:pt idx="5">
                  <c:v>217</c:v>
                </c:pt>
                <c:pt idx="6">
                  <c:v>208</c:v>
                </c:pt>
                <c:pt idx="7">
                  <c:v>9</c:v>
                </c:pt>
                <c:pt idx="8">
                  <c:v>115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B-4A48-BF56-3148F7576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404136"/>
        <c:axId val="-2127398408"/>
      </c:barChart>
      <c:catAx>
        <c:axId val="-2127404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398408"/>
        <c:crosses val="autoZero"/>
        <c:auto val="1"/>
        <c:lblAlgn val="ctr"/>
        <c:lblOffset val="100"/>
        <c:noMultiLvlLbl val="1"/>
      </c:catAx>
      <c:valAx>
        <c:axId val="-2127398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404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T'!$A$5:$A$14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T'!$I$5:$I$14</c:f>
              <c:numCache>
                <c:formatCode>0.00</c:formatCode>
                <c:ptCount val="10"/>
                <c:pt idx="0">
                  <c:v>2</c:v>
                </c:pt>
                <c:pt idx="1">
                  <c:v>7.8330000000000002</c:v>
                </c:pt>
                <c:pt idx="2">
                  <c:v>4.3330000000000002</c:v>
                </c:pt>
                <c:pt idx="3">
                  <c:v>7.3330000000000002</c:v>
                </c:pt>
                <c:pt idx="4">
                  <c:v>16.625</c:v>
                </c:pt>
                <c:pt idx="5">
                  <c:v>14.467000000000001</c:v>
                </c:pt>
                <c:pt idx="6">
                  <c:v>20.8</c:v>
                </c:pt>
                <c:pt idx="7">
                  <c:v>1.8</c:v>
                </c:pt>
                <c:pt idx="8">
                  <c:v>19.167000000000002</c:v>
                </c:pt>
                <c:pt idx="9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6-6546-8F49-5D4143C7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351432"/>
        <c:axId val="-2127345688"/>
      </c:barChart>
      <c:catAx>
        <c:axId val="-212735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345688"/>
        <c:crosses val="autoZero"/>
        <c:auto val="1"/>
        <c:lblAlgn val="ctr"/>
        <c:lblOffset val="100"/>
        <c:noMultiLvlLbl val="1"/>
      </c:catAx>
      <c:valAx>
        <c:axId val="-2127345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351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T'!$D$41:$D$50</c:f>
              <c:numCache>
                <c:formatCode>General</c:formatCode>
                <c:ptCount val="10"/>
                <c:pt idx="0">
                  <c:v>0</c:v>
                </c:pt>
                <c:pt idx="1">
                  <c:v>14</c:v>
                </c:pt>
                <c:pt idx="2">
                  <c:v>11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1-184A-87AD-D9536E661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299752"/>
        <c:axId val="-2127294008"/>
      </c:barChart>
      <c:catAx>
        <c:axId val="-212729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294008"/>
        <c:crosses val="autoZero"/>
        <c:auto val="1"/>
        <c:lblAlgn val="ctr"/>
        <c:lblOffset val="100"/>
        <c:noMultiLvlLbl val="1"/>
      </c:catAx>
      <c:valAx>
        <c:axId val="-2127294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299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T'!$I$40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T'!$I$41:$I$50</c:f>
              <c:numCache>
                <c:formatCode>0.00</c:formatCode>
                <c:ptCount val="10"/>
                <c:pt idx="0">
                  <c:v>0</c:v>
                </c:pt>
                <c:pt idx="1">
                  <c:v>18.071428571428573</c:v>
                </c:pt>
                <c:pt idx="2">
                  <c:v>27.09090909090909</c:v>
                </c:pt>
                <c:pt idx="3">
                  <c:v>21.90909090909091</c:v>
                </c:pt>
                <c:pt idx="4">
                  <c:v>21.8125</c:v>
                </c:pt>
                <c:pt idx="5">
                  <c:v>11.866666666666667</c:v>
                </c:pt>
                <c:pt idx="6">
                  <c:v>103</c:v>
                </c:pt>
                <c:pt idx="7">
                  <c:v>0</c:v>
                </c:pt>
                <c:pt idx="8">
                  <c:v>23.2</c:v>
                </c:pt>
                <c:pt idx="9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A-3C44-A93A-A32B5FA0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247720"/>
        <c:axId val="-2127242008"/>
      </c:barChart>
      <c:catAx>
        <c:axId val="-212724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242008"/>
        <c:crosses val="autoZero"/>
        <c:auto val="1"/>
        <c:lblAlgn val="ctr"/>
        <c:lblOffset val="100"/>
        <c:noMultiLvlLbl val="1"/>
      </c:catAx>
      <c:valAx>
        <c:axId val="-212724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247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T'!$G$40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T'!$G$41:$G$50</c:f>
              <c:numCache>
                <c:formatCode>0.00</c:formatCode>
                <c:ptCount val="10"/>
                <c:pt idx="0">
                  <c:v>4.666666666666667</c:v>
                </c:pt>
                <c:pt idx="1">
                  <c:v>4.3620689655172411</c:v>
                </c:pt>
                <c:pt idx="2">
                  <c:v>4.2571428571428571</c:v>
                </c:pt>
                <c:pt idx="3">
                  <c:v>3.9834710743801653</c:v>
                </c:pt>
                <c:pt idx="4">
                  <c:v>4.3086419753086416</c:v>
                </c:pt>
                <c:pt idx="5">
                  <c:v>3.8362068965517242</c:v>
                </c:pt>
                <c:pt idx="6">
                  <c:v>4.9047619047619051</c:v>
                </c:pt>
                <c:pt idx="7">
                  <c:v>4.75</c:v>
                </c:pt>
                <c:pt idx="8">
                  <c:v>4.2181818181818178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7-FD4F-B25C-44CA34D96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196344"/>
        <c:axId val="-2127190600"/>
      </c:barChart>
      <c:catAx>
        <c:axId val="-2127196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190600"/>
        <c:crosses val="autoZero"/>
        <c:auto val="1"/>
        <c:lblAlgn val="ctr"/>
        <c:lblOffset val="100"/>
        <c:noMultiLvlLbl val="1"/>
      </c:catAx>
      <c:valAx>
        <c:axId val="-2127190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196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C'!$D$38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[0]!aheac_wkt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15</c:v>
                </c:pt>
                <c:pt idx="6">
                  <c:v>22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F-8643-A4D5-5075B1FD4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703864"/>
        <c:axId val="-2129698136"/>
      </c:barChart>
      <c:catAx>
        <c:axId val="-2129703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698136"/>
        <c:crosses val="autoZero"/>
        <c:auto val="1"/>
        <c:lblAlgn val="ctr"/>
        <c:lblOffset val="100"/>
        <c:noMultiLvlLbl val="1"/>
      </c:catAx>
      <c:valAx>
        <c:axId val="-2129698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703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'Bowler T'!$H$40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'Bowler T'!$A$41:$A$50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'Bowler T'!$H$41:$H$50</c:f>
              <c:numCache>
                <c:formatCode>0.00</c:formatCode>
                <c:ptCount val="10"/>
                <c:pt idx="0">
                  <c:v>0</c:v>
                </c:pt>
                <c:pt idx="1">
                  <c:v>24.857142857142858</c:v>
                </c:pt>
                <c:pt idx="2">
                  <c:v>38.18181818181818</c:v>
                </c:pt>
                <c:pt idx="3">
                  <c:v>33</c:v>
                </c:pt>
                <c:pt idx="4">
                  <c:v>30.375</c:v>
                </c:pt>
                <c:pt idx="5">
                  <c:v>18.559999999999999</c:v>
                </c:pt>
                <c:pt idx="6">
                  <c:v>126</c:v>
                </c:pt>
                <c:pt idx="7">
                  <c:v>0</c:v>
                </c:pt>
                <c:pt idx="8">
                  <c:v>33</c:v>
                </c:pt>
                <c:pt idx="9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F-5D42-8F28-7F4583D9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144200"/>
        <c:axId val="-2127138456"/>
      </c:barChart>
      <c:catAx>
        <c:axId val="-2127144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138456"/>
        <c:crosses val="autoZero"/>
        <c:auto val="1"/>
        <c:lblAlgn val="ctr"/>
        <c:lblOffset val="100"/>
        <c:noMultiLvlLbl val="1"/>
      </c:catAx>
      <c:valAx>
        <c:axId val="-2127138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144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[0]!carsa_batav</c:f>
              <c:numCache>
                <c:formatCode>0.00</c:formatCode>
                <c:ptCount val="22"/>
                <c:pt idx="0">
                  <c:v>10.6</c:v>
                </c:pt>
                <c:pt idx="1">
                  <c:v>35.6</c:v>
                </c:pt>
                <c:pt idx="2">
                  <c:v>10.5</c:v>
                </c:pt>
                <c:pt idx="3">
                  <c:v>19.111000000000001</c:v>
                </c:pt>
                <c:pt idx="4">
                  <c:v>10.333</c:v>
                </c:pt>
                <c:pt idx="5">
                  <c:v>0</c:v>
                </c:pt>
                <c:pt idx="6">
                  <c:v>26.8</c:v>
                </c:pt>
                <c:pt idx="7">
                  <c:v>17</c:v>
                </c:pt>
                <c:pt idx="8">
                  <c:v>20.692</c:v>
                </c:pt>
                <c:pt idx="9">
                  <c:v>30.832999999999998</c:v>
                </c:pt>
                <c:pt idx="10">
                  <c:v>18.462</c:v>
                </c:pt>
                <c:pt idx="11">
                  <c:v>23.571000000000002</c:v>
                </c:pt>
                <c:pt idx="12">
                  <c:v>20.922999999999998</c:v>
                </c:pt>
                <c:pt idx="13">
                  <c:v>27.077000000000002</c:v>
                </c:pt>
                <c:pt idx="14">
                  <c:v>33.817999999999998</c:v>
                </c:pt>
                <c:pt idx="15">
                  <c:v>21.4</c:v>
                </c:pt>
                <c:pt idx="16">
                  <c:v>10.778</c:v>
                </c:pt>
                <c:pt idx="17">
                  <c:v>18.399999999999999</c:v>
                </c:pt>
                <c:pt idx="18">
                  <c:v>31.332999999999998</c:v>
                </c:pt>
                <c:pt idx="19">
                  <c:v>21</c:v>
                </c:pt>
                <c:pt idx="20">
                  <c:v>18.5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A-514D-9EDB-B871669B0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074088"/>
        <c:axId val="-2127068376"/>
      </c:barChart>
      <c:catAx>
        <c:axId val="-212707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068376"/>
        <c:crosses val="autoZero"/>
        <c:auto val="1"/>
        <c:lblAlgn val="ctr"/>
        <c:lblOffset val="100"/>
        <c:noMultiLvlLbl val="1"/>
      </c:catAx>
      <c:valAx>
        <c:axId val="-2127068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Runs/Inn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074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'Carsberg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[0]!carsa_yrs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[0]!carsa_batrun</c:f>
              <c:numCache>
                <c:formatCode>General</c:formatCode>
                <c:ptCount val="22"/>
                <c:pt idx="0">
                  <c:v>53</c:v>
                </c:pt>
                <c:pt idx="1">
                  <c:v>178</c:v>
                </c:pt>
                <c:pt idx="2">
                  <c:v>84</c:v>
                </c:pt>
                <c:pt idx="3">
                  <c:v>172</c:v>
                </c:pt>
                <c:pt idx="4">
                  <c:v>31</c:v>
                </c:pt>
                <c:pt idx="6">
                  <c:v>268</c:v>
                </c:pt>
                <c:pt idx="7">
                  <c:v>119</c:v>
                </c:pt>
                <c:pt idx="8">
                  <c:v>269</c:v>
                </c:pt>
                <c:pt idx="9">
                  <c:v>370</c:v>
                </c:pt>
                <c:pt idx="10">
                  <c:v>240</c:v>
                </c:pt>
                <c:pt idx="11">
                  <c:v>165</c:v>
                </c:pt>
                <c:pt idx="12">
                  <c:v>272</c:v>
                </c:pt>
                <c:pt idx="13">
                  <c:v>352</c:v>
                </c:pt>
                <c:pt idx="14">
                  <c:v>372</c:v>
                </c:pt>
                <c:pt idx="15">
                  <c:v>214</c:v>
                </c:pt>
                <c:pt idx="16">
                  <c:v>97</c:v>
                </c:pt>
                <c:pt idx="17">
                  <c:v>92</c:v>
                </c:pt>
                <c:pt idx="18">
                  <c:v>188</c:v>
                </c:pt>
                <c:pt idx="19">
                  <c:v>63</c:v>
                </c:pt>
                <c:pt idx="20">
                  <c:v>37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B-894D-AA04-C424A44EC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023320"/>
        <c:axId val="-2127017624"/>
      </c:barChart>
      <c:catAx>
        <c:axId val="-212702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017624"/>
        <c:crosses val="autoZero"/>
        <c:auto val="1"/>
        <c:lblAlgn val="ctr"/>
        <c:lblOffset val="100"/>
        <c:noMultiLvlLbl val="1"/>
      </c:catAx>
      <c:valAx>
        <c:axId val="-2127017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023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Average Runs</a:t>
            </a:r>
          </a:p>
        </c:rich>
      </c:tx>
      <c:layout>
        <c:manualLayout>
          <c:xMode val="edge"/>
          <c:yMode val="edge"/>
          <c:x val="0.43596117295682901"/>
          <c:y val="3.7500216319113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78939652637699"/>
          <c:y val="0.17679538460487801"/>
          <c:w val="0.79063525244009503"/>
          <c:h val="0.6224035143157089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N'!$I$5:$I$19</c:f>
              <c:numCache>
                <c:formatCode>0.00</c:formatCode>
                <c:ptCount val="15"/>
                <c:pt idx="0">
                  <c:v>2</c:v>
                </c:pt>
                <c:pt idx="1">
                  <c:v>11.888999999999999</c:v>
                </c:pt>
                <c:pt idx="2">
                  <c:v>32.5</c:v>
                </c:pt>
                <c:pt idx="3">
                  <c:v>18.399999999999999</c:v>
                </c:pt>
                <c:pt idx="4">
                  <c:v>35.688000000000002</c:v>
                </c:pt>
                <c:pt idx="5">
                  <c:v>28.273</c:v>
                </c:pt>
                <c:pt idx="6">
                  <c:v>35.1</c:v>
                </c:pt>
                <c:pt idx="7">
                  <c:v>38.5</c:v>
                </c:pt>
                <c:pt idx="8">
                  <c:v>39.588000000000001</c:v>
                </c:pt>
                <c:pt idx="9">
                  <c:v>49.933</c:v>
                </c:pt>
                <c:pt idx="10">
                  <c:v>64.900000000000006</c:v>
                </c:pt>
                <c:pt idx="11">
                  <c:v>40</c:v>
                </c:pt>
                <c:pt idx="12">
                  <c:v>56.25</c:v>
                </c:pt>
                <c:pt idx="13">
                  <c:v>132.5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D-354A-B8BC-3639C448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973176"/>
        <c:axId val="-2126967432"/>
      </c:barChart>
      <c:catAx>
        <c:axId val="-212697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967432"/>
        <c:crosses val="autoZero"/>
        <c:auto val="1"/>
        <c:lblAlgn val="ctr"/>
        <c:lblOffset val="100"/>
        <c:noMultiLvlLbl val="1"/>
      </c:catAx>
      <c:valAx>
        <c:axId val="-2126967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973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N'!$A$5:$A$19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N'!$F$5:$F$19</c:f>
              <c:numCache>
                <c:formatCode>General</c:formatCode>
                <c:ptCount val="15"/>
                <c:pt idx="0">
                  <c:v>12</c:v>
                </c:pt>
                <c:pt idx="1">
                  <c:v>107</c:v>
                </c:pt>
                <c:pt idx="2">
                  <c:v>65</c:v>
                </c:pt>
                <c:pt idx="3">
                  <c:v>184</c:v>
                </c:pt>
                <c:pt idx="4">
                  <c:v>571</c:v>
                </c:pt>
                <c:pt idx="5">
                  <c:v>311</c:v>
                </c:pt>
                <c:pt idx="6">
                  <c:v>351</c:v>
                </c:pt>
                <c:pt idx="7">
                  <c:v>462</c:v>
                </c:pt>
                <c:pt idx="8">
                  <c:v>673</c:v>
                </c:pt>
                <c:pt idx="9">
                  <c:v>749</c:v>
                </c:pt>
                <c:pt idx="10">
                  <c:v>649</c:v>
                </c:pt>
                <c:pt idx="11">
                  <c:v>160</c:v>
                </c:pt>
                <c:pt idx="12">
                  <c:v>675</c:v>
                </c:pt>
                <c:pt idx="13">
                  <c:v>265</c:v>
                </c:pt>
                <c:pt idx="1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2-1B48-953D-DDA37D91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930280"/>
        <c:axId val="-2126924536"/>
      </c:barChart>
      <c:catAx>
        <c:axId val="-212693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924536"/>
        <c:crosses val="autoZero"/>
        <c:auto val="1"/>
        <c:lblAlgn val="ctr"/>
        <c:lblOffset val="100"/>
        <c:noMultiLvlLbl val="1"/>
      </c:catAx>
      <c:valAx>
        <c:axId val="-212692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930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01"/>
          <c:y val="0.16931841523762101"/>
          <c:w val="0.81412003072786598"/>
          <c:h val="0.60053467661520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N'!$I$48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N'!$I$49:$I$63</c:f>
              <c:numCache>
                <c:formatCode>0.00</c:formatCode>
                <c:ptCount val="15"/>
                <c:pt idx="0">
                  <c:v>25.25</c:v>
                </c:pt>
                <c:pt idx="1">
                  <c:v>67</c:v>
                </c:pt>
                <c:pt idx="2">
                  <c:v>43</c:v>
                </c:pt>
                <c:pt idx="3">
                  <c:v>23.09090909090909</c:v>
                </c:pt>
                <c:pt idx="4">
                  <c:v>39</c:v>
                </c:pt>
                <c:pt idx="5">
                  <c:v>23.5</c:v>
                </c:pt>
                <c:pt idx="6">
                  <c:v>15.5</c:v>
                </c:pt>
                <c:pt idx="7">
                  <c:v>36.700000000000003</c:v>
                </c:pt>
                <c:pt idx="8">
                  <c:v>17.966666666666665</c:v>
                </c:pt>
                <c:pt idx="9">
                  <c:v>19.94736842105263</c:v>
                </c:pt>
                <c:pt idx="10">
                  <c:v>21.25</c:v>
                </c:pt>
                <c:pt idx="11">
                  <c:v>55</c:v>
                </c:pt>
                <c:pt idx="12">
                  <c:v>38.4</c:v>
                </c:pt>
                <c:pt idx="13">
                  <c:v>24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8-E64E-8B11-CF56E137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873608"/>
        <c:axId val="-2126867864"/>
      </c:barChart>
      <c:catAx>
        <c:axId val="-2126873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867864"/>
        <c:crosses val="autoZero"/>
        <c:auto val="1"/>
        <c:lblAlgn val="ctr"/>
        <c:lblOffset val="100"/>
        <c:noMultiLvlLbl val="1"/>
      </c:catAx>
      <c:valAx>
        <c:axId val="-2126867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873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01"/>
          <c:y val="0.16931841523762101"/>
          <c:w val="0.811659221268072"/>
          <c:h val="0.6049014888422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N'!$H$48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N'!$H$49:$H$63</c:f>
              <c:numCache>
                <c:formatCode>0.00</c:formatCode>
                <c:ptCount val="15"/>
                <c:pt idx="0">
                  <c:v>26.25</c:v>
                </c:pt>
                <c:pt idx="1">
                  <c:v>57</c:v>
                </c:pt>
                <c:pt idx="2">
                  <c:v>50.4</c:v>
                </c:pt>
                <c:pt idx="3">
                  <c:v>24.6</c:v>
                </c:pt>
                <c:pt idx="4">
                  <c:v>40.090909090909093</c:v>
                </c:pt>
                <c:pt idx="5">
                  <c:v>28.285714285714285</c:v>
                </c:pt>
                <c:pt idx="6">
                  <c:v>19.700000000000003</c:v>
                </c:pt>
                <c:pt idx="7">
                  <c:v>46.8</c:v>
                </c:pt>
                <c:pt idx="8">
                  <c:v>21.8</c:v>
                </c:pt>
                <c:pt idx="9">
                  <c:v>23.210526315789473</c:v>
                </c:pt>
                <c:pt idx="10">
                  <c:v>25.5</c:v>
                </c:pt>
                <c:pt idx="11">
                  <c:v>72</c:v>
                </c:pt>
                <c:pt idx="12">
                  <c:v>39.6</c:v>
                </c:pt>
                <c:pt idx="13">
                  <c:v>54</c:v>
                </c:pt>
                <c:pt idx="1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6-3349-AEB2-723FC456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821592"/>
        <c:axId val="-2126815848"/>
      </c:barChart>
      <c:catAx>
        <c:axId val="-2126821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815848"/>
        <c:crosses val="autoZero"/>
        <c:auto val="1"/>
        <c:lblAlgn val="ctr"/>
        <c:lblOffset val="100"/>
        <c:noMultiLvlLbl val="1"/>
      </c:catAx>
      <c:valAx>
        <c:axId val="-212681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821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N'!$G$48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N'!$G$49:$G$63</c:f>
              <c:numCache>
                <c:formatCode>0.00</c:formatCode>
                <c:ptCount val="15"/>
                <c:pt idx="0">
                  <c:v>5.7714285714285714</c:v>
                </c:pt>
                <c:pt idx="1">
                  <c:v>7.0526315789473681</c:v>
                </c:pt>
                <c:pt idx="2">
                  <c:v>5.1190476190476186</c:v>
                </c:pt>
                <c:pt idx="3">
                  <c:v>5.6319290465631928</c:v>
                </c:pt>
                <c:pt idx="4">
                  <c:v>5.8367346938775508</c:v>
                </c:pt>
                <c:pt idx="5">
                  <c:v>4.9848484848484844</c:v>
                </c:pt>
                <c:pt idx="6">
                  <c:v>4.7208121827411169</c:v>
                </c:pt>
                <c:pt idx="7">
                  <c:v>4.7051282051282053</c:v>
                </c:pt>
                <c:pt idx="8">
                  <c:v>4.9449541284403669</c:v>
                </c:pt>
                <c:pt idx="9">
                  <c:v>5.1564625850340136</c:v>
                </c:pt>
                <c:pt idx="10">
                  <c:v>5</c:v>
                </c:pt>
                <c:pt idx="11">
                  <c:v>4.583333333333333</c:v>
                </c:pt>
                <c:pt idx="12">
                  <c:v>5.8181818181818183</c:v>
                </c:pt>
                <c:pt idx="13">
                  <c:v>2.6666666666666665</c:v>
                </c:pt>
                <c:pt idx="1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2-E944-957B-40FFA7C24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769944"/>
        <c:axId val="-2126764232"/>
      </c:barChart>
      <c:catAx>
        <c:axId val="-212676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764232"/>
        <c:crosses val="autoZero"/>
        <c:auto val="1"/>
        <c:lblAlgn val="ctr"/>
        <c:lblOffset val="100"/>
        <c:noMultiLvlLbl val="1"/>
      </c:catAx>
      <c:valAx>
        <c:axId val="-212676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769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2238766818699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'Dawson N'!$D$48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'Dawson N'!$A$49:$A$63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'Dawson N'!$D$49:$D$63</c:f>
              <c:numCache>
                <c:formatCode>General</c:formatCode>
                <c:ptCount val="15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11</c:v>
                </c:pt>
                <c:pt idx="4">
                  <c:v>11</c:v>
                </c:pt>
                <c:pt idx="5">
                  <c:v>14</c:v>
                </c:pt>
                <c:pt idx="6">
                  <c:v>18</c:v>
                </c:pt>
                <c:pt idx="7">
                  <c:v>10</c:v>
                </c:pt>
                <c:pt idx="8">
                  <c:v>30</c:v>
                </c:pt>
                <c:pt idx="9">
                  <c:v>19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6-0E43-886B-8931AB5F3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718344"/>
        <c:axId val="-2126712600"/>
      </c:barChart>
      <c:catAx>
        <c:axId val="-212671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712600"/>
        <c:crosses val="autoZero"/>
        <c:auto val="1"/>
        <c:lblAlgn val="ctr"/>
        <c:lblOffset val="100"/>
        <c:noMultiLvlLbl val="1"/>
      </c:catAx>
      <c:valAx>
        <c:axId val="-2126712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718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[0]!dreva_batrun</c:f>
              <c:numCache>
                <c:formatCode>General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3</c:v>
                </c:pt>
                <c:pt idx="3">
                  <c:v>19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0-A349-A4BF-DB8A2A21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652008"/>
        <c:axId val="-2126646280"/>
      </c:barChart>
      <c:catAx>
        <c:axId val="-2126652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646280"/>
        <c:crosses val="autoZero"/>
        <c:auto val="1"/>
        <c:lblAlgn val="ctr"/>
        <c:lblOffset val="100"/>
        <c:noMultiLvlLbl val="1"/>
      </c:catAx>
      <c:valAx>
        <c:axId val="-2126646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652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C'!$I$38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[0]!aheac_bwlav</c:f>
              <c:numCache>
                <c:formatCode>0.00</c:formatCode>
                <c:ptCount val="8"/>
                <c:pt idx="0">
                  <c:v>0</c:v>
                </c:pt>
                <c:pt idx="1">
                  <c:v>53</c:v>
                </c:pt>
                <c:pt idx="2">
                  <c:v>16.133333333333333</c:v>
                </c:pt>
                <c:pt idx="3">
                  <c:v>16</c:v>
                </c:pt>
                <c:pt idx="4">
                  <c:v>23.6</c:v>
                </c:pt>
                <c:pt idx="5">
                  <c:v>24.066666666666666</c:v>
                </c:pt>
                <c:pt idx="6">
                  <c:v>15.636363636363637</c:v>
                </c:pt>
                <c:pt idx="7">
                  <c:v>13.705882352941176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D-F84E-9D32-F52F7D37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634920"/>
        <c:axId val="-2130640680"/>
      </c:barChart>
      <c:catAx>
        <c:axId val="-213063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0640680"/>
        <c:crosses val="autoZero"/>
        <c:auto val="1"/>
        <c:lblAlgn val="ctr"/>
        <c:lblOffset val="100"/>
        <c:noMultiLvlLbl val="1"/>
      </c:catAx>
      <c:valAx>
        <c:axId val="-213064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0634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[0]!dreva_batav</c:f>
              <c:numCache>
                <c:formatCode>0.00</c:formatCode>
                <c:ptCount val="5"/>
                <c:pt idx="0">
                  <c:v>17</c:v>
                </c:pt>
                <c:pt idx="1">
                  <c:v>3</c:v>
                </c:pt>
                <c:pt idx="2">
                  <c:v>1.5</c:v>
                </c:pt>
                <c:pt idx="3">
                  <c:v>9.5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8-A04C-8953-81B01A3A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598936"/>
        <c:axId val="-2126593208"/>
      </c:barChart>
      <c:catAx>
        <c:axId val="-212659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593208"/>
        <c:crosses val="autoZero"/>
        <c:auto val="1"/>
        <c:lblAlgn val="ctr"/>
        <c:lblOffset val="100"/>
        <c:noMultiLvlLbl val="1"/>
      </c:catAx>
      <c:valAx>
        <c:axId val="-2126593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598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0053773766101"/>
          <c:y val="0.16931841523762101"/>
          <c:w val="0.81412003072786598"/>
          <c:h val="0.60053467661520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A'!$I$35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[0]!dreva_bwlav</c:f>
              <c:numCache>
                <c:formatCode>0.00</c:formatCode>
                <c:ptCount val="5"/>
                <c:pt idx="3">
                  <c:v>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1-3849-B189-065B8A04B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547448"/>
        <c:axId val="-2126541704"/>
      </c:barChart>
      <c:catAx>
        <c:axId val="-2126547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541704"/>
        <c:crosses val="autoZero"/>
        <c:auto val="1"/>
        <c:lblAlgn val="ctr"/>
        <c:lblOffset val="100"/>
        <c:noMultiLvlLbl val="1"/>
      </c:catAx>
      <c:valAx>
        <c:axId val="-2126541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547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140233867901"/>
          <c:y val="0.16931841523762101"/>
          <c:w val="0.811659221268072"/>
          <c:h val="0.604901488842279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A'!$H$35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[0]!dreva_bwlsr</c:f>
              <c:numCache>
                <c:formatCode>0.00</c:formatCode>
                <c:ptCount val="5"/>
                <c:pt idx="3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F-1E4E-AE94-740AFF70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499992"/>
        <c:axId val="-2127505736"/>
      </c:barChart>
      <c:catAx>
        <c:axId val="-2127499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505736"/>
        <c:crosses val="autoZero"/>
        <c:auto val="1"/>
        <c:lblAlgn val="ctr"/>
        <c:lblOffset val="100"/>
        <c:noMultiLvlLbl val="1"/>
      </c:catAx>
      <c:valAx>
        <c:axId val="-2127505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499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A'!$G$35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[0]!dreva_bwlec</c:f>
              <c:numCache>
                <c:formatCode>0.00</c:formatCode>
                <c:ptCount val="5"/>
                <c:pt idx="3">
                  <c:v>4.5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4-544D-83D5-D99A1F55A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550856"/>
        <c:axId val="-2127556584"/>
      </c:barChart>
      <c:catAx>
        <c:axId val="-2127550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Title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556584"/>
        <c:crosses val="autoZero"/>
        <c:auto val="1"/>
        <c:lblAlgn val="ctr"/>
        <c:lblOffset val="100"/>
        <c:noMultiLvlLbl val="1"/>
      </c:catAx>
      <c:valAx>
        <c:axId val="-2127556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7550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Wkts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2238766818699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A'!$D$35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[0]!dreva_yrs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[0]!dreva_wkt</c:f>
              <c:numCache>
                <c:formatCode>General</c:formatCode>
                <c:ptCount val="5"/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8-3442-8336-E277A1A43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377512"/>
        <c:axId val="-2126371768"/>
      </c:barChart>
      <c:catAx>
        <c:axId val="-212637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371768"/>
        <c:crosses val="autoZero"/>
        <c:auto val="1"/>
        <c:lblAlgn val="ctr"/>
        <c:lblOffset val="100"/>
        <c:noMultiLvlLbl val="1"/>
      </c:catAx>
      <c:valAx>
        <c:axId val="-2126371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1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377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[0]!elbua_batrun</c:f>
              <c:numCache>
                <c:formatCode>General</c:formatCode>
                <c:ptCount val="2"/>
                <c:pt idx="0">
                  <c:v>30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F-2844-BA11-4DF811A9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311528"/>
        <c:axId val="-2126305784"/>
      </c:barChart>
      <c:catAx>
        <c:axId val="-2126311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305784"/>
        <c:crosses val="autoZero"/>
        <c:auto val="1"/>
        <c:lblAlgn val="ctr"/>
        <c:lblOffset val="100"/>
        <c:noMultiLvlLbl val="1"/>
      </c:catAx>
      <c:valAx>
        <c:axId val="-2126305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311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'Drever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[0]!elbua_yrs</c:f>
              <c:numCache>
                <c:formatCode>General</c:formatCode>
                <c:ptCount val="2"/>
                <c:pt idx="0">
                  <c:v>2015</c:v>
                </c:pt>
                <c:pt idx="1">
                  <c:v>2016</c:v>
                </c:pt>
              </c:numCache>
            </c:numRef>
          </c:cat>
          <c:val>
            <c:numRef>
              <c:f>[0]!elbua_batav</c:f>
              <c:numCache>
                <c:formatCode>0.00</c:formatCode>
                <c:ptCount val="2"/>
                <c:pt idx="0">
                  <c:v>6</c:v>
                </c:pt>
                <c:pt idx="1">
                  <c:v>16.785714285714285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A-BA4C-872B-616EF3A19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260200"/>
        <c:axId val="-2126254456"/>
      </c:barChart>
      <c:catAx>
        <c:axId val="-212626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254456"/>
        <c:crosses val="autoZero"/>
        <c:auto val="1"/>
        <c:lblAlgn val="ctr"/>
        <c:lblOffset val="100"/>
        <c:noMultiLvlLbl val="1"/>
      </c:catAx>
      <c:valAx>
        <c:axId val="-2126254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260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[0]!gallb_batrun</c:f>
              <c:numCache>
                <c:formatCode>General</c:formatCode>
                <c:ptCount val="11"/>
                <c:pt idx="0">
                  <c:v>169</c:v>
                </c:pt>
                <c:pt idx="1">
                  <c:v>66</c:v>
                </c:pt>
                <c:pt idx="2">
                  <c:v>225</c:v>
                </c:pt>
                <c:pt idx="3">
                  <c:v>377</c:v>
                </c:pt>
                <c:pt idx="4">
                  <c:v>344</c:v>
                </c:pt>
                <c:pt idx="5">
                  <c:v>628</c:v>
                </c:pt>
                <c:pt idx="6">
                  <c:v>189</c:v>
                </c:pt>
                <c:pt idx="7">
                  <c:v>935</c:v>
                </c:pt>
                <c:pt idx="8">
                  <c:v>300</c:v>
                </c:pt>
                <c:pt idx="9">
                  <c:v>222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9-2140-BA9D-B5290B502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195544"/>
        <c:axId val="-2126189832"/>
      </c:barChart>
      <c:catAx>
        <c:axId val="-2126195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189832"/>
        <c:crosses val="autoZero"/>
        <c:auto val="1"/>
        <c:lblAlgn val="ctr"/>
        <c:lblOffset val="100"/>
        <c:noMultiLvlLbl val="1"/>
      </c:catAx>
      <c:valAx>
        <c:axId val="-2126189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195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[0]!gallb_batav</c:f>
              <c:numCache>
                <c:formatCode>0.00</c:formatCode>
                <c:ptCount val="11"/>
                <c:pt idx="0">
                  <c:v>21.125</c:v>
                </c:pt>
                <c:pt idx="1">
                  <c:v>16.5</c:v>
                </c:pt>
                <c:pt idx="2">
                  <c:v>18.75</c:v>
                </c:pt>
                <c:pt idx="3">
                  <c:v>41.889000000000003</c:v>
                </c:pt>
                <c:pt idx="4">
                  <c:v>34.4</c:v>
                </c:pt>
                <c:pt idx="5">
                  <c:v>52.332999999999998</c:v>
                </c:pt>
                <c:pt idx="6">
                  <c:v>21</c:v>
                </c:pt>
                <c:pt idx="7">
                  <c:v>103.889</c:v>
                </c:pt>
                <c:pt idx="8">
                  <c:v>23.077000000000002</c:v>
                </c:pt>
                <c:pt idx="9">
                  <c:v>27.75</c:v>
                </c:pt>
                <c:pt idx="10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F-584A-8AC0-5FFAEDC03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143368"/>
        <c:axId val="-2126137624"/>
      </c:barChart>
      <c:catAx>
        <c:axId val="-2126143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137624"/>
        <c:crosses val="autoZero"/>
        <c:auto val="1"/>
        <c:lblAlgn val="ctr"/>
        <c:lblOffset val="100"/>
        <c:noMultiLvlLbl val="1"/>
      </c:catAx>
      <c:valAx>
        <c:axId val="-2126137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143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B'!$D$41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[0]!gallb_wkt</c:f>
              <c:numCache>
                <c:formatCode>General</c:formatCode>
                <c:ptCount val="11"/>
                <c:pt idx="0">
                  <c:v>14</c:v>
                </c:pt>
                <c:pt idx="1">
                  <c:v>15</c:v>
                </c:pt>
                <c:pt idx="2">
                  <c:v>19</c:v>
                </c:pt>
                <c:pt idx="3">
                  <c:v>7</c:v>
                </c:pt>
                <c:pt idx="4">
                  <c:v>24</c:v>
                </c:pt>
                <c:pt idx="5">
                  <c:v>11</c:v>
                </c:pt>
                <c:pt idx="6">
                  <c:v>4</c:v>
                </c:pt>
                <c:pt idx="7">
                  <c:v>9</c:v>
                </c:pt>
                <c:pt idx="8">
                  <c:v>15</c:v>
                </c:pt>
                <c:pt idx="9">
                  <c:v>12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B-8E43-B331-897269EAE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091768"/>
        <c:axId val="-2126086056"/>
      </c:barChart>
      <c:catAx>
        <c:axId val="-212609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086056"/>
        <c:crosses val="autoZero"/>
        <c:auto val="1"/>
        <c:lblAlgn val="ctr"/>
        <c:lblOffset val="100"/>
        <c:noMultiLvlLbl val="1"/>
      </c:catAx>
      <c:valAx>
        <c:axId val="-2126086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09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C'!$G$38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[0]!aheac_bwlec</c:f>
              <c:numCache>
                <c:formatCode>0.00</c:formatCode>
                <c:ptCount val="8"/>
                <c:pt idx="0">
                  <c:v>4.5999999999999996</c:v>
                </c:pt>
                <c:pt idx="1">
                  <c:v>5.0476190476190474</c:v>
                </c:pt>
                <c:pt idx="2">
                  <c:v>4.2160278745644604</c:v>
                </c:pt>
                <c:pt idx="3">
                  <c:v>3.591022443890274</c:v>
                </c:pt>
                <c:pt idx="4">
                  <c:v>4.4112149532710276</c:v>
                </c:pt>
                <c:pt idx="5">
                  <c:v>5.4696969696969697</c:v>
                </c:pt>
                <c:pt idx="6">
                  <c:v>4.2416769420468556</c:v>
                </c:pt>
                <c:pt idx="7">
                  <c:v>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F-544C-8CCB-7E409E6C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0686248"/>
        <c:axId val="-2130692008"/>
      </c:barChart>
      <c:catAx>
        <c:axId val="-2130686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0692008"/>
        <c:crosses val="autoZero"/>
        <c:auto val="1"/>
        <c:lblAlgn val="ctr"/>
        <c:lblOffset val="100"/>
        <c:noMultiLvlLbl val="1"/>
      </c:catAx>
      <c:valAx>
        <c:axId val="-213069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30686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B'!$I$41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[0]!gallb_bwlav</c:f>
              <c:numCache>
                <c:formatCode>0.00</c:formatCode>
                <c:ptCount val="11"/>
                <c:pt idx="0">
                  <c:v>17.5</c:v>
                </c:pt>
                <c:pt idx="1">
                  <c:v>10.199999999999999</c:v>
                </c:pt>
                <c:pt idx="2">
                  <c:v>19</c:v>
                </c:pt>
                <c:pt idx="3">
                  <c:v>37.428571428571431</c:v>
                </c:pt>
                <c:pt idx="4">
                  <c:v>14.375</c:v>
                </c:pt>
                <c:pt idx="5">
                  <c:v>21.727272727272727</c:v>
                </c:pt>
                <c:pt idx="6">
                  <c:v>16.25</c:v>
                </c:pt>
                <c:pt idx="7">
                  <c:v>34.888888888888886</c:v>
                </c:pt>
                <c:pt idx="8">
                  <c:v>18.333333333333332</c:v>
                </c:pt>
                <c:pt idx="9">
                  <c:v>24.916666666666668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3-0446-B5B4-FB2A66FA3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039560"/>
        <c:axId val="-2126033816"/>
      </c:barChart>
      <c:catAx>
        <c:axId val="-2126039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033816"/>
        <c:crosses val="autoZero"/>
        <c:auto val="1"/>
        <c:lblAlgn val="ctr"/>
        <c:lblOffset val="100"/>
        <c:noMultiLvlLbl val="1"/>
      </c:catAx>
      <c:valAx>
        <c:axId val="-2126033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6039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B'!$G$41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[0]!gallb_bwlec</c:f>
              <c:numCache>
                <c:formatCode>0.00</c:formatCode>
                <c:ptCount val="11"/>
                <c:pt idx="0">
                  <c:v>3.6029411764705883</c:v>
                </c:pt>
                <c:pt idx="1">
                  <c:v>3.3188720173535793</c:v>
                </c:pt>
                <c:pt idx="2">
                  <c:v>3.824152542372881</c:v>
                </c:pt>
                <c:pt idx="3">
                  <c:v>4.09375</c:v>
                </c:pt>
                <c:pt idx="4">
                  <c:v>4.1071428571428568</c:v>
                </c:pt>
                <c:pt idx="5">
                  <c:v>4.3297101449275361</c:v>
                </c:pt>
                <c:pt idx="6">
                  <c:v>4.2763157894736841</c:v>
                </c:pt>
                <c:pt idx="7">
                  <c:v>5.5673758865248226</c:v>
                </c:pt>
                <c:pt idx="8">
                  <c:v>3.5211267605633805</c:v>
                </c:pt>
                <c:pt idx="9">
                  <c:v>4.82258064516129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A-7E4E-8782-5E25324E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987992"/>
        <c:axId val="-2125982248"/>
      </c:barChart>
      <c:catAx>
        <c:axId val="-2125987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982248"/>
        <c:crosses val="autoZero"/>
        <c:auto val="1"/>
        <c:lblAlgn val="ctr"/>
        <c:lblOffset val="100"/>
        <c:noMultiLvlLbl val="1"/>
      </c:catAx>
      <c:valAx>
        <c:axId val="-2125982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98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B'!$H$41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[0]!gallb_yrs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[0]!gallb_bwlsr</c:f>
              <c:numCache>
                <c:formatCode>0.00</c:formatCode>
                <c:ptCount val="11"/>
                <c:pt idx="0">
                  <c:v>29.142857142857142</c:v>
                </c:pt>
                <c:pt idx="1">
                  <c:v>18.440000000000001</c:v>
                </c:pt>
                <c:pt idx="2">
                  <c:v>29.810526315789478</c:v>
                </c:pt>
                <c:pt idx="3">
                  <c:v>54.857142857142854</c:v>
                </c:pt>
                <c:pt idx="4">
                  <c:v>21</c:v>
                </c:pt>
                <c:pt idx="5">
                  <c:v>30.109090909090913</c:v>
                </c:pt>
                <c:pt idx="6">
                  <c:v>22.799999999999997</c:v>
                </c:pt>
                <c:pt idx="7">
                  <c:v>37.599999999999994</c:v>
                </c:pt>
                <c:pt idx="8">
                  <c:v>31.24</c:v>
                </c:pt>
                <c:pt idx="9">
                  <c:v>31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AF49-89EE-A9E7F2E4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936376"/>
        <c:axId val="-2125930664"/>
      </c:barChart>
      <c:catAx>
        <c:axId val="-2125936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930664"/>
        <c:crosses val="autoZero"/>
        <c:auto val="1"/>
        <c:lblAlgn val="ctr"/>
        <c:lblOffset val="100"/>
        <c:noMultiLvlLbl val="1"/>
      </c:catAx>
      <c:valAx>
        <c:axId val="-2125930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936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[0]!gallg_batrun</c:f>
              <c:numCache>
                <c:formatCode>General</c:formatCode>
                <c:ptCount val="8"/>
                <c:pt idx="0">
                  <c:v>0</c:v>
                </c:pt>
                <c:pt idx="2">
                  <c:v>198</c:v>
                </c:pt>
                <c:pt idx="3">
                  <c:v>48</c:v>
                </c:pt>
                <c:pt idx="4">
                  <c:v>38</c:v>
                </c:pt>
                <c:pt idx="5">
                  <c:v>72</c:v>
                </c:pt>
                <c:pt idx="6">
                  <c:v>64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3-3649-91C9-7DB8B711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868248"/>
        <c:axId val="-2125862504"/>
      </c:barChart>
      <c:catAx>
        <c:axId val="-2125868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862504"/>
        <c:crosses val="autoZero"/>
        <c:auto val="1"/>
        <c:lblAlgn val="ctr"/>
        <c:lblOffset val="100"/>
        <c:noMultiLvlLbl val="1"/>
      </c:catAx>
      <c:valAx>
        <c:axId val="-212586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868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[0]!gallg_batav</c:f>
              <c:numCache>
                <c:formatCode>General</c:formatCode>
                <c:ptCount val="8"/>
                <c:pt idx="2" formatCode="0.00">
                  <c:v>28.286000000000001</c:v>
                </c:pt>
                <c:pt idx="3" formatCode="0.00">
                  <c:v>12</c:v>
                </c:pt>
                <c:pt idx="4" formatCode="0.00">
                  <c:v>0</c:v>
                </c:pt>
                <c:pt idx="5" formatCode="0.00">
                  <c:v>36</c:v>
                </c:pt>
                <c:pt idx="6" formatCode="0.00">
                  <c:v>64</c:v>
                </c:pt>
                <c:pt idx="7" formatCode="0.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F541-B4EE-7D681818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815912"/>
        <c:axId val="-2125810168"/>
      </c:barChart>
      <c:catAx>
        <c:axId val="-2125815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810168"/>
        <c:crosses val="autoZero"/>
        <c:auto val="1"/>
        <c:lblAlgn val="ctr"/>
        <c:lblOffset val="100"/>
        <c:noMultiLvlLbl val="1"/>
      </c:catAx>
      <c:valAx>
        <c:axId val="-2125810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815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[0]!gallg_wkt</c:f>
              <c:numCache>
                <c:formatCode>General</c:formatCode>
                <c:ptCount val="8"/>
                <c:pt idx="0">
                  <c:v>2</c:v>
                </c:pt>
                <c:pt idx="2">
                  <c:v>16</c:v>
                </c:pt>
                <c:pt idx="3">
                  <c:v>14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5-B545-B138-7832C8CD6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341976"/>
        <c:axId val="-2129336280"/>
      </c:barChart>
      <c:catAx>
        <c:axId val="-2129341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336280"/>
        <c:crosses val="autoZero"/>
        <c:auto val="1"/>
        <c:lblAlgn val="ctr"/>
        <c:lblOffset val="100"/>
        <c:noMultiLvlLbl val="1"/>
      </c:catAx>
      <c:valAx>
        <c:axId val="-2129336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34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G'!$G$39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[0]!gallg_bwlec</c:f>
              <c:numCache>
                <c:formatCode>0.00</c:formatCode>
                <c:ptCount val="8"/>
                <c:pt idx="0">
                  <c:v>7.4</c:v>
                </c:pt>
                <c:pt idx="2">
                  <c:v>3.4387755102040818</c:v>
                </c:pt>
                <c:pt idx="3">
                  <c:v>2.6862745098039214</c:v>
                </c:pt>
                <c:pt idx="4">
                  <c:v>3.4594594594594597</c:v>
                </c:pt>
                <c:pt idx="5">
                  <c:v>3.1666666666666665</c:v>
                </c:pt>
                <c:pt idx="6">
                  <c:v>4.8181818181818183</c:v>
                </c:pt>
                <c:pt idx="7">
                  <c:v>4.7368421052631575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B-BD42-B0A5-6FDE61F2C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287672"/>
        <c:axId val="-2129281928"/>
      </c:barChart>
      <c:catAx>
        <c:axId val="-2129287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281928"/>
        <c:crosses val="autoZero"/>
        <c:auto val="1"/>
        <c:lblAlgn val="ctr"/>
        <c:lblOffset val="100"/>
        <c:noMultiLvlLbl val="1"/>
      </c:catAx>
      <c:valAx>
        <c:axId val="-212928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287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G'!$H$39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[0]!gallg_bwlsr</c:f>
              <c:numCache>
                <c:formatCode>0.00</c:formatCode>
                <c:ptCount val="8"/>
                <c:pt idx="0">
                  <c:v>15</c:v>
                </c:pt>
                <c:pt idx="2">
                  <c:v>36.75</c:v>
                </c:pt>
                <c:pt idx="3">
                  <c:v>21.857142857142858</c:v>
                </c:pt>
                <c:pt idx="4">
                  <c:v>22.2</c:v>
                </c:pt>
                <c:pt idx="5">
                  <c:v>72</c:v>
                </c:pt>
                <c:pt idx="6">
                  <c:v>66</c:v>
                </c:pt>
                <c:pt idx="7">
                  <c:v>16.285714285714285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F-D047-88D0-A9A05C992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236136"/>
        <c:axId val="-2129230392"/>
      </c:barChart>
      <c:catAx>
        <c:axId val="-212923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230392"/>
        <c:crosses val="autoZero"/>
        <c:auto val="1"/>
        <c:lblAlgn val="ctr"/>
        <c:lblOffset val="100"/>
        <c:noMultiLvlLbl val="1"/>
      </c:catAx>
      <c:valAx>
        <c:axId val="-212923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236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G'!$I$39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[0]!gallg_yrs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[0]!gallg_bwlav</c:f>
              <c:numCache>
                <c:formatCode>0.00</c:formatCode>
                <c:ptCount val="8"/>
                <c:pt idx="0">
                  <c:v>18.5</c:v>
                </c:pt>
                <c:pt idx="2">
                  <c:v>21.0625</c:v>
                </c:pt>
                <c:pt idx="3">
                  <c:v>9.7857142857142865</c:v>
                </c:pt>
                <c:pt idx="4">
                  <c:v>12.8</c:v>
                </c:pt>
                <c:pt idx="5">
                  <c:v>38</c:v>
                </c:pt>
                <c:pt idx="6">
                  <c:v>53</c:v>
                </c:pt>
                <c:pt idx="7">
                  <c:v>12.857142857142858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3-9241-928E-534E8CAD4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184616"/>
        <c:axId val="-2129178872"/>
      </c:barChart>
      <c:catAx>
        <c:axId val="-212918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178872"/>
        <c:crosses val="autoZero"/>
        <c:auto val="1"/>
        <c:lblAlgn val="ctr"/>
        <c:lblOffset val="100"/>
        <c:noMultiLvlLbl val="1"/>
      </c:catAx>
      <c:valAx>
        <c:axId val="-2129178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184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[0]!gallj_batrun</c:f>
              <c:numCache>
                <c:formatCode>General</c:formatCode>
                <c:ptCount val="3"/>
                <c:pt idx="0">
                  <c:v>2</c:v>
                </c:pt>
                <c:pt idx="1">
                  <c:v>474</c:v>
                </c:pt>
                <c:pt idx="2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6-8D45-B486-809B3AC45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112024"/>
        <c:axId val="-2129106280"/>
      </c:barChart>
      <c:catAx>
        <c:axId val="-212911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106280"/>
        <c:crosses val="autoZero"/>
        <c:auto val="1"/>
        <c:lblAlgn val="ctr"/>
        <c:lblOffset val="100"/>
        <c:noMultiLvlLbl val="1"/>
      </c:catAx>
      <c:valAx>
        <c:axId val="-2129106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11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'Ahearne C'!$H$38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[0]!aheac_yrs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[0]!aheac_bwlsr</c:f>
              <c:numCache>
                <c:formatCode>0.00</c:formatCode>
                <c:ptCount val="8"/>
                <c:pt idx="0">
                  <c:v>0</c:v>
                </c:pt>
                <c:pt idx="1">
                  <c:v>63</c:v>
                </c:pt>
                <c:pt idx="2">
                  <c:v>22.959999999999997</c:v>
                </c:pt>
                <c:pt idx="3">
                  <c:v>26.733333333333334</c:v>
                </c:pt>
                <c:pt idx="4">
                  <c:v>32.1</c:v>
                </c:pt>
                <c:pt idx="5">
                  <c:v>26.4</c:v>
                </c:pt>
                <c:pt idx="6">
                  <c:v>22.118181818181817</c:v>
                </c:pt>
                <c:pt idx="7">
                  <c:v>17.647058823529413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F-9E43-8E98-F020179D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484680"/>
        <c:axId val="-2128478936"/>
      </c:barChart>
      <c:catAx>
        <c:axId val="-212848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478936"/>
        <c:crosses val="autoZero"/>
        <c:auto val="1"/>
        <c:lblAlgn val="ctr"/>
        <c:lblOffset val="100"/>
        <c:noMultiLvlLbl val="1"/>
      </c:catAx>
      <c:valAx>
        <c:axId val="-2128478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484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[0]!gallj_batav</c:f>
              <c:numCache>
                <c:formatCode>0.00</c:formatCode>
                <c:ptCount val="3"/>
                <c:pt idx="0">
                  <c:v>2</c:v>
                </c:pt>
                <c:pt idx="1">
                  <c:v>59.25</c:v>
                </c:pt>
                <c:pt idx="2">
                  <c:v>61.666666666666664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5-CA4A-BCE8-8DFFDD586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58952"/>
        <c:axId val="-2129053208"/>
      </c:barChart>
      <c:catAx>
        <c:axId val="-212905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053208"/>
        <c:crosses val="autoZero"/>
        <c:auto val="1"/>
        <c:lblAlgn val="ctr"/>
        <c:lblOffset val="100"/>
        <c:noMultiLvlLbl val="1"/>
      </c:catAx>
      <c:valAx>
        <c:axId val="-2129053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058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J'!$D$33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[0]!gallj_wkt</c:f>
              <c:numCache>
                <c:formatCode>General</c:formatCode>
                <c:ptCount val="3"/>
                <c:pt idx="1">
                  <c:v>16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C-7A41-B01A-CBCF3520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7464"/>
        <c:axId val="-2129001720"/>
      </c:barChart>
      <c:catAx>
        <c:axId val="-212900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001720"/>
        <c:crosses val="autoZero"/>
        <c:auto val="1"/>
        <c:lblAlgn val="ctr"/>
        <c:lblOffset val="100"/>
        <c:noMultiLvlLbl val="1"/>
      </c:catAx>
      <c:valAx>
        <c:axId val="-2129001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007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J'!$I$33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[0]!gallj_bwlav</c:f>
              <c:numCache>
                <c:formatCode>0.00</c:formatCode>
                <c:ptCount val="3"/>
                <c:pt idx="0">
                  <c:v>0</c:v>
                </c:pt>
                <c:pt idx="1">
                  <c:v>11.9375</c:v>
                </c:pt>
                <c:pt idx="2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B-B04C-8702-6C35B97A3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55944"/>
        <c:axId val="-2128950232"/>
      </c:barChart>
      <c:catAx>
        <c:axId val="-2128955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950232"/>
        <c:crosses val="autoZero"/>
        <c:auto val="1"/>
        <c:lblAlgn val="ctr"/>
        <c:lblOffset val="100"/>
        <c:noMultiLvlLbl val="1"/>
      </c:catAx>
      <c:valAx>
        <c:axId val="-2128950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955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J'!$G$33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[0]!gallj_bwlec</c:f>
              <c:numCache>
                <c:formatCode>0.00</c:formatCode>
                <c:ptCount val="3"/>
                <c:pt idx="0">
                  <c:v>0</c:v>
                </c:pt>
                <c:pt idx="1">
                  <c:v>4.441860465116279</c:v>
                </c:pt>
                <c:pt idx="2">
                  <c:v>6.8666666666666663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F-7C4F-9BC8-E38F732C9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04600"/>
        <c:axId val="-2128898856"/>
      </c:barChart>
      <c:catAx>
        <c:axId val="-2128904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898856"/>
        <c:crosses val="autoZero"/>
        <c:auto val="1"/>
        <c:lblAlgn val="ctr"/>
        <c:lblOffset val="100"/>
        <c:noMultiLvlLbl val="1"/>
      </c:catAx>
      <c:valAx>
        <c:axId val="-2128898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904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'Gallant J'!$H$33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[0]!gallj_yrs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[0]!gallj_bwlsr</c:f>
              <c:numCache>
                <c:formatCode>0.00</c:formatCode>
                <c:ptCount val="3"/>
                <c:pt idx="0">
                  <c:v>0</c:v>
                </c:pt>
                <c:pt idx="1">
                  <c:v>16.125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2-1C4F-850A-0013C6F8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853176"/>
        <c:axId val="-2128847464"/>
      </c:barChart>
      <c:catAx>
        <c:axId val="-2128853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847464"/>
        <c:crosses val="autoZero"/>
        <c:auto val="1"/>
        <c:lblAlgn val="ctr"/>
        <c:lblOffset val="100"/>
        <c:noMultiLvlLbl val="1"/>
      </c:catAx>
      <c:valAx>
        <c:axId val="-212884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853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[0]!gilbj_batrun</c:f>
              <c:numCache>
                <c:formatCode>General</c:formatCode>
                <c:ptCount val="16"/>
                <c:pt idx="0">
                  <c:v>16</c:v>
                </c:pt>
                <c:pt idx="1">
                  <c:v>25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126</c:v>
                </c:pt>
                <c:pt idx="6">
                  <c:v>34</c:v>
                </c:pt>
                <c:pt idx="7">
                  <c:v>40</c:v>
                </c:pt>
                <c:pt idx="8">
                  <c:v>36</c:v>
                </c:pt>
                <c:pt idx="9">
                  <c:v>27</c:v>
                </c:pt>
                <c:pt idx="10">
                  <c:v>16</c:v>
                </c:pt>
                <c:pt idx="11">
                  <c:v>0</c:v>
                </c:pt>
                <c:pt idx="12">
                  <c:v>76</c:v>
                </c:pt>
                <c:pt idx="13">
                  <c:v>37</c:v>
                </c:pt>
                <c:pt idx="14">
                  <c:v>39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C-9A44-8939-DC989BE60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784024"/>
        <c:axId val="-2128778280"/>
      </c:barChart>
      <c:catAx>
        <c:axId val="-2128784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778280"/>
        <c:crosses val="autoZero"/>
        <c:auto val="1"/>
        <c:lblAlgn val="ctr"/>
        <c:lblOffset val="100"/>
        <c:noMultiLvlLbl val="1"/>
      </c:catAx>
      <c:valAx>
        <c:axId val="-2128778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784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[0]!gilbj_batav</c:f>
              <c:numCache>
                <c:formatCode>0.00</c:formatCode>
                <c:ptCount val="16"/>
                <c:pt idx="0">
                  <c:v>3.2</c:v>
                </c:pt>
                <c:pt idx="1">
                  <c:v>3.5710000000000002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42</c:v>
                </c:pt>
                <c:pt idx="6">
                  <c:v>11.333</c:v>
                </c:pt>
                <c:pt idx="7">
                  <c:v>8</c:v>
                </c:pt>
                <c:pt idx="8">
                  <c:v>7.2</c:v>
                </c:pt>
                <c:pt idx="9">
                  <c:v>6.75</c:v>
                </c:pt>
                <c:pt idx="10">
                  <c:v>8</c:v>
                </c:pt>
                <c:pt idx="11">
                  <c:v>0</c:v>
                </c:pt>
                <c:pt idx="12">
                  <c:v>76</c:v>
                </c:pt>
                <c:pt idx="13">
                  <c:v>12.333</c:v>
                </c:pt>
                <c:pt idx="14">
                  <c:v>39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2-D14B-8D36-A00C3DCA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731608"/>
        <c:axId val="-2128725896"/>
      </c:barChart>
      <c:catAx>
        <c:axId val="-212873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725896"/>
        <c:crosses val="autoZero"/>
        <c:auto val="1"/>
        <c:lblAlgn val="ctr"/>
        <c:lblOffset val="100"/>
        <c:noMultiLvlLbl val="1"/>
      </c:catAx>
      <c:valAx>
        <c:axId val="-2128725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731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J'!$D$46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[0]!gilbj_wkt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E-6E41-AACD-00B71E4CD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679944"/>
        <c:axId val="-2128674200"/>
      </c:barChart>
      <c:catAx>
        <c:axId val="-212867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674200"/>
        <c:crosses val="autoZero"/>
        <c:auto val="1"/>
        <c:lblAlgn val="ctr"/>
        <c:lblOffset val="100"/>
        <c:noMultiLvlLbl val="1"/>
      </c:catAx>
      <c:valAx>
        <c:axId val="-2128674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679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J'!$I$46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[0]!gilbj_bwlav</c:f>
              <c:numCache>
                <c:formatCode>0.00</c:formatCode>
                <c:ptCount val="16"/>
                <c:pt idx="0">
                  <c:v>12.666666666666666</c:v>
                </c:pt>
                <c:pt idx="1">
                  <c:v>35</c:v>
                </c:pt>
                <c:pt idx="2">
                  <c:v>14</c:v>
                </c:pt>
                <c:pt idx="3">
                  <c:v>0</c:v>
                </c:pt>
                <c:pt idx="4">
                  <c:v>34.333333333333336</c:v>
                </c:pt>
                <c:pt idx="5">
                  <c:v>34.333333333333336</c:v>
                </c:pt>
                <c:pt idx="6">
                  <c:v>27.833333333333332</c:v>
                </c:pt>
                <c:pt idx="7">
                  <c:v>19.857142857142858</c:v>
                </c:pt>
                <c:pt idx="8">
                  <c:v>28.857142857142858</c:v>
                </c:pt>
                <c:pt idx="9">
                  <c:v>26.5</c:v>
                </c:pt>
                <c:pt idx="10">
                  <c:v>11.125</c:v>
                </c:pt>
                <c:pt idx="11">
                  <c:v>23</c:v>
                </c:pt>
                <c:pt idx="12">
                  <c:v>0</c:v>
                </c:pt>
                <c:pt idx="13">
                  <c:v>18.333333333333332</c:v>
                </c:pt>
                <c:pt idx="14">
                  <c:v>31</c:v>
                </c:pt>
                <c:pt idx="1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80-A741-AF28-066BDF651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628152"/>
        <c:axId val="-2129567832"/>
      </c:barChart>
      <c:catAx>
        <c:axId val="-2128628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567832"/>
        <c:crosses val="autoZero"/>
        <c:auto val="1"/>
        <c:lblAlgn val="ctr"/>
        <c:lblOffset val="100"/>
        <c:noMultiLvlLbl val="1"/>
      </c:catAx>
      <c:valAx>
        <c:axId val="-212956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628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J'!$G$46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[0]!gilbj_bwlec</c:f>
              <c:numCache>
                <c:formatCode>0.00</c:formatCode>
                <c:ptCount val="16"/>
                <c:pt idx="0">
                  <c:v>4.6913580246913584</c:v>
                </c:pt>
                <c:pt idx="1">
                  <c:v>3.8461538461538463</c:v>
                </c:pt>
                <c:pt idx="2">
                  <c:v>7</c:v>
                </c:pt>
                <c:pt idx="3">
                  <c:v>0</c:v>
                </c:pt>
                <c:pt idx="4">
                  <c:v>6.4375</c:v>
                </c:pt>
                <c:pt idx="5">
                  <c:v>6.4375</c:v>
                </c:pt>
                <c:pt idx="6">
                  <c:v>4.5879120879120885</c:v>
                </c:pt>
                <c:pt idx="7">
                  <c:v>3.4750000000000001</c:v>
                </c:pt>
                <c:pt idx="8">
                  <c:v>4.5495495495495497</c:v>
                </c:pt>
                <c:pt idx="9">
                  <c:v>4.2513368983957225</c:v>
                </c:pt>
                <c:pt idx="10">
                  <c:v>4.45</c:v>
                </c:pt>
                <c:pt idx="11">
                  <c:v>5.4761904761904763</c:v>
                </c:pt>
                <c:pt idx="12">
                  <c:v>6.666666666666667</c:v>
                </c:pt>
                <c:pt idx="13">
                  <c:v>3.4375</c:v>
                </c:pt>
                <c:pt idx="14">
                  <c:v>6.8888888888888893</c:v>
                </c:pt>
                <c:pt idx="15">
                  <c:v>4.3636363636363633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1-AF46-AF1F-6C31F077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613800"/>
        <c:axId val="-2129619528"/>
      </c:barChart>
      <c:catAx>
        <c:axId val="-2129613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619528"/>
        <c:crosses val="autoZero"/>
        <c:auto val="1"/>
        <c:lblAlgn val="ctr"/>
        <c:lblOffset val="100"/>
        <c:noMultiLvlLbl val="1"/>
      </c:catAx>
      <c:valAx>
        <c:axId val="-2129619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9613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[0]!barna_batrun</c:f>
              <c:numCache>
                <c:formatCode>General</c:formatCode>
                <c:ptCount val="10"/>
                <c:pt idx="0">
                  <c:v>54</c:v>
                </c:pt>
                <c:pt idx="1">
                  <c:v>12</c:v>
                </c:pt>
                <c:pt idx="2">
                  <c:v>77</c:v>
                </c:pt>
                <c:pt idx="3">
                  <c:v>168</c:v>
                </c:pt>
                <c:pt idx="4">
                  <c:v>330</c:v>
                </c:pt>
                <c:pt idx="5">
                  <c:v>554</c:v>
                </c:pt>
                <c:pt idx="6">
                  <c:v>850</c:v>
                </c:pt>
                <c:pt idx="7">
                  <c:v>565</c:v>
                </c:pt>
                <c:pt idx="8">
                  <c:v>565</c:v>
                </c:pt>
                <c:pt idx="9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274C-AABB-EA2F71A8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399832"/>
        <c:axId val="-2128394088"/>
      </c:barChart>
      <c:catAx>
        <c:axId val="-212839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394088"/>
        <c:crosses val="autoZero"/>
        <c:auto val="1"/>
        <c:lblAlgn val="ctr"/>
        <c:lblOffset val="100"/>
        <c:noMultiLvlLbl val="1"/>
      </c:catAx>
      <c:valAx>
        <c:axId val="-2128394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399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J'!$H$46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[0]!gilbj_yrs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[0]!gilbj_bwlsr</c:f>
              <c:numCache>
                <c:formatCode>0.00</c:formatCode>
                <c:ptCount val="16"/>
                <c:pt idx="0">
                  <c:v>16.2</c:v>
                </c:pt>
                <c:pt idx="1">
                  <c:v>54.599999999999994</c:v>
                </c:pt>
                <c:pt idx="2">
                  <c:v>12</c:v>
                </c:pt>
                <c:pt idx="3">
                  <c:v>0</c:v>
                </c:pt>
                <c:pt idx="4">
                  <c:v>32</c:v>
                </c:pt>
                <c:pt idx="5">
                  <c:v>32</c:v>
                </c:pt>
                <c:pt idx="6">
                  <c:v>36.4</c:v>
                </c:pt>
                <c:pt idx="7">
                  <c:v>34.285714285714285</c:v>
                </c:pt>
                <c:pt idx="8">
                  <c:v>38.057142857142857</c:v>
                </c:pt>
                <c:pt idx="9">
                  <c:v>37.4</c:v>
                </c:pt>
                <c:pt idx="10">
                  <c:v>15</c:v>
                </c:pt>
                <c:pt idx="11">
                  <c:v>25.200000000000003</c:v>
                </c:pt>
                <c:pt idx="12">
                  <c:v>0</c:v>
                </c:pt>
                <c:pt idx="13">
                  <c:v>32</c:v>
                </c:pt>
                <c:pt idx="14">
                  <c:v>27</c:v>
                </c:pt>
                <c:pt idx="1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3-9A4A-BF6F-2C91CB710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362200"/>
        <c:axId val="-2125356472"/>
      </c:barChart>
      <c:catAx>
        <c:axId val="-2125362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356472"/>
        <c:crosses val="autoZero"/>
        <c:auto val="1"/>
        <c:lblAlgn val="ctr"/>
        <c:lblOffset val="100"/>
        <c:noMultiLvlLbl val="1"/>
      </c:catAx>
      <c:valAx>
        <c:axId val="-2125356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362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72888888888901"/>
          <c:y val="0.16931841523762101"/>
          <c:w val="0.81499185185185197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[0]!gilbs_batav</c:f>
              <c:numCache>
                <c:formatCode>0.00</c:formatCode>
                <c:ptCount val="16"/>
                <c:pt idx="0">
                  <c:v>14</c:v>
                </c:pt>
                <c:pt idx="1">
                  <c:v>5.8</c:v>
                </c:pt>
                <c:pt idx="2">
                  <c:v>6</c:v>
                </c:pt>
                <c:pt idx="3">
                  <c:v>9.6</c:v>
                </c:pt>
                <c:pt idx="4">
                  <c:v>4.4000000000000004</c:v>
                </c:pt>
                <c:pt idx="5">
                  <c:v>8</c:v>
                </c:pt>
                <c:pt idx="6">
                  <c:v>16.600000000000001</c:v>
                </c:pt>
                <c:pt idx="7">
                  <c:v>13.4</c:v>
                </c:pt>
                <c:pt idx="8">
                  <c:v>13.4</c:v>
                </c:pt>
                <c:pt idx="9">
                  <c:v>11.429</c:v>
                </c:pt>
                <c:pt idx="10">
                  <c:v>15</c:v>
                </c:pt>
                <c:pt idx="11">
                  <c:v>9.1669999999999998</c:v>
                </c:pt>
                <c:pt idx="12">
                  <c:v>5.8330000000000002</c:v>
                </c:pt>
                <c:pt idx="13">
                  <c:v>12.167</c:v>
                </c:pt>
                <c:pt idx="14">
                  <c:v>7.5</c:v>
                </c:pt>
                <c:pt idx="15">
                  <c:v>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5-564A-B76B-CA7EB95E3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295000"/>
        <c:axId val="-2125289256"/>
      </c:barChart>
      <c:catAx>
        <c:axId val="-212529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289256"/>
        <c:crosses val="autoZero"/>
        <c:auto val="1"/>
        <c:lblAlgn val="ctr"/>
        <c:lblOffset val="100"/>
        <c:noMultiLvlLbl val="1"/>
      </c:catAx>
      <c:valAx>
        <c:axId val="-2125289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29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[0]!gilbs_yrs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[0]!gilbs_batrun</c:f>
              <c:numCache>
                <c:formatCode>General</c:formatCode>
                <c:ptCount val="16"/>
                <c:pt idx="0">
                  <c:v>70</c:v>
                </c:pt>
                <c:pt idx="1">
                  <c:v>58</c:v>
                </c:pt>
                <c:pt idx="2">
                  <c:v>24</c:v>
                </c:pt>
                <c:pt idx="3">
                  <c:v>96</c:v>
                </c:pt>
                <c:pt idx="4">
                  <c:v>44</c:v>
                </c:pt>
                <c:pt idx="5">
                  <c:v>72</c:v>
                </c:pt>
                <c:pt idx="6">
                  <c:v>166</c:v>
                </c:pt>
                <c:pt idx="7">
                  <c:v>67</c:v>
                </c:pt>
                <c:pt idx="8">
                  <c:v>67</c:v>
                </c:pt>
                <c:pt idx="9">
                  <c:v>80</c:v>
                </c:pt>
                <c:pt idx="10">
                  <c:v>30</c:v>
                </c:pt>
                <c:pt idx="11">
                  <c:v>55</c:v>
                </c:pt>
                <c:pt idx="12">
                  <c:v>35</c:v>
                </c:pt>
                <c:pt idx="13">
                  <c:v>73</c:v>
                </c:pt>
                <c:pt idx="14">
                  <c:v>30</c:v>
                </c:pt>
                <c:pt idx="1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A-5F4B-9D82-82A82E934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243288"/>
        <c:axId val="-2125237576"/>
      </c:barChart>
      <c:catAx>
        <c:axId val="-2125243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237576"/>
        <c:crosses val="autoZero"/>
        <c:auto val="1"/>
        <c:lblAlgn val="ctr"/>
        <c:lblOffset val="100"/>
        <c:noMultiLvlLbl val="1"/>
      </c:catAx>
      <c:valAx>
        <c:axId val="-2125237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243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Keeper</a:t>
            </a:r>
            <a:r>
              <a:rPr lang="en-US" baseline="0"/>
              <a:t> </a:t>
            </a:r>
            <a:r>
              <a:rPr lang="en-US"/>
              <a:t>Wickets Taken</a:t>
            </a:r>
          </a:p>
        </c:rich>
      </c:tx>
      <c:layout>
        <c:manualLayout>
          <c:xMode val="edge"/>
          <c:yMode val="edge"/>
          <c:x val="0.39893270300884398"/>
          <c:y val="4.332870370370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130004986401"/>
          <c:y val="0.16931841523762101"/>
          <c:w val="0.84820947328833696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'Gilbert S'!$I$4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[0]!gilbs_wkyrs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[0]!gilbs_wktot</c:f>
              <c:numCache>
                <c:formatCode>General</c:formatCode>
                <c:ptCount val="13"/>
                <c:pt idx="0">
                  <c:v>13</c:v>
                </c:pt>
                <c:pt idx="1">
                  <c:v>19</c:v>
                </c:pt>
                <c:pt idx="2">
                  <c:v>13</c:v>
                </c:pt>
                <c:pt idx="3">
                  <c:v>9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11</c:v>
                </c:pt>
                <c:pt idx="8">
                  <c:v>6</c:v>
                </c:pt>
                <c:pt idx="9">
                  <c:v>23</c:v>
                </c:pt>
                <c:pt idx="10">
                  <c:v>19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B-A149-895B-4032CBB6A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191160"/>
        <c:axId val="-2125185416"/>
      </c:barChart>
      <c:catAx>
        <c:axId val="-212519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185416"/>
        <c:crosses val="autoZero"/>
        <c:auto val="1"/>
        <c:lblAlgn val="ctr"/>
        <c:lblOffset val="100"/>
        <c:noMultiLvlLbl val="1"/>
      </c:catAx>
      <c:valAx>
        <c:axId val="-2125185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wickets</a:t>
                </a:r>
              </a:p>
            </c:rich>
          </c:tx>
          <c:layout>
            <c:manualLayout>
              <c:xMode val="edge"/>
              <c:yMode val="edge"/>
              <c:x val="2.9769716961162901E-2"/>
              <c:y val="0.405869444444444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191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[0]!hawkc_batrun</c:f>
              <c:numCache>
                <c:formatCode>General</c:formatCode>
                <c:ptCount val="5"/>
                <c:pt idx="0">
                  <c:v>88</c:v>
                </c:pt>
                <c:pt idx="1">
                  <c:v>34</c:v>
                </c:pt>
                <c:pt idx="2">
                  <c:v>207</c:v>
                </c:pt>
                <c:pt idx="3">
                  <c:v>418</c:v>
                </c:pt>
                <c:pt idx="4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0-4D44-A3EB-A456CDA5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126968"/>
        <c:axId val="-2125121224"/>
      </c:barChart>
      <c:catAx>
        <c:axId val="-2125126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121224"/>
        <c:crosses val="autoZero"/>
        <c:auto val="1"/>
        <c:lblAlgn val="ctr"/>
        <c:lblOffset val="100"/>
        <c:noMultiLvlLbl val="1"/>
      </c:catAx>
      <c:valAx>
        <c:axId val="-2125121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126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[0]!hawkc_batav</c:f>
              <c:numCache>
                <c:formatCode>0.00</c:formatCode>
                <c:ptCount val="5"/>
                <c:pt idx="0">
                  <c:v>44</c:v>
                </c:pt>
                <c:pt idx="1">
                  <c:v>17</c:v>
                </c:pt>
                <c:pt idx="2">
                  <c:v>34.5</c:v>
                </c:pt>
                <c:pt idx="3">
                  <c:v>34.832999999999998</c:v>
                </c:pt>
                <c:pt idx="4">
                  <c:v>60.25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0-1842-87D2-3196FB3B2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074856"/>
        <c:axId val="-2125069128"/>
      </c:barChart>
      <c:catAx>
        <c:axId val="-2125074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069128"/>
        <c:crosses val="autoZero"/>
        <c:auto val="1"/>
        <c:lblAlgn val="ctr"/>
        <c:lblOffset val="100"/>
        <c:noMultiLvlLbl val="1"/>
      </c:catAx>
      <c:valAx>
        <c:axId val="-2125069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074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C'!$D$35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[0]!hawkc_wkts</c:f>
              <c:numCache>
                <c:formatCode>General</c:formatCode>
                <c:ptCount val="5"/>
                <c:pt idx="0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6-B84E-B0E7-899DD4E57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023464"/>
        <c:axId val="-2125017720"/>
      </c:barChart>
      <c:catAx>
        <c:axId val="-2125023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017720"/>
        <c:crosses val="autoZero"/>
        <c:auto val="1"/>
        <c:lblAlgn val="ctr"/>
        <c:lblOffset val="100"/>
        <c:noMultiLvlLbl val="1"/>
      </c:catAx>
      <c:valAx>
        <c:axId val="-2125017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023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C'!$I$35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[0]!hawkc_bwlav</c:f>
              <c:numCache>
                <c:formatCode>0.00</c:formatCode>
                <c:ptCount val="5"/>
                <c:pt idx="0">
                  <c:v>32</c:v>
                </c:pt>
                <c:pt idx="2">
                  <c:v>18.5</c:v>
                </c:pt>
                <c:pt idx="3">
                  <c:v>63.5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5-814E-8157-7A969FA1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971944"/>
        <c:axId val="-2124966200"/>
      </c:barChart>
      <c:catAx>
        <c:axId val="-212497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966200"/>
        <c:crosses val="autoZero"/>
        <c:auto val="1"/>
        <c:lblAlgn val="ctr"/>
        <c:lblOffset val="100"/>
        <c:noMultiLvlLbl val="1"/>
      </c:catAx>
      <c:valAx>
        <c:axId val="-212496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971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C'!$G$35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[0]!hawkc_bwlec</c:f>
              <c:numCache>
                <c:formatCode>0.00</c:formatCode>
                <c:ptCount val="5"/>
                <c:pt idx="0">
                  <c:v>8</c:v>
                </c:pt>
                <c:pt idx="2">
                  <c:v>4.3529411764705879</c:v>
                </c:pt>
                <c:pt idx="3">
                  <c:v>5.695067264573991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2-0A46-A788-7A7FB726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920520"/>
        <c:axId val="-2124914792"/>
      </c:barChart>
      <c:catAx>
        <c:axId val="-212492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914792"/>
        <c:crosses val="autoZero"/>
        <c:auto val="1"/>
        <c:lblAlgn val="ctr"/>
        <c:lblOffset val="100"/>
        <c:noMultiLvlLbl val="1"/>
      </c:catAx>
      <c:valAx>
        <c:axId val="-2124914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920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C'!$H$35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[0]!hawkc_yrs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[0]!hawkc_bwlsr</c:f>
              <c:numCache>
                <c:formatCode>0.00</c:formatCode>
                <c:ptCount val="5"/>
                <c:pt idx="0">
                  <c:v>24</c:v>
                </c:pt>
                <c:pt idx="2">
                  <c:v>25.5</c:v>
                </c:pt>
                <c:pt idx="3">
                  <c:v>66.900000000000006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4-D540-B3AB-E21D46B9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869112"/>
        <c:axId val="-2124863368"/>
      </c:barChart>
      <c:catAx>
        <c:axId val="-212486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863368"/>
        <c:crosses val="autoZero"/>
        <c:auto val="1"/>
        <c:lblAlgn val="ctr"/>
        <c:lblOffset val="100"/>
        <c:noMultiLvlLbl val="1"/>
      </c:catAx>
      <c:valAx>
        <c:axId val="-2124863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869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[0]!barna_batav</c:f>
              <c:numCache>
                <c:formatCode>0.00</c:formatCode>
                <c:ptCount val="10"/>
                <c:pt idx="0">
                  <c:v>13.5</c:v>
                </c:pt>
                <c:pt idx="1">
                  <c:v>6</c:v>
                </c:pt>
                <c:pt idx="2">
                  <c:v>8.5559999999999992</c:v>
                </c:pt>
                <c:pt idx="3">
                  <c:v>18.667000000000002</c:v>
                </c:pt>
                <c:pt idx="4">
                  <c:v>30</c:v>
                </c:pt>
                <c:pt idx="5">
                  <c:v>46.167000000000002</c:v>
                </c:pt>
                <c:pt idx="6">
                  <c:v>42.5</c:v>
                </c:pt>
                <c:pt idx="7">
                  <c:v>43.462000000000003</c:v>
                </c:pt>
                <c:pt idx="8">
                  <c:v>29.736999999999998</c:v>
                </c:pt>
                <c:pt idx="9">
                  <c:v>46.125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6-3B4F-B68F-596FDD2A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347832"/>
        <c:axId val="-2128342088"/>
      </c:barChart>
      <c:catAx>
        <c:axId val="-212834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342088"/>
        <c:crosses val="autoZero"/>
        <c:auto val="1"/>
        <c:lblAlgn val="ctr"/>
        <c:lblOffset val="100"/>
        <c:noMultiLvlLbl val="1"/>
      </c:catAx>
      <c:valAx>
        <c:axId val="-212834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347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[0]!hutcg_batrun</c:f>
              <c:numCache>
                <c:formatCode>General</c:formatCode>
                <c:ptCount val="10"/>
                <c:pt idx="0">
                  <c:v>9</c:v>
                </c:pt>
                <c:pt idx="1">
                  <c:v>13</c:v>
                </c:pt>
                <c:pt idx="2">
                  <c:v>30</c:v>
                </c:pt>
                <c:pt idx="3">
                  <c:v>9</c:v>
                </c:pt>
                <c:pt idx="4">
                  <c:v>9</c:v>
                </c:pt>
                <c:pt idx="5">
                  <c:v>29</c:v>
                </c:pt>
                <c:pt idx="6">
                  <c:v>54</c:v>
                </c:pt>
                <c:pt idx="7">
                  <c:v>60</c:v>
                </c:pt>
                <c:pt idx="8">
                  <c:v>9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A-2F40-AB0F-B9B3C8D72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802504"/>
        <c:axId val="-2124796760"/>
      </c:barChart>
      <c:catAx>
        <c:axId val="-2124802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796760"/>
        <c:crosses val="autoZero"/>
        <c:auto val="1"/>
        <c:lblAlgn val="ctr"/>
        <c:lblOffset val="100"/>
        <c:noMultiLvlLbl val="1"/>
      </c:catAx>
      <c:valAx>
        <c:axId val="-2124796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802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'Hutchings G'!$I$4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[0]!hutcg_yrs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[0]!hutcg_batav</c:f>
              <c:numCache>
                <c:formatCode>0.00</c:formatCode>
                <c:ptCount val="10"/>
                <c:pt idx="0">
                  <c:v>3</c:v>
                </c:pt>
                <c:pt idx="1">
                  <c:v>3.25</c:v>
                </c:pt>
                <c:pt idx="2">
                  <c:v>15</c:v>
                </c:pt>
                <c:pt idx="3">
                  <c:v>2.25</c:v>
                </c:pt>
                <c:pt idx="4">
                  <c:v>9</c:v>
                </c:pt>
                <c:pt idx="5">
                  <c:v>3.625</c:v>
                </c:pt>
                <c:pt idx="6">
                  <c:v>13.5</c:v>
                </c:pt>
                <c:pt idx="7">
                  <c:v>8.5709999999999997</c:v>
                </c:pt>
                <c:pt idx="8">
                  <c:v>1.286</c:v>
                </c:pt>
                <c:pt idx="9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0-2D48-A94B-30731A8C5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750136"/>
        <c:axId val="-2124744392"/>
      </c:barChart>
      <c:catAx>
        <c:axId val="-212475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744392"/>
        <c:crosses val="autoZero"/>
        <c:auto val="1"/>
        <c:lblAlgn val="ctr"/>
        <c:lblOffset val="100"/>
        <c:noMultiLvlLbl val="1"/>
      </c:catAx>
      <c:valAx>
        <c:axId val="-2124744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750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'Matthews K'!$F$4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[0]!mattk_batrun</c:f>
              <c:numCache>
                <c:formatCode>General</c:formatCode>
                <c:ptCount val="3"/>
                <c:pt idx="0">
                  <c:v>45</c:v>
                </c:pt>
                <c:pt idx="1">
                  <c:v>85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E-A143-8D2A-22E21AAAA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687656"/>
        <c:axId val="-2124681912"/>
      </c:barChart>
      <c:catAx>
        <c:axId val="-2124687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681912"/>
        <c:crosses val="autoZero"/>
        <c:auto val="1"/>
        <c:lblAlgn val="ctr"/>
        <c:lblOffset val="100"/>
        <c:noMultiLvlLbl val="1"/>
      </c:catAx>
      <c:valAx>
        <c:axId val="-2124681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687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'Hawkins C'!$I$4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[0]!mattk_yrs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[0]!mattk_batav</c:f>
              <c:numCache>
                <c:formatCode>0.00</c:formatCode>
                <c:ptCount val="3"/>
                <c:pt idx="0">
                  <c:v>45</c:v>
                </c:pt>
                <c:pt idx="1">
                  <c:v>14.167</c:v>
                </c:pt>
                <c:pt idx="2">
                  <c:v>7.4615384615384617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C-954B-B44A-E86A3D3C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635592"/>
        <c:axId val="-2124629848"/>
      </c:barChart>
      <c:catAx>
        <c:axId val="-2124635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629848"/>
        <c:crosses val="autoZero"/>
        <c:auto val="1"/>
        <c:lblAlgn val="ctr"/>
        <c:lblOffset val="100"/>
        <c:noMultiLvlLbl val="1"/>
      </c:catAx>
      <c:valAx>
        <c:axId val="-2124629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635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Runs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786334414386"/>
          <c:y val="0.166561355756456"/>
          <c:w val="0.81438956332087797"/>
          <c:h val="0.63343864424354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C'!$I$4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[0]!mimmc_batav</c:f>
              <c:numCache>
                <c:formatCode>General</c:formatCode>
                <c:ptCount val="24"/>
                <c:pt idx="0">
                  <c:v>4.17</c:v>
                </c:pt>
                <c:pt idx="1">
                  <c:v>5.29</c:v>
                </c:pt>
                <c:pt idx="2">
                  <c:v>19.600000000000001</c:v>
                </c:pt>
                <c:pt idx="3">
                  <c:v>25</c:v>
                </c:pt>
                <c:pt idx="4">
                  <c:v>5.25</c:v>
                </c:pt>
                <c:pt idx="5">
                  <c:v>20.88</c:v>
                </c:pt>
                <c:pt idx="6">
                  <c:v>6.4</c:v>
                </c:pt>
                <c:pt idx="7">
                  <c:v>12.17</c:v>
                </c:pt>
                <c:pt idx="8">
                  <c:v>5.5</c:v>
                </c:pt>
                <c:pt idx="9">
                  <c:v>8</c:v>
                </c:pt>
                <c:pt idx="10">
                  <c:v>5.75</c:v>
                </c:pt>
                <c:pt idx="11">
                  <c:v>14.58</c:v>
                </c:pt>
                <c:pt idx="12">
                  <c:v>28.73</c:v>
                </c:pt>
                <c:pt idx="13">
                  <c:v>15.79</c:v>
                </c:pt>
                <c:pt idx="14">
                  <c:v>23</c:v>
                </c:pt>
                <c:pt idx="15">
                  <c:v>8.5299999999999994</c:v>
                </c:pt>
                <c:pt idx="16">
                  <c:v>10.64</c:v>
                </c:pt>
                <c:pt idx="17">
                  <c:v>50.25</c:v>
                </c:pt>
                <c:pt idx="18">
                  <c:v>10.67</c:v>
                </c:pt>
                <c:pt idx="19">
                  <c:v>13.9</c:v>
                </c:pt>
                <c:pt idx="20">
                  <c:v>7.33</c:v>
                </c:pt>
                <c:pt idx="21">
                  <c:v>17.329999999999998</c:v>
                </c:pt>
                <c:pt idx="22">
                  <c:v>3.25</c:v>
                </c:pt>
                <c:pt idx="23" formatCode="0.0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E-DA4A-ABD2-B3889CFB6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583864"/>
        <c:axId val="-2124580488"/>
      </c:barChart>
      <c:catAx>
        <c:axId val="-212458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58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4580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3.1553398058252399E-2"/>
              <c:y val="0.37209287759484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583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2439062800076799"/>
          <c:y val="3.940899973054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2938157635801"/>
          <c:y val="0.17112182269991899"/>
          <c:w val="0.82694051693139503"/>
          <c:h val="0.61160623933415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360000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[0]!mimmc_batrun</c:f>
              <c:numCache>
                <c:formatCode>General</c:formatCode>
                <c:ptCount val="24"/>
                <c:pt idx="0">
                  <c:v>25</c:v>
                </c:pt>
                <c:pt idx="1">
                  <c:v>37</c:v>
                </c:pt>
                <c:pt idx="2">
                  <c:v>98</c:v>
                </c:pt>
                <c:pt idx="3">
                  <c:v>100</c:v>
                </c:pt>
                <c:pt idx="4">
                  <c:v>21</c:v>
                </c:pt>
                <c:pt idx="5">
                  <c:v>167</c:v>
                </c:pt>
                <c:pt idx="6">
                  <c:v>32</c:v>
                </c:pt>
                <c:pt idx="7">
                  <c:v>73</c:v>
                </c:pt>
                <c:pt idx="8">
                  <c:v>11</c:v>
                </c:pt>
                <c:pt idx="9">
                  <c:v>40</c:v>
                </c:pt>
                <c:pt idx="10">
                  <c:v>23</c:v>
                </c:pt>
                <c:pt idx="11">
                  <c:v>277</c:v>
                </c:pt>
                <c:pt idx="12">
                  <c:v>632</c:v>
                </c:pt>
                <c:pt idx="13">
                  <c:v>221</c:v>
                </c:pt>
                <c:pt idx="14">
                  <c:v>368</c:v>
                </c:pt>
                <c:pt idx="15">
                  <c:v>145</c:v>
                </c:pt>
                <c:pt idx="16">
                  <c:v>117</c:v>
                </c:pt>
                <c:pt idx="17">
                  <c:v>201</c:v>
                </c:pt>
                <c:pt idx="18">
                  <c:v>32</c:v>
                </c:pt>
                <c:pt idx="19">
                  <c:v>139</c:v>
                </c:pt>
                <c:pt idx="20">
                  <c:v>66</c:v>
                </c:pt>
                <c:pt idx="21">
                  <c:v>52</c:v>
                </c:pt>
                <c:pt idx="22">
                  <c:v>13</c:v>
                </c:pt>
                <c:pt idx="2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1-6B4F-BD2E-1A986F01E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539592"/>
        <c:axId val="-2124533464"/>
      </c:barChart>
      <c:catAx>
        <c:axId val="-212453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8313420414716801"/>
              <c:y val="0.905019310799078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533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4533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Runs</a:t>
                </a:r>
              </a:p>
            </c:rich>
          </c:tx>
          <c:layout>
            <c:manualLayout>
              <c:xMode val="edge"/>
              <c:yMode val="edge"/>
              <c:x val="3.1707317073170697E-2"/>
              <c:y val="0.394089398521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539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684620658183007E-2"/>
          <c:y val="0.16666628068550299"/>
          <c:w val="0.86063595368728596"/>
          <c:h val="0.61446609856168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C'!$D$56</c:f>
              <c:strCache>
                <c:ptCount val="1"/>
                <c:pt idx="0">
                  <c:v>Wickets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[0]!mimmc_wkts</c:f>
              <c:numCache>
                <c:formatCode>General</c:formatCode>
                <c:ptCount val="24"/>
                <c:pt idx="0">
                  <c:v>35</c:v>
                </c:pt>
                <c:pt idx="1">
                  <c:v>37</c:v>
                </c:pt>
                <c:pt idx="2">
                  <c:v>20</c:v>
                </c:pt>
                <c:pt idx="3">
                  <c:v>37</c:v>
                </c:pt>
                <c:pt idx="4">
                  <c:v>51</c:v>
                </c:pt>
                <c:pt idx="5">
                  <c:v>28</c:v>
                </c:pt>
                <c:pt idx="6">
                  <c:v>41</c:v>
                </c:pt>
                <c:pt idx="7">
                  <c:v>27</c:v>
                </c:pt>
                <c:pt idx="8">
                  <c:v>10</c:v>
                </c:pt>
                <c:pt idx="9">
                  <c:v>31</c:v>
                </c:pt>
                <c:pt idx="10">
                  <c:v>28</c:v>
                </c:pt>
                <c:pt idx="11">
                  <c:v>50</c:v>
                </c:pt>
                <c:pt idx="12">
                  <c:v>61</c:v>
                </c:pt>
                <c:pt idx="13">
                  <c:v>42</c:v>
                </c:pt>
                <c:pt idx="14">
                  <c:v>25</c:v>
                </c:pt>
                <c:pt idx="15">
                  <c:v>39</c:v>
                </c:pt>
                <c:pt idx="16">
                  <c:v>39</c:v>
                </c:pt>
                <c:pt idx="17">
                  <c:v>35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36</c:v>
                </c:pt>
                <c:pt idx="22">
                  <c:v>37</c:v>
                </c:pt>
                <c:pt idx="2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E-BA40-AAAA-8A93FD754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497736"/>
        <c:axId val="-2124491992"/>
      </c:barChart>
      <c:catAx>
        <c:axId val="-212449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491992"/>
        <c:crosses val="autoZero"/>
        <c:auto val="1"/>
        <c:lblAlgn val="ctr"/>
        <c:lblOffset val="100"/>
        <c:tickMarkSkip val="1"/>
        <c:noMultiLvlLbl val="0"/>
      </c:catAx>
      <c:valAx>
        <c:axId val="-2124491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497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4184340096174"/>
          <c:y val="3.9408866995073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8210177961001"/>
          <c:y val="0.15843877985319599"/>
          <c:w val="0.80072091971036097"/>
          <c:h val="0.58805251241892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C'!$I$56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[0]!mimmc_bwlav</c:f>
              <c:numCache>
                <c:formatCode>0.00</c:formatCode>
                <c:ptCount val="24"/>
                <c:pt idx="0">
                  <c:v>16.514285714285716</c:v>
                </c:pt>
                <c:pt idx="1">
                  <c:v>12.837837837837839</c:v>
                </c:pt>
                <c:pt idx="2">
                  <c:v>17.5</c:v>
                </c:pt>
                <c:pt idx="3">
                  <c:v>18.783783783783782</c:v>
                </c:pt>
                <c:pt idx="4">
                  <c:v>11.392156862745098</c:v>
                </c:pt>
                <c:pt idx="5">
                  <c:v>16.642857142857142</c:v>
                </c:pt>
                <c:pt idx="6">
                  <c:v>14.439024390243903</c:v>
                </c:pt>
                <c:pt idx="7">
                  <c:v>15.74074074074074</c:v>
                </c:pt>
                <c:pt idx="8">
                  <c:v>29.6</c:v>
                </c:pt>
                <c:pt idx="9">
                  <c:v>15.96774193548387</c:v>
                </c:pt>
                <c:pt idx="10">
                  <c:v>15.107142857142858</c:v>
                </c:pt>
                <c:pt idx="11">
                  <c:v>12.68</c:v>
                </c:pt>
                <c:pt idx="12">
                  <c:v>9.9836065573770494</c:v>
                </c:pt>
                <c:pt idx="13">
                  <c:v>8.7857142857142865</c:v>
                </c:pt>
                <c:pt idx="14">
                  <c:v>16.04</c:v>
                </c:pt>
                <c:pt idx="15">
                  <c:v>10.512820512820513</c:v>
                </c:pt>
                <c:pt idx="16">
                  <c:v>11.076923076923077</c:v>
                </c:pt>
                <c:pt idx="17">
                  <c:v>13.657142857142857</c:v>
                </c:pt>
                <c:pt idx="18">
                  <c:v>11.666666666666666</c:v>
                </c:pt>
                <c:pt idx="19">
                  <c:v>10.210526315789474</c:v>
                </c:pt>
                <c:pt idx="20">
                  <c:v>18.219512195121951</c:v>
                </c:pt>
                <c:pt idx="21">
                  <c:v>10.333333333333334</c:v>
                </c:pt>
                <c:pt idx="22">
                  <c:v>13.162162162162161</c:v>
                </c:pt>
                <c:pt idx="23">
                  <c:v>13.720930232558139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3-724B-B139-7B44F0D8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454536"/>
        <c:axId val="-2124448792"/>
      </c:barChart>
      <c:catAx>
        <c:axId val="-212445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448792"/>
        <c:crosses val="autoZero"/>
        <c:auto val="1"/>
        <c:lblAlgn val="ctr"/>
        <c:lblOffset val="100"/>
        <c:tickMarkSkip val="1"/>
        <c:noMultiLvlLbl val="0"/>
      </c:catAx>
      <c:valAx>
        <c:axId val="-2124448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Runs/Wkt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454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88507002318098"/>
          <c:y val="3.92156862745098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060053483661701"/>
          <c:y val="0.17678075027578899"/>
          <c:w val="0.79100428337546602"/>
          <c:h val="0.60525648474624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C'!$H$56</c:f>
              <c:strCache>
                <c:ptCount val="1"/>
                <c:pt idx="0">
                  <c:v>Strike Rate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[0]!mimmc_bwlsr</c:f>
              <c:numCache>
                <c:formatCode>0.00</c:formatCode>
                <c:ptCount val="24"/>
                <c:pt idx="0">
                  <c:v>35.382857142857148</c:v>
                </c:pt>
                <c:pt idx="1">
                  <c:v>32.108108108108105</c:v>
                </c:pt>
                <c:pt idx="2">
                  <c:v>39.299999999999997</c:v>
                </c:pt>
                <c:pt idx="3">
                  <c:v>31.491891891891886</c:v>
                </c:pt>
                <c:pt idx="4">
                  <c:v>24.976470588235298</c:v>
                </c:pt>
                <c:pt idx="5">
                  <c:v>39.685714285714276</c:v>
                </c:pt>
                <c:pt idx="6">
                  <c:v>34.68292682926829</c:v>
                </c:pt>
                <c:pt idx="7">
                  <c:v>36.93333333333333</c:v>
                </c:pt>
                <c:pt idx="8">
                  <c:v>67.259999999999991</c:v>
                </c:pt>
                <c:pt idx="9">
                  <c:v>31.180645161290318</c:v>
                </c:pt>
                <c:pt idx="10">
                  <c:v>29.871428571428574</c:v>
                </c:pt>
                <c:pt idx="11">
                  <c:v>24.611999999999998</c:v>
                </c:pt>
                <c:pt idx="12">
                  <c:v>20.970491803278687</c:v>
                </c:pt>
                <c:pt idx="13">
                  <c:v>18.585714285714282</c:v>
                </c:pt>
                <c:pt idx="14">
                  <c:v>29.52</c:v>
                </c:pt>
                <c:pt idx="15">
                  <c:v>25.46153846153846</c:v>
                </c:pt>
                <c:pt idx="16">
                  <c:v>24.353846153846156</c:v>
                </c:pt>
                <c:pt idx="17">
                  <c:v>26.297142857142859</c:v>
                </c:pt>
                <c:pt idx="18">
                  <c:v>24.233333333333334</c:v>
                </c:pt>
                <c:pt idx="19">
                  <c:v>22.042105263157893</c:v>
                </c:pt>
                <c:pt idx="20">
                  <c:v>32.692682926829271</c:v>
                </c:pt>
                <c:pt idx="21">
                  <c:v>22.133333333333336</c:v>
                </c:pt>
                <c:pt idx="22">
                  <c:v>27.340540540540538</c:v>
                </c:pt>
                <c:pt idx="23">
                  <c:v>24.460465116279074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1-F246-BAB3-6935B6BCA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389704"/>
        <c:axId val="-2125395448"/>
      </c:barChart>
      <c:catAx>
        <c:axId val="-2125389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395448"/>
        <c:crosses val="autoZero"/>
        <c:auto val="1"/>
        <c:lblAlgn val="ctr"/>
        <c:lblOffset val="100"/>
        <c:tickMarkSkip val="1"/>
        <c:noMultiLvlLbl val="0"/>
      </c:catAx>
      <c:valAx>
        <c:axId val="-2125395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Balls/Wkt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389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943784533045801"/>
          <c:y val="3.9408866995073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5087265551701"/>
          <c:y val="0.16713272943473401"/>
          <c:w val="0.81191466942544599"/>
          <c:h val="0.60555712881214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'Mimmack C'!$G$56</c:f>
              <c:strCache>
                <c:ptCount val="1"/>
                <c:pt idx="0">
                  <c:v>Economy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[0]!mimmc_yrs</c:f>
              <c:numCache>
                <c:formatCode>General</c:formatCod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numCache>
            </c:numRef>
          </c:cat>
          <c:val>
            <c:numRef>
              <c:f>[0]!mimmc_bwlec</c:f>
              <c:numCache>
                <c:formatCode>0.00</c:formatCode>
                <c:ptCount val="24"/>
                <c:pt idx="0">
                  <c:v>2.8003875968992249</c:v>
                </c:pt>
                <c:pt idx="1">
                  <c:v>2.3989898989898988</c:v>
                </c:pt>
                <c:pt idx="2">
                  <c:v>2.6717557251908395</c:v>
                </c:pt>
                <c:pt idx="3">
                  <c:v>3.5787847579814627</c:v>
                </c:pt>
                <c:pt idx="4">
                  <c:v>2.7366933584550162</c:v>
                </c:pt>
                <c:pt idx="5">
                  <c:v>2.516198704103672</c:v>
                </c:pt>
                <c:pt idx="6">
                  <c:v>2.4978902953586499</c:v>
                </c:pt>
                <c:pt idx="7">
                  <c:v>2.5571600481347776</c:v>
                </c:pt>
                <c:pt idx="8">
                  <c:v>2.6404995539696703</c:v>
                </c:pt>
                <c:pt idx="9">
                  <c:v>3.0726256983240225</c:v>
                </c:pt>
                <c:pt idx="10">
                  <c:v>3.0344332855093255</c:v>
                </c:pt>
                <c:pt idx="11">
                  <c:v>3.0911750365675279</c:v>
                </c:pt>
                <c:pt idx="12">
                  <c:v>2.856472795497186</c:v>
                </c:pt>
                <c:pt idx="13">
                  <c:v>2.8362797847809378</c:v>
                </c:pt>
                <c:pt idx="14">
                  <c:v>3.2601626016260163</c:v>
                </c:pt>
                <c:pt idx="15">
                  <c:v>2.4773413897280965</c:v>
                </c:pt>
                <c:pt idx="16">
                  <c:v>2.7289955780164243</c:v>
                </c:pt>
                <c:pt idx="17">
                  <c:v>3.1160365058670143</c:v>
                </c:pt>
                <c:pt idx="18">
                  <c:v>2.8885832187070148</c:v>
                </c:pt>
                <c:pt idx="19">
                  <c:v>2.7793696275071635</c:v>
                </c:pt>
                <c:pt idx="20">
                  <c:v>3.343777976723366</c:v>
                </c:pt>
                <c:pt idx="21">
                  <c:v>2.8012048192771082</c:v>
                </c:pt>
                <c:pt idx="22">
                  <c:v>2.8884934756820879</c:v>
                </c:pt>
                <c:pt idx="23">
                  <c:v>3.3656588705077009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C644-943C-59EDF19C8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5432296"/>
        <c:axId val="-2125438056"/>
      </c:barChart>
      <c:catAx>
        <c:axId val="-2125432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438056"/>
        <c:crosses val="autoZero"/>
        <c:auto val="1"/>
        <c:lblAlgn val="ctr"/>
        <c:lblOffset val="100"/>
        <c:tickMarkSkip val="1"/>
        <c:noMultiLvlLbl val="0"/>
      </c:catAx>
      <c:valAx>
        <c:axId val="-2125438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 i="0"/>
                </a:pPr>
                <a:r>
                  <a:rPr lang="en-US" b="1" i="0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432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'Barnard A'!$D$40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[0]!barna_yrs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[0]!barna_wkt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22</c:v>
                </c:pt>
                <c:pt idx="3">
                  <c:v>30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21</c:v>
                </c:pt>
                <c:pt idx="8">
                  <c:v>25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F-E541-B933-059D4230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296472"/>
        <c:axId val="-2128290728"/>
      </c:barChart>
      <c:catAx>
        <c:axId val="-2128296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290728"/>
        <c:crosses val="autoZero"/>
        <c:auto val="1"/>
        <c:lblAlgn val="ctr"/>
        <c:lblOffset val="100"/>
        <c:noMultiLvlLbl val="1"/>
      </c:catAx>
      <c:valAx>
        <c:axId val="-2128290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8296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[0]!smitb_batrun</c:f>
              <c:numCache>
                <c:formatCode>General</c:formatCode>
                <c:ptCount val="4"/>
                <c:pt idx="0">
                  <c:v>100</c:v>
                </c:pt>
                <c:pt idx="1">
                  <c:v>138</c:v>
                </c:pt>
                <c:pt idx="2">
                  <c:v>393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4-2C44-A389-8A891E20C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283656"/>
        <c:axId val="-2124277912"/>
      </c:barChart>
      <c:catAx>
        <c:axId val="-2124283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277912"/>
        <c:crosses val="autoZero"/>
        <c:auto val="1"/>
        <c:lblAlgn val="ctr"/>
        <c:lblOffset val="100"/>
        <c:noMultiLvlLbl val="1"/>
      </c:catAx>
      <c:valAx>
        <c:axId val="-212427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283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'Morgan-S B'!$I$4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[0]!smitb_yrs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[0]!smitb_batav</c:f>
              <c:numCache>
                <c:formatCode>0.00</c:formatCode>
                <c:ptCount val="4"/>
                <c:pt idx="0">
                  <c:v>16.667000000000002</c:v>
                </c:pt>
                <c:pt idx="1">
                  <c:v>10.615</c:v>
                </c:pt>
                <c:pt idx="2">
                  <c:v>30.231000000000002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3-FE47-B636-A4F0E905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231560"/>
        <c:axId val="-2124225816"/>
      </c:barChart>
      <c:catAx>
        <c:axId val="-2124231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225816"/>
        <c:crosses val="autoZero"/>
        <c:auto val="1"/>
        <c:lblAlgn val="ctr"/>
        <c:lblOffset val="100"/>
        <c:noMultiLvlLbl val="1"/>
      </c:catAx>
      <c:valAx>
        <c:axId val="-2124225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RunsWkt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231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[0]!russt_batrun</c:f>
              <c:numCache>
                <c:formatCode>General</c:formatCode>
                <c:ptCount val="9"/>
                <c:pt idx="0">
                  <c:v>23</c:v>
                </c:pt>
                <c:pt idx="1">
                  <c:v>9</c:v>
                </c:pt>
                <c:pt idx="2">
                  <c:v>18</c:v>
                </c:pt>
                <c:pt idx="3">
                  <c:v>0</c:v>
                </c:pt>
                <c:pt idx="4">
                  <c:v>47</c:v>
                </c:pt>
                <c:pt idx="5">
                  <c:v>8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2E4D-A685-6BDCA9D69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166760"/>
        <c:axId val="-2124161016"/>
      </c:barChart>
      <c:catAx>
        <c:axId val="-212416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161016"/>
        <c:crosses val="autoZero"/>
        <c:auto val="1"/>
        <c:lblAlgn val="ctr"/>
        <c:lblOffset val="100"/>
        <c:noMultiLvlLbl val="1"/>
      </c:catAx>
      <c:valAx>
        <c:axId val="-2124161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166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7703703703699"/>
          <c:y val="0.16931841523762101"/>
          <c:w val="0.81734370370370402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T'!$I$4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[0]!russt_batav</c:f>
              <c:numCache>
                <c:formatCode>0.00</c:formatCode>
                <c:ptCount val="9"/>
                <c:pt idx="0">
                  <c:v>11.5</c:v>
                </c:pt>
                <c:pt idx="1">
                  <c:v>3</c:v>
                </c:pt>
                <c:pt idx="2">
                  <c:v>3.6</c:v>
                </c:pt>
                <c:pt idx="3">
                  <c:v>0</c:v>
                </c:pt>
                <c:pt idx="4">
                  <c:v>47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F-BB4A-84B8-8C3BE262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114168"/>
        <c:axId val="-2124108440"/>
      </c:barChart>
      <c:catAx>
        <c:axId val="-2124114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108440"/>
        <c:crosses val="autoZero"/>
        <c:auto val="1"/>
        <c:lblAlgn val="ctr"/>
        <c:lblOffset val="100"/>
        <c:noMultiLvlLbl val="1"/>
      </c:catAx>
      <c:valAx>
        <c:axId val="-212410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Av</a:t>
                </a:r>
                <a:r>
                  <a:rPr lang="en-US" baseline="0"/>
                  <a:t> Runs/wkt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114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Wickets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70601851852"/>
          <c:y val="0.17372812500000001"/>
          <c:w val="0.83851032134496695"/>
          <c:h val="0.59137187499999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T'!$D$39</c:f>
              <c:strCache>
                <c:ptCount val="1"/>
                <c:pt idx="0">
                  <c:v>Wkts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[0]!russt_wkts</c:f>
              <c:numCache>
                <c:formatCode>General</c:formatCode>
                <c:ptCount val="9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3-FA4F-917C-F2166F1F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062824"/>
        <c:axId val="-2124057080"/>
      </c:barChart>
      <c:catAx>
        <c:axId val="-212406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057080"/>
        <c:crosses val="autoZero"/>
        <c:auto val="1"/>
        <c:lblAlgn val="ctr"/>
        <c:lblOffset val="100"/>
        <c:noMultiLvlLbl val="1"/>
      </c:catAx>
      <c:valAx>
        <c:axId val="-2124057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Wkts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062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65485564304499"/>
          <c:y val="0.16931841523762101"/>
          <c:w val="0.79406583552055998"/>
          <c:h val="0.62158027121609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T'!$I$39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[0]!russt_bwlav</c:f>
              <c:numCache>
                <c:formatCode>0.00</c:formatCode>
                <c:ptCount val="9"/>
                <c:pt idx="0">
                  <c:v>15.166666666666666</c:v>
                </c:pt>
                <c:pt idx="1">
                  <c:v>13</c:v>
                </c:pt>
                <c:pt idx="2">
                  <c:v>18.899999999999999</c:v>
                </c:pt>
                <c:pt idx="3">
                  <c:v>29</c:v>
                </c:pt>
                <c:pt idx="4">
                  <c:v>29.5</c:v>
                </c:pt>
                <c:pt idx="5">
                  <c:v>13.461538461538462</c:v>
                </c:pt>
                <c:pt idx="6">
                  <c:v>14.666666666666666</c:v>
                </c:pt>
                <c:pt idx="7">
                  <c:v>7.333333333333333</c:v>
                </c:pt>
                <c:pt idx="8">
                  <c:v>18.166666666666668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B-974D-82D4-0949B4ACA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4011224"/>
        <c:axId val="-2124005480"/>
      </c:barChart>
      <c:catAx>
        <c:axId val="-2124011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005480"/>
        <c:crosses val="autoZero"/>
        <c:auto val="1"/>
        <c:lblAlgn val="ctr"/>
        <c:lblOffset val="100"/>
        <c:noMultiLvlLbl val="1"/>
      </c:catAx>
      <c:valAx>
        <c:axId val="-2124005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Runs/Wkts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4011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Economy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4855643045"/>
          <c:y val="0.16931841523762101"/>
          <c:w val="0.81906583552056"/>
          <c:h val="0.60769138232720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T'!$G$39</c:f>
              <c:strCache>
                <c:ptCount val="1"/>
                <c:pt idx="0">
                  <c:v>Econ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[0]!russt_bwlec</c:f>
              <c:numCache>
                <c:formatCode>0.00</c:formatCode>
                <c:ptCount val="9"/>
                <c:pt idx="0">
                  <c:v>3.64</c:v>
                </c:pt>
                <c:pt idx="1">
                  <c:v>2.75</c:v>
                </c:pt>
                <c:pt idx="2">
                  <c:v>3.4115523465703972</c:v>
                </c:pt>
                <c:pt idx="3">
                  <c:v>2.71875</c:v>
                </c:pt>
                <c:pt idx="4">
                  <c:v>4.4249999999999998</c:v>
                </c:pt>
                <c:pt idx="5">
                  <c:v>4.0229885057471266</c:v>
                </c:pt>
                <c:pt idx="6">
                  <c:v>3.3132530120481927</c:v>
                </c:pt>
                <c:pt idx="7">
                  <c:v>3.2835820895522385</c:v>
                </c:pt>
                <c:pt idx="8">
                  <c:v>4.9545454545454541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C-9747-9969-B5FF826C0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959720"/>
        <c:axId val="-2123953976"/>
      </c:barChart>
      <c:catAx>
        <c:axId val="-212395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953976"/>
        <c:crosses val="autoZero"/>
        <c:auto val="1"/>
        <c:lblAlgn val="ctr"/>
        <c:lblOffset val="100"/>
        <c:noMultiLvlLbl val="1"/>
      </c:catAx>
      <c:valAx>
        <c:axId val="-2123953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Runs/Over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95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Strike Rate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3263342082201"/>
          <c:y val="0.16931841523762101"/>
          <c:w val="0.79128805774278199"/>
          <c:h val="0.603061752697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'Russell T'!$H$39</c:f>
              <c:strCache>
                <c:ptCount val="1"/>
                <c:pt idx="0">
                  <c:v>S R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[0]!russt_yrs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[0]!russt_bwlsr</c:f>
              <c:numCache>
                <c:formatCode>0.00</c:formatCode>
                <c:ptCount val="9"/>
                <c:pt idx="0">
                  <c:v>25</c:v>
                </c:pt>
                <c:pt idx="1">
                  <c:v>28.363636363636363</c:v>
                </c:pt>
                <c:pt idx="2">
                  <c:v>33.239999999999995</c:v>
                </c:pt>
                <c:pt idx="3">
                  <c:v>64</c:v>
                </c:pt>
                <c:pt idx="4">
                  <c:v>40</c:v>
                </c:pt>
                <c:pt idx="5">
                  <c:v>20.076923076923077</c:v>
                </c:pt>
                <c:pt idx="6">
                  <c:v>26.560000000000002</c:v>
                </c:pt>
                <c:pt idx="7">
                  <c:v>13.4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6C48-81E1-210005F7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908216"/>
        <c:axId val="-2123902472"/>
      </c:barChart>
      <c:catAx>
        <c:axId val="-2123908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902472"/>
        <c:crosses val="autoZero"/>
        <c:auto val="1"/>
        <c:lblAlgn val="ctr"/>
        <c:lblOffset val="100"/>
        <c:noMultiLvlLbl val="1"/>
      </c:catAx>
      <c:valAx>
        <c:axId val="-2123902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Balls/Wkt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908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Average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6673080699299"/>
          <c:y val="0.16931841523762101"/>
          <c:w val="0.81755392691889694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P'!$I$4</c:f>
              <c:strCache>
                <c:ptCount val="1"/>
                <c:pt idx="0">
                  <c:v>Av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[0]!schop_batav</c:f>
              <c:numCache>
                <c:formatCode>0.00</c:formatCode>
                <c:ptCount val="18"/>
                <c:pt idx="0">
                  <c:v>1.889</c:v>
                </c:pt>
                <c:pt idx="1">
                  <c:v>2</c:v>
                </c:pt>
                <c:pt idx="2">
                  <c:v>1</c:v>
                </c:pt>
                <c:pt idx="3">
                  <c:v>7.4</c:v>
                </c:pt>
                <c:pt idx="4">
                  <c:v>4</c:v>
                </c:pt>
                <c:pt idx="5">
                  <c:v>3.875</c:v>
                </c:pt>
                <c:pt idx="6">
                  <c:v>8.3640000000000008</c:v>
                </c:pt>
                <c:pt idx="7">
                  <c:v>4.7779999999999996</c:v>
                </c:pt>
                <c:pt idx="8">
                  <c:v>5</c:v>
                </c:pt>
                <c:pt idx="9">
                  <c:v>14.2</c:v>
                </c:pt>
                <c:pt idx="10">
                  <c:v>5</c:v>
                </c:pt>
                <c:pt idx="11">
                  <c:v>6.625</c:v>
                </c:pt>
                <c:pt idx="12">
                  <c:v>5</c:v>
                </c:pt>
                <c:pt idx="13">
                  <c:v>2.9</c:v>
                </c:pt>
                <c:pt idx="14">
                  <c:v>4.2</c:v>
                </c:pt>
                <c:pt idx="15">
                  <c:v>5.444</c:v>
                </c:pt>
                <c:pt idx="16">
                  <c:v>2.8330000000000002</c:v>
                </c:pt>
                <c:pt idx="17">
                  <c:v>9.7777777777777786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7-8F4C-86A8-F1968B88A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841768"/>
        <c:axId val="-2123836024"/>
      </c:barChart>
      <c:catAx>
        <c:axId val="-212384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 b="1" i="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836024"/>
        <c:crosses val="autoZero"/>
        <c:auto val="1"/>
        <c:lblAlgn val="ctr"/>
        <c:lblOffset val="100"/>
        <c:noMultiLvlLbl val="1"/>
      </c:catAx>
      <c:valAx>
        <c:axId val="-2123836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84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Total Runs</a:t>
            </a:r>
          </a:p>
        </c:rich>
      </c:tx>
      <c:layout>
        <c:manualLayout>
          <c:xMode val="edge"/>
          <c:yMode val="edge"/>
          <c:x val="0.46536779493472402"/>
          <c:y val="3.940886699507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210363907214"/>
          <c:y val="0.16931841523762101"/>
          <c:w val="0.83851032134496695"/>
          <c:h val="0.63546912667854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'Scholes P'!$F$4</c:f>
              <c:strCache>
                <c:ptCount val="1"/>
                <c:pt idx="0">
                  <c:v>Runs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[0]!schop_yrs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[0]!schop_batrun</c:f>
              <c:numCache>
                <c:formatCode>General</c:formatCode>
                <c:ptCount val="18"/>
                <c:pt idx="0">
                  <c:v>17</c:v>
                </c:pt>
                <c:pt idx="1">
                  <c:v>10</c:v>
                </c:pt>
                <c:pt idx="2">
                  <c:v>7</c:v>
                </c:pt>
                <c:pt idx="3">
                  <c:v>37</c:v>
                </c:pt>
                <c:pt idx="4">
                  <c:v>12</c:v>
                </c:pt>
                <c:pt idx="5">
                  <c:v>31</c:v>
                </c:pt>
                <c:pt idx="6">
                  <c:v>92</c:v>
                </c:pt>
                <c:pt idx="7">
                  <c:v>43</c:v>
                </c:pt>
                <c:pt idx="8">
                  <c:v>50</c:v>
                </c:pt>
                <c:pt idx="9">
                  <c:v>142</c:v>
                </c:pt>
                <c:pt idx="10">
                  <c:v>50</c:v>
                </c:pt>
                <c:pt idx="11">
                  <c:v>53</c:v>
                </c:pt>
                <c:pt idx="12">
                  <c:v>35</c:v>
                </c:pt>
                <c:pt idx="13">
                  <c:v>29</c:v>
                </c:pt>
                <c:pt idx="14">
                  <c:v>42</c:v>
                </c:pt>
                <c:pt idx="15">
                  <c:v>49</c:v>
                </c:pt>
                <c:pt idx="16">
                  <c:v>17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EE47-AE20-C92EA95F5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3789368"/>
        <c:axId val="-2123783624"/>
      </c:barChart>
      <c:catAx>
        <c:axId val="-2123789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1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783624"/>
        <c:crosses val="autoZero"/>
        <c:auto val="1"/>
        <c:lblAlgn val="ctr"/>
        <c:lblOffset val="100"/>
        <c:noMultiLvlLbl val="1"/>
      </c:catAx>
      <c:valAx>
        <c:axId val="-2123783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/>
                  <a:t>Runs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3789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6" Type="http://schemas.openxmlformats.org/officeDocument/2006/relationships/chart" Target="../charts/chart79.xml"/><Relationship Id="rId5" Type="http://schemas.openxmlformats.org/officeDocument/2006/relationships/chart" Target="../charts/chart78.xml"/><Relationship Id="rId4" Type="http://schemas.openxmlformats.org/officeDocument/2006/relationships/chart" Target="../charts/chart7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6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Relationship Id="rId6" Type="http://schemas.openxmlformats.org/officeDocument/2006/relationships/chart" Target="../charts/chart89.xml"/><Relationship Id="rId5" Type="http://schemas.openxmlformats.org/officeDocument/2006/relationships/chart" Target="../charts/chart88.xml"/><Relationship Id="rId4" Type="http://schemas.openxmlformats.org/officeDocument/2006/relationships/chart" Target="../charts/chart8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4.xml"/><Relationship Id="rId2" Type="http://schemas.openxmlformats.org/officeDocument/2006/relationships/chart" Target="../charts/chart93.xml"/><Relationship Id="rId1" Type="http://schemas.openxmlformats.org/officeDocument/2006/relationships/chart" Target="../charts/chart92.xml"/><Relationship Id="rId6" Type="http://schemas.openxmlformats.org/officeDocument/2006/relationships/chart" Target="../charts/chart97.xml"/><Relationship Id="rId5" Type="http://schemas.openxmlformats.org/officeDocument/2006/relationships/chart" Target="../charts/chart96.xml"/><Relationship Id="rId4" Type="http://schemas.openxmlformats.org/officeDocument/2006/relationships/chart" Target="../charts/chart9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2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2" Type="http://schemas.openxmlformats.org/officeDocument/2006/relationships/chart" Target="../charts/chart107.xml"/><Relationship Id="rId1" Type="http://schemas.openxmlformats.org/officeDocument/2006/relationships/chart" Target="../charts/chart106.xml"/><Relationship Id="rId6" Type="http://schemas.openxmlformats.org/officeDocument/2006/relationships/chart" Target="../charts/chart111.xml"/><Relationship Id="rId5" Type="http://schemas.openxmlformats.org/officeDocument/2006/relationships/chart" Target="../charts/chart110.xml"/><Relationship Id="rId4" Type="http://schemas.openxmlformats.org/officeDocument/2006/relationships/chart" Target="../charts/chart10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4.xml"/><Relationship Id="rId2" Type="http://schemas.openxmlformats.org/officeDocument/2006/relationships/chart" Target="../charts/chart113.xml"/><Relationship Id="rId1" Type="http://schemas.openxmlformats.org/officeDocument/2006/relationships/chart" Target="../charts/chart112.xml"/><Relationship Id="rId6" Type="http://schemas.openxmlformats.org/officeDocument/2006/relationships/chart" Target="../charts/chart117.xml"/><Relationship Id="rId5" Type="http://schemas.openxmlformats.org/officeDocument/2006/relationships/chart" Target="../charts/chart116.xml"/><Relationship Id="rId4" Type="http://schemas.openxmlformats.org/officeDocument/2006/relationships/chart" Target="../charts/chart11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0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5.xml"/><Relationship Id="rId1" Type="http://schemas.openxmlformats.org/officeDocument/2006/relationships/chart" Target="../charts/chart12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8.xml"/><Relationship Id="rId2" Type="http://schemas.openxmlformats.org/officeDocument/2006/relationships/chart" Target="../charts/chart127.xml"/><Relationship Id="rId1" Type="http://schemas.openxmlformats.org/officeDocument/2006/relationships/chart" Target="../charts/chart126.xml"/><Relationship Id="rId6" Type="http://schemas.openxmlformats.org/officeDocument/2006/relationships/chart" Target="../charts/chart131.xml"/><Relationship Id="rId5" Type="http://schemas.openxmlformats.org/officeDocument/2006/relationships/chart" Target="../charts/chart130.xml"/><Relationship Id="rId4" Type="http://schemas.openxmlformats.org/officeDocument/2006/relationships/chart" Target="../charts/chart12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4.xml"/><Relationship Id="rId2" Type="http://schemas.openxmlformats.org/officeDocument/2006/relationships/chart" Target="../charts/chart133.xml"/><Relationship Id="rId1" Type="http://schemas.openxmlformats.org/officeDocument/2006/relationships/chart" Target="../charts/chart132.xml"/><Relationship Id="rId6" Type="http://schemas.openxmlformats.org/officeDocument/2006/relationships/chart" Target="../charts/chart137.xml"/><Relationship Id="rId5" Type="http://schemas.openxmlformats.org/officeDocument/2006/relationships/chart" Target="../charts/chart136.xml"/><Relationship Id="rId4" Type="http://schemas.openxmlformats.org/officeDocument/2006/relationships/chart" Target="../charts/chart13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0.xml"/><Relationship Id="rId2" Type="http://schemas.openxmlformats.org/officeDocument/2006/relationships/chart" Target="../charts/chart139.xml"/><Relationship Id="rId1" Type="http://schemas.openxmlformats.org/officeDocument/2006/relationships/chart" Target="../charts/chart138.xml"/><Relationship Id="rId6" Type="http://schemas.openxmlformats.org/officeDocument/2006/relationships/chart" Target="../charts/chart143.xml"/><Relationship Id="rId5" Type="http://schemas.openxmlformats.org/officeDocument/2006/relationships/chart" Target="../charts/chart142.xml"/><Relationship Id="rId4" Type="http://schemas.openxmlformats.org/officeDocument/2006/relationships/chart" Target="../charts/chart14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6.xml"/><Relationship Id="rId2" Type="http://schemas.openxmlformats.org/officeDocument/2006/relationships/chart" Target="../charts/chart145.xml"/><Relationship Id="rId1" Type="http://schemas.openxmlformats.org/officeDocument/2006/relationships/chart" Target="../charts/chart144.xml"/><Relationship Id="rId6" Type="http://schemas.openxmlformats.org/officeDocument/2006/relationships/chart" Target="../charts/chart149.xml"/><Relationship Id="rId5" Type="http://schemas.openxmlformats.org/officeDocument/2006/relationships/chart" Target="../charts/chart148.xml"/><Relationship Id="rId4" Type="http://schemas.openxmlformats.org/officeDocument/2006/relationships/chart" Target="../charts/chart1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1.xml"/><Relationship Id="rId1" Type="http://schemas.openxmlformats.org/officeDocument/2006/relationships/chart" Target="../charts/chart15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4.xml"/><Relationship Id="rId2" Type="http://schemas.openxmlformats.org/officeDocument/2006/relationships/chart" Target="../charts/chart153.xml"/><Relationship Id="rId1" Type="http://schemas.openxmlformats.org/officeDocument/2006/relationships/chart" Target="../charts/chart152.xml"/><Relationship Id="rId6" Type="http://schemas.openxmlformats.org/officeDocument/2006/relationships/chart" Target="../charts/chart157.xml"/><Relationship Id="rId5" Type="http://schemas.openxmlformats.org/officeDocument/2006/relationships/chart" Target="../charts/chart156.xml"/><Relationship Id="rId4" Type="http://schemas.openxmlformats.org/officeDocument/2006/relationships/chart" Target="../charts/chart155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0.xml"/><Relationship Id="rId2" Type="http://schemas.openxmlformats.org/officeDocument/2006/relationships/chart" Target="../charts/chart159.xml"/><Relationship Id="rId1" Type="http://schemas.openxmlformats.org/officeDocument/2006/relationships/chart" Target="../charts/chart158.xml"/><Relationship Id="rId6" Type="http://schemas.openxmlformats.org/officeDocument/2006/relationships/chart" Target="../charts/chart163.xml"/><Relationship Id="rId5" Type="http://schemas.openxmlformats.org/officeDocument/2006/relationships/chart" Target="../charts/chart162.xml"/><Relationship Id="rId4" Type="http://schemas.openxmlformats.org/officeDocument/2006/relationships/chart" Target="../charts/chart16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18</xdr:row>
      <xdr:rowOff>12700</xdr:rowOff>
    </xdr:from>
    <xdr:to>
      <xdr:col>7</xdr:col>
      <xdr:colOff>455467</xdr:colOff>
      <xdr:row>36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18</xdr:row>
      <xdr:rowOff>4234</xdr:rowOff>
    </xdr:from>
    <xdr:to>
      <xdr:col>16</xdr:col>
      <xdr:colOff>269200</xdr:colOff>
      <xdr:row>36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55</xdr:row>
      <xdr:rowOff>12700</xdr:rowOff>
    </xdr:from>
    <xdr:to>
      <xdr:col>6</xdr:col>
      <xdr:colOff>347133</xdr:colOff>
      <xdr:row>73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55</xdr:row>
      <xdr:rowOff>12700</xdr:rowOff>
    </xdr:from>
    <xdr:to>
      <xdr:col>13</xdr:col>
      <xdr:colOff>448733</xdr:colOff>
      <xdr:row>73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75</xdr:row>
      <xdr:rowOff>12700</xdr:rowOff>
    </xdr:from>
    <xdr:to>
      <xdr:col>6</xdr:col>
      <xdr:colOff>347134</xdr:colOff>
      <xdr:row>93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75</xdr:row>
      <xdr:rowOff>4234</xdr:rowOff>
    </xdr:from>
    <xdr:to>
      <xdr:col>13</xdr:col>
      <xdr:colOff>448734</xdr:colOff>
      <xdr:row>93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</xdr:colOff>
      <xdr:row>16</xdr:row>
      <xdr:rowOff>0</xdr:rowOff>
    </xdr:from>
    <xdr:to>
      <xdr:col>7</xdr:col>
      <xdr:colOff>568920</xdr:colOff>
      <xdr:row>34</xdr:row>
      <xdr:rowOff>136800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121920</xdr:colOff>
      <xdr:row>16</xdr:row>
      <xdr:rowOff>0</xdr:rowOff>
    </xdr:from>
    <xdr:to>
      <xdr:col>16</xdr:col>
      <xdr:colOff>103253</xdr:colOff>
      <xdr:row>34</xdr:row>
      <xdr:rowOff>136800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50</xdr:row>
      <xdr:rowOff>20320</xdr:rowOff>
    </xdr:from>
    <xdr:to>
      <xdr:col>7</xdr:col>
      <xdr:colOff>568960</xdr:colOff>
      <xdr:row>69</xdr:row>
      <xdr:rowOff>4720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264161</xdr:colOff>
      <xdr:row>70</xdr:row>
      <xdr:rowOff>20320</xdr:rowOff>
    </xdr:from>
    <xdr:to>
      <xdr:col>7</xdr:col>
      <xdr:colOff>579120</xdr:colOff>
      <xdr:row>88</xdr:row>
      <xdr:rowOff>20320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104987</xdr:colOff>
      <xdr:row>70</xdr:row>
      <xdr:rowOff>1694</xdr:rowOff>
    </xdr:from>
    <xdr:to>
      <xdr:col>16</xdr:col>
      <xdr:colOff>132080</xdr:colOff>
      <xdr:row>88</xdr:row>
      <xdr:rowOff>1694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91440</xdr:colOff>
      <xdr:row>50</xdr:row>
      <xdr:rowOff>20320</xdr:rowOff>
    </xdr:from>
    <xdr:to>
      <xdr:col>16</xdr:col>
      <xdr:colOff>132080</xdr:colOff>
      <xdr:row>69</xdr:row>
      <xdr:rowOff>4720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10</xdr:row>
      <xdr:rowOff>12700</xdr:rowOff>
    </xdr:from>
    <xdr:to>
      <xdr:col>7</xdr:col>
      <xdr:colOff>455467</xdr:colOff>
      <xdr:row>28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10</xdr:row>
      <xdr:rowOff>4234</xdr:rowOff>
    </xdr:from>
    <xdr:to>
      <xdr:col>16</xdr:col>
      <xdr:colOff>269200</xdr:colOff>
      <xdr:row>28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39</xdr:row>
      <xdr:rowOff>12700</xdr:rowOff>
    </xdr:from>
    <xdr:to>
      <xdr:col>6</xdr:col>
      <xdr:colOff>347133</xdr:colOff>
      <xdr:row>57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39</xdr:row>
      <xdr:rowOff>12700</xdr:rowOff>
    </xdr:from>
    <xdr:to>
      <xdr:col>13</xdr:col>
      <xdr:colOff>448733</xdr:colOff>
      <xdr:row>57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59</xdr:row>
      <xdr:rowOff>12700</xdr:rowOff>
    </xdr:from>
    <xdr:to>
      <xdr:col>6</xdr:col>
      <xdr:colOff>347134</xdr:colOff>
      <xdr:row>77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59</xdr:row>
      <xdr:rowOff>4234</xdr:rowOff>
    </xdr:from>
    <xdr:to>
      <xdr:col>13</xdr:col>
      <xdr:colOff>448734</xdr:colOff>
      <xdr:row>77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23</xdr:row>
      <xdr:rowOff>12700</xdr:rowOff>
    </xdr:from>
    <xdr:to>
      <xdr:col>7</xdr:col>
      <xdr:colOff>455467</xdr:colOff>
      <xdr:row>41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23</xdr:row>
      <xdr:rowOff>4234</xdr:rowOff>
    </xdr:from>
    <xdr:to>
      <xdr:col>16</xdr:col>
      <xdr:colOff>269200</xdr:colOff>
      <xdr:row>41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65</xdr:row>
      <xdr:rowOff>12700</xdr:rowOff>
    </xdr:from>
    <xdr:to>
      <xdr:col>8</xdr:col>
      <xdr:colOff>10160</xdr:colOff>
      <xdr:row>83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282786</xdr:colOff>
      <xdr:row>65</xdr:row>
      <xdr:rowOff>12700</xdr:rowOff>
    </xdr:from>
    <xdr:to>
      <xdr:col>17</xdr:col>
      <xdr:colOff>0</xdr:colOff>
      <xdr:row>83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85</xdr:row>
      <xdr:rowOff>12700</xdr:rowOff>
    </xdr:from>
    <xdr:to>
      <xdr:col>8</xdr:col>
      <xdr:colOff>10161</xdr:colOff>
      <xdr:row>103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282787</xdr:colOff>
      <xdr:row>85</xdr:row>
      <xdr:rowOff>4234</xdr:rowOff>
    </xdr:from>
    <xdr:to>
      <xdr:col>17</xdr:col>
      <xdr:colOff>1</xdr:colOff>
      <xdr:row>103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4232</xdr:colOff>
      <xdr:row>23</xdr:row>
      <xdr:rowOff>8466</xdr:rowOff>
    </xdr:from>
    <xdr:to>
      <xdr:col>16</xdr:col>
      <xdr:colOff>662899</xdr:colOff>
      <xdr:row>44</xdr:row>
      <xdr:rowOff>48066</xdr:rowOff>
    </xdr:to>
    <xdr:graphicFrame macro="">
      <xdr:nvGraphicFramePr>
        <xdr:cNvPr id="8325" name="Chart 1">
          <a:extLst>
            <a:ext uri="{FF2B5EF4-FFF2-40B4-BE49-F238E27FC236}">
              <a16:creationId xmlns:a16="http://schemas.microsoft.com/office/drawing/2014/main" id="{00000000-0008-0000-1100-00008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122766</xdr:colOff>
      <xdr:row>23</xdr:row>
      <xdr:rowOff>8466</xdr:rowOff>
    </xdr:from>
    <xdr:to>
      <xdr:col>8</xdr:col>
      <xdr:colOff>78699</xdr:colOff>
      <xdr:row>44</xdr:row>
      <xdr:rowOff>48066</xdr:rowOff>
    </xdr:to>
    <xdr:graphicFrame macro="">
      <xdr:nvGraphicFramePr>
        <xdr:cNvPr id="8326" name="Chart 2">
          <a:extLst>
            <a:ext uri="{FF2B5EF4-FFF2-40B4-BE49-F238E27FC236}">
              <a16:creationId xmlns:a16="http://schemas.microsoft.com/office/drawing/2014/main" id="{00000000-0008-0000-1100-00008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10160</xdr:colOff>
      <xdr:row>45</xdr:row>
      <xdr:rowOff>142240</xdr:rowOff>
    </xdr:from>
    <xdr:to>
      <xdr:col>16</xdr:col>
      <xdr:colOff>668827</xdr:colOff>
      <xdr:row>68</xdr:row>
      <xdr:rowOff>29440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12</xdr:row>
      <xdr:rowOff>12700</xdr:rowOff>
    </xdr:from>
    <xdr:to>
      <xdr:col>7</xdr:col>
      <xdr:colOff>455467</xdr:colOff>
      <xdr:row>30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12</xdr:row>
      <xdr:rowOff>4234</xdr:rowOff>
    </xdr:from>
    <xdr:to>
      <xdr:col>16</xdr:col>
      <xdr:colOff>269200</xdr:colOff>
      <xdr:row>30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43</xdr:row>
      <xdr:rowOff>12700</xdr:rowOff>
    </xdr:from>
    <xdr:to>
      <xdr:col>6</xdr:col>
      <xdr:colOff>347133</xdr:colOff>
      <xdr:row>61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43</xdr:row>
      <xdr:rowOff>12700</xdr:rowOff>
    </xdr:from>
    <xdr:to>
      <xdr:col>13</xdr:col>
      <xdr:colOff>448733</xdr:colOff>
      <xdr:row>61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63</xdr:row>
      <xdr:rowOff>12700</xdr:rowOff>
    </xdr:from>
    <xdr:to>
      <xdr:col>6</xdr:col>
      <xdr:colOff>347134</xdr:colOff>
      <xdr:row>81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63</xdr:row>
      <xdr:rowOff>4234</xdr:rowOff>
    </xdr:from>
    <xdr:to>
      <xdr:col>13</xdr:col>
      <xdr:colOff>448734</xdr:colOff>
      <xdr:row>81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162560</xdr:colOff>
      <xdr:row>10</xdr:row>
      <xdr:rowOff>18626</xdr:rowOff>
    </xdr:from>
    <xdr:to>
      <xdr:col>7</xdr:col>
      <xdr:colOff>345400</xdr:colOff>
      <xdr:row>29</xdr:row>
      <xdr:rowOff>3026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</xdr:colOff>
      <xdr:row>10</xdr:row>
      <xdr:rowOff>10160</xdr:rowOff>
    </xdr:from>
    <xdr:to>
      <xdr:col>15</xdr:col>
      <xdr:colOff>656973</xdr:colOff>
      <xdr:row>28</xdr:row>
      <xdr:rowOff>146960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31</xdr:row>
      <xdr:rowOff>15240</xdr:rowOff>
    </xdr:from>
    <xdr:to>
      <xdr:col>18</xdr:col>
      <xdr:colOff>223520</xdr:colOff>
      <xdr:row>53</xdr:row>
      <xdr:rowOff>15240</xdr:rowOff>
    </xdr:to>
    <xdr:graphicFrame macro="">
      <xdr:nvGraphicFramePr>
        <xdr:cNvPr id="1422" name="Chart 2">
          <a:extLst>
            <a:ext uri="{FF2B5EF4-FFF2-40B4-BE49-F238E27FC236}">
              <a16:creationId xmlns:a16="http://schemas.microsoft.com/office/drawing/2014/main" id="{00000000-0008-0000-15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31</xdr:row>
      <xdr:rowOff>17780</xdr:rowOff>
    </xdr:from>
    <xdr:to>
      <xdr:col>8</xdr:col>
      <xdr:colOff>660400</xdr:colOff>
      <xdr:row>53</xdr:row>
      <xdr:rowOff>5080</xdr:rowOff>
    </xdr:to>
    <xdr:graphicFrame macro="">
      <xdr:nvGraphicFramePr>
        <xdr:cNvPr id="1423" name="Chart 3">
          <a:extLst>
            <a:ext uri="{FF2B5EF4-FFF2-40B4-BE49-F238E27FC236}">
              <a16:creationId xmlns:a16="http://schemas.microsoft.com/office/drawing/2014/main" id="{00000000-0008-0000-15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83</xdr:row>
      <xdr:rowOff>12699</xdr:rowOff>
    </xdr:from>
    <xdr:to>
      <xdr:col>9</xdr:col>
      <xdr:colOff>121920</xdr:colOff>
      <xdr:row>102</xdr:row>
      <xdr:rowOff>8466</xdr:rowOff>
    </xdr:to>
    <xdr:graphicFrame macro="">
      <xdr:nvGraphicFramePr>
        <xdr:cNvPr id="1424" name="Chart 4">
          <a:extLst>
            <a:ext uri="{FF2B5EF4-FFF2-40B4-BE49-F238E27FC236}">
              <a16:creationId xmlns:a16="http://schemas.microsoft.com/office/drawing/2014/main" id="{00000000-0008-0000-15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342900</xdr:colOff>
      <xdr:row>83</xdr:row>
      <xdr:rowOff>14394</xdr:rowOff>
    </xdr:from>
    <xdr:to>
      <xdr:col>18</xdr:col>
      <xdr:colOff>91440</xdr:colOff>
      <xdr:row>102</xdr:row>
      <xdr:rowOff>1693</xdr:rowOff>
    </xdr:to>
    <xdr:graphicFrame macro="">
      <xdr:nvGraphicFramePr>
        <xdr:cNvPr id="1425" name="Chart 5">
          <a:extLst>
            <a:ext uri="{FF2B5EF4-FFF2-40B4-BE49-F238E27FC236}">
              <a16:creationId xmlns:a16="http://schemas.microsoft.com/office/drawing/2014/main" id="{00000000-0008-0000-15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343748</xdr:colOff>
      <xdr:row>103</xdr:row>
      <xdr:rowOff>38946</xdr:rowOff>
    </xdr:from>
    <xdr:to>
      <xdr:col>18</xdr:col>
      <xdr:colOff>101600</xdr:colOff>
      <xdr:row>122</xdr:row>
      <xdr:rowOff>142240</xdr:rowOff>
    </xdr:to>
    <xdr:graphicFrame macro="">
      <xdr:nvGraphicFramePr>
        <xdr:cNvPr id="1426" name="Chart 6">
          <a:extLst>
            <a:ext uri="{FF2B5EF4-FFF2-40B4-BE49-F238E27FC236}">
              <a16:creationId xmlns:a16="http://schemas.microsoft.com/office/drawing/2014/main" id="{00000000-0008-0000-15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9</xdr:col>
      <xdr:colOff>142240</xdr:colOff>
      <xdr:row>122</xdr:row>
      <xdr:rowOff>101600</xdr:rowOff>
    </xdr:to>
    <xdr:graphicFrame macro="">
      <xdr:nvGraphicFramePr>
        <xdr:cNvPr id="1427" name="Chart 7">
          <a:extLst>
            <a:ext uri="{FF2B5EF4-FFF2-40B4-BE49-F238E27FC236}">
              <a16:creationId xmlns:a16="http://schemas.microsoft.com/office/drawing/2014/main" id="{00000000-0008-0000-15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11</xdr:row>
      <xdr:rowOff>12700</xdr:rowOff>
    </xdr:from>
    <xdr:to>
      <xdr:col>7</xdr:col>
      <xdr:colOff>455467</xdr:colOff>
      <xdr:row>29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11</xdr:row>
      <xdr:rowOff>4234</xdr:rowOff>
    </xdr:from>
    <xdr:to>
      <xdr:col>16</xdr:col>
      <xdr:colOff>269200</xdr:colOff>
      <xdr:row>29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13</xdr:col>
      <xdr:colOff>448733</xdr:colOff>
      <xdr:row>71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13</xdr:col>
      <xdr:colOff>448734</xdr:colOff>
      <xdr:row>91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16</xdr:row>
      <xdr:rowOff>12700</xdr:rowOff>
    </xdr:from>
    <xdr:to>
      <xdr:col>7</xdr:col>
      <xdr:colOff>455467</xdr:colOff>
      <xdr:row>34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663787</xdr:colOff>
      <xdr:row>16</xdr:row>
      <xdr:rowOff>14394</xdr:rowOff>
    </xdr:from>
    <xdr:to>
      <xdr:col>15</xdr:col>
      <xdr:colOff>614640</xdr:colOff>
      <xdr:row>34</xdr:row>
      <xdr:rowOff>151194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51</xdr:row>
      <xdr:rowOff>12700</xdr:rowOff>
    </xdr:from>
    <xdr:to>
      <xdr:col>6</xdr:col>
      <xdr:colOff>347133</xdr:colOff>
      <xdr:row>69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51</xdr:row>
      <xdr:rowOff>12700</xdr:rowOff>
    </xdr:from>
    <xdr:to>
      <xdr:col>14</xdr:col>
      <xdr:colOff>91440</xdr:colOff>
      <xdr:row>69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71</xdr:row>
      <xdr:rowOff>12700</xdr:rowOff>
    </xdr:from>
    <xdr:to>
      <xdr:col>6</xdr:col>
      <xdr:colOff>347134</xdr:colOff>
      <xdr:row>89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71</xdr:row>
      <xdr:rowOff>4234</xdr:rowOff>
    </xdr:from>
    <xdr:to>
      <xdr:col>14</xdr:col>
      <xdr:colOff>81280</xdr:colOff>
      <xdr:row>89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365759</xdr:colOff>
      <xdr:row>25</xdr:row>
      <xdr:rowOff>91441</xdr:rowOff>
    </xdr:from>
    <xdr:to>
      <xdr:col>16</xdr:col>
      <xdr:colOff>401280</xdr:colOff>
      <xdr:row>46</xdr:row>
      <xdr:rowOff>131041</xdr:rowOff>
    </xdr:to>
    <xdr:graphicFrame macro="">
      <xdr:nvGraphicFramePr>
        <xdr:cNvPr id="6277" name="Chart 1">
          <a:extLst>
            <a:ext uri="{FF2B5EF4-FFF2-40B4-BE49-F238E27FC236}">
              <a16:creationId xmlns:a16="http://schemas.microsoft.com/office/drawing/2014/main" id="{00000000-0008-0000-1800-00008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25</xdr:row>
      <xdr:rowOff>80434</xdr:rowOff>
    </xdr:from>
    <xdr:to>
      <xdr:col>8</xdr:col>
      <xdr:colOff>89706</xdr:colOff>
      <xdr:row>46</xdr:row>
      <xdr:rowOff>120034</xdr:rowOff>
    </xdr:to>
    <xdr:graphicFrame macro="">
      <xdr:nvGraphicFramePr>
        <xdr:cNvPr id="6278" name="Chart 2">
          <a:extLst>
            <a:ext uri="{FF2B5EF4-FFF2-40B4-BE49-F238E27FC236}">
              <a16:creationId xmlns:a16="http://schemas.microsoft.com/office/drawing/2014/main" id="{00000000-0008-0000-1800-00008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9</xdr:row>
      <xdr:rowOff>12700</xdr:rowOff>
    </xdr:from>
    <xdr:to>
      <xdr:col>7</xdr:col>
      <xdr:colOff>455467</xdr:colOff>
      <xdr:row>27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9</xdr:row>
      <xdr:rowOff>4234</xdr:rowOff>
    </xdr:from>
    <xdr:to>
      <xdr:col>16</xdr:col>
      <xdr:colOff>269200</xdr:colOff>
      <xdr:row>27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37</xdr:row>
      <xdr:rowOff>12700</xdr:rowOff>
    </xdr:from>
    <xdr:to>
      <xdr:col>6</xdr:col>
      <xdr:colOff>347133</xdr:colOff>
      <xdr:row>55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37</xdr:row>
      <xdr:rowOff>12700</xdr:rowOff>
    </xdr:from>
    <xdr:to>
      <xdr:col>13</xdr:col>
      <xdr:colOff>448733</xdr:colOff>
      <xdr:row>55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57</xdr:row>
      <xdr:rowOff>12700</xdr:rowOff>
    </xdr:from>
    <xdr:to>
      <xdr:col>6</xdr:col>
      <xdr:colOff>347134</xdr:colOff>
      <xdr:row>75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57</xdr:row>
      <xdr:rowOff>4234</xdr:rowOff>
    </xdr:from>
    <xdr:to>
      <xdr:col>13</xdr:col>
      <xdr:colOff>448734</xdr:colOff>
      <xdr:row>75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9</xdr:row>
      <xdr:rowOff>12700</xdr:rowOff>
    </xdr:from>
    <xdr:to>
      <xdr:col>7</xdr:col>
      <xdr:colOff>455467</xdr:colOff>
      <xdr:row>27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9</xdr:row>
      <xdr:rowOff>4234</xdr:rowOff>
    </xdr:from>
    <xdr:to>
      <xdr:col>16</xdr:col>
      <xdr:colOff>269200</xdr:colOff>
      <xdr:row>27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37</xdr:row>
      <xdr:rowOff>12700</xdr:rowOff>
    </xdr:from>
    <xdr:to>
      <xdr:col>6</xdr:col>
      <xdr:colOff>347133</xdr:colOff>
      <xdr:row>55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37</xdr:row>
      <xdr:rowOff>12700</xdr:rowOff>
    </xdr:from>
    <xdr:to>
      <xdr:col>13</xdr:col>
      <xdr:colOff>448733</xdr:colOff>
      <xdr:row>55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57</xdr:row>
      <xdr:rowOff>12700</xdr:rowOff>
    </xdr:from>
    <xdr:to>
      <xdr:col>6</xdr:col>
      <xdr:colOff>347134</xdr:colOff>
      <xdr:row>75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57</xdr:row>
      <xdr:rowOff>4234</xdr:rowOff>
    </xdr:from>
    <xdr:to>
      <xdr:col>13</xdr:col>
      <xdr:colOff>448734</xdr:colOff>
      <xdr:row>75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49</xdr:row>
      <xdr:rowOff>12700</xdr:rowOff>
    </xdr:from>
    <xdr:to>
      <xdr:col>6</xdr:col>
      <xdr:colOff>347133</xdr:colOff>
      <xdr:row>67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49</xdr:row>
      <xdr:rowOff>12700</xdr:rowOff>
    </xdr:from>
    <xdr:to>
      <xdr:col>13</xdr:col>
      <xdr:colOff>448733</xdr:colOff>
      <xdr:row>67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69</xdr:row>
      <xdr:rowOff>12700</xdr:rowOff>
    </xdr:from>
    <xdr:to>
      <xdr:col>6</xdr:col>
      <xdr:colOff>347134</xdr:colOff>
      <xdr:row>87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69</xdr:row>
      <xdr:rowOff>4234</xdr:rowOff>
    </xdr:from>
    <xdr:to>
      <xdr:col>13</xdr:col>
      <xdr:colOff>448734</xdr:colOff>
      <xdr:row>87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15</xdr:row>
      <xdr:rowOff>12700</xdr:rowOff>
    </xdr:from>
    <xdr:to>
      <xdr:col>7</xdr:col>
      <xdr:colOff>455467</xdr:colOff>
      <xdr:row>33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15</xdr:row>
      <xdr:rowOff>4234</xdr:rowOff>
    </xdr:from>
    <xdr:to>
      <xdr:col>16</xdr:col>
      <xdr:colOff>269200</xdr:colOff>
      <xdr:row>33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18626</xdr:colOff>
      <xdr:row>30</xdr:row>
      <xdr:rowOff>8467</xdr:rowOff>
    </xdr:from>
    <xdr:to>
      <xdr:col>16</xdr:col>
      <xdr:colOff>677293</xdr:colOff>
      <xdr:row>51</xdr:row>
      <xdr:rowOff>48067</xdr:rowOff>
    </xdr:to>
    <xdr:graphicFrame macro="">
      <xdr:nvGraphicFramePr>
        <xdr:cNvPr id="3469" name="Chart 1">
          <a:extLst>
            <a:ext uri="{FF2B5EF4-FFF2-40B4-BE49-F238E27FC236}">
              <a16:creationId xmlns:a16="http://schemas.microsoft.com/office/drawing/2014/main" id="{00000000-0008-0000-2000-00008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84667</xdr:colOff>
      <xdr:row>30</xdr:row>
      <xdr:rowOff>8467</xdr:rowOff>
    </xdr:from>
    <xdr:to>
      <xdr:col>8</xdr:col>
      <xdr:colOff>40600</xdr:colOff>
      <xdr:row>51</xdr:row>
      <xdr:rowOff>48067</xdr:rowOff>
    </xdr:to>
    <xdr:graphicFrame macro="">
      <xdr:nvGraphicFramePr>
        <xdr:cNvPr id="3470" name="Chart 2">
          <a:extLst>
            <a:ext uri="{FF2B5EF4-FFF2-40B4-BE49-F238E27FC236}">
              <a16:creationId xmlns:a16="http://schemas.microsoft.com/office/drawing/2014/main" id="{00000000-0008-0000-2000-00008E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81</xdr:row>
      <xdr:rowOff>8466</xdr:rowOff>
    </xdr:from>
    <xdr:to>
      <xdr:col>7</xdr:col>
      <xdr:colOff>696767</xdr:colOff>
      <xdr:row>99</xdr:row>
      <xdr:rowOff>145266</xdr:rowOff>
    </xdr:to>
    <xdr:graphicFrame macro="">
      <xdr:nvGraphicFramePr>
        <xdr:cNvPr id="3471" name="Chart 3">
          <a:extLst>
            <a:ext uri="{FF2B5EF4-FFF2-40B4-BE49-F238E27FC236}">
              <a16:creationId xmlns:a16="http://schemas.microsoft.com/office/drawing/2014/main" id="{00000000-0008-0000-2000-00008F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232832</xdr:colOff>
      <xdr:row>81</xdr:row>
      <xdr:rowOff>8466</xdr:rowOff>
    </xdr:from>
    <xdr:to>
      <xdr:col>16</xdr:col>
      <xdr:colOff>214166</xdr:colOff>
      <xdr:row>99</xdr:row>
      <xdr:rowOff>145266</xdr:rowOff>
    </xdr:to>
    <xdr:graphicFrame macro="">
      <xdr:nvGraphicFramePr>
        <xdr:cNvPr id="3472" name="Chart 4">
          <a:extLst>
            <a:ext uri="{FF2B5EF4-FFF2-40B4-BE49-F238E27FC236}">
              <a16:creationId xmlns:a16="http://schemas.microsoft.com/office/drawing/2014/main" id="{00000000-0008-0000-2000-000090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232832</xdr:colOff>
      <xdr:row>100</xdr:row>
      <xdr:rowOff>127001</xdr:rowOff>
    </xdr:from>
    <xdr:to>
      <xdr:col>16</xdr:col>
      <xdr:colOff>214166</xdr:colOff>
      <xdr:row>119</xdr:row>
      <xdr:rowOff>111401</xdr:rowOff>
    </xdr:to>
    <xdr:graphicFrame macro="">
      <xdr:nvGraphicFramePr>
        <xdr:cNvPr id="3473" name="Chart 5">
          <a:extLst>
            <a:ext uri="{FF2B5EF4-FFF2-40B4-BE49-F238E27FC236}">
              <a16:creationId xmlns:a16="http://schemas.microsoft.com/office/drawing/2014/main" id="{00000000-0008-0000-2000-000091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100</xdr:row>
      <xdr:rowOff>127001</xdr:rowOff>
    </xdr:from>
    <xdr:to>
      <xdr:col>7</xdr:col>
      <xdr:colOff>696767</xdr:colOff>
      <xdr:row>119</xdr:row>
      <xdr:rowOff>111401</xdr:rowOff>
    </xdr:to>
    <xdr:graphicFrame macro="">
      <xdr:nvGraphicFramePr>
        <xdr:cNvPr id="3474" name="Chart 6">
          <a:extLst>
            <a:ext uri="{FF2B5EF4-FFF2-40B4-BE49-F238E27FC236}">
              <a16:creationId xmlns:a16="http://schemas.microsoft.com/office/drawing/2014/main" id="{00000000-0008-0000-2000-00009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673100</xdr:colOff>
      <xdr:row>28</xdr:row>
      <xdr:rowOff>8467</xdr:rowOff>
    </xdr:from>
    <xdr:to>
      <xdr:col>16</xdr:col>
      <xdr:colOff>654434</xdr:colOff>
      <xdr:row>49</xdr:row>
      <xdr:rowOff>48067</xdr:rowOff>
    </xdr:to>
    <xdr:graphicFrame macro="">
      <xdr:nvGraphicFramePr>
        <xdr:cNvPr id="5517" name="Chart 1">
          <a:extLst>
            <a:ext uri="{FF2B5EF4-FFF2-40B4-BE49-F238E27FC236}">
              <a16:creationId xmlns:a16="http://schemas.microsoft.com/office/drawing/2014/main" id="{00000000-0008-0000-2100-00008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84666</xdr:colOff>
      <xdr:row>28</xdr:row>
      <xdr:rowOff>12700</xdr:rowOff>
    </xdr:from>
    <xdr:to>
      <xdr:col>8</xdr:col>
      <xdr:colOff>40599</xdr:colOff>
      <xdr:row>49</xdr:row>
      <xdr:rowOff>52300</xdr:rowOff>
    </xdr:to>
    <xdr:graphicFrame macro="">
      <xdr:nvGraphicFramePr>
        <xdr:cNvPr id="5518" name="Chart 2">
          <a:extLst>
            <a:ext uri="{FF2B5EF4-FFF2-40B4-BE49-F238E27FC236}">
              <a16:creationId xmlns:a16="http://schemas.microsoft.com/office/drawing/2014/main" id="{00000000-0008-0000-2100-00008E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67733</xdr:colOff>
      <xdr:row>77</xdr:row>
      <xdr:rowOff>0</xdr:rowOff>
    </xdr:from>
    <xdr:to>
      <xdr:col>8</xdr:col>
      <xdr:colOff>23666</xdr:colOff>
      <xdr:row>95</xdr:row>
      <xdr:rowOff>136800</xdr:rowOff>
    </xdr:to>
    <xdr:graphicFrame macro="">
      <xdr:nvGraphicFramePr>
        <xdr:cNvPr id="5519" name="Chart 3">
          <a:extLst>
            <a:ext uri="{FF2B5EF4-FFF2-40B4-BE49-F238E27FC236}">
              <a16:creationId xmlns:a16="http://schemas.microsoft.com/office/drawing/2014/main" id="{00000000-0008-0000-2100-00008F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258234</xdr:colOff>
      <xdr:row>77</xdr:row>
      <xdr:rowOff>0</xdr:rowOff>
    </xdr:from>
    <xdr:to>
      <xdr:col>16</xdr:col>
      <xdr:colOff>239568</xdr:colOff>
      <xdr:row>95</xdr:row>
      <xdr:rowOff>136800</xdr:rowOff>
    </xdr:to>
    <xdr:graphicFrame macro="">
      <xdr:nvGraphicFramePr>
        <xdr:cNvPr id="5520" name="Chart 4">
          <a:extLst>
            <a:ext uri="{FF2B5EF4-FFF2-40B4-BE49-F238E27FC236}">
              <a16:creationId xmlns:a16="http://schemas.microsoft.com/office/drawing/2014/main" id="{00000000-0008-0000-2100-000090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67733</xdr:colOff>
      <xdr:row>97</xdr:row>
      <xdr:rowOff>33867</xdr:rowOff>
    </xdr:from>
    <xdr:to>
      <xdr:col>8</xdr:col>
      <xdr:colOff>23666</xdr:colOff>
      <xdr:row>116</xdr:row>
      <xdr:rowOff>18267</xdr:rowOff>
    </xdr:to>
    <xdr:graphicFrame macro="">
      <xdr:nvGraphicFramePr>
        <xdr:cNvPr id="5521" name="Chart 5">
          <a:extLst>
            <a:ext uri="{FF2B5EF4-FFF2-40B4-BE49-F238E27FC236}">
              <a16:creationId xmlns:a16="http://schemas.microsoft.com/office/drawing/2014/main" id="{00000000-0008-0000-2100-000091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258234</xdr:colOff>
      <xdr:row>97</xdr:row>
      <xdr:rowOff>33867</xdr:rowOff>
    </xdr:from>
    <xdr:to>
      <xdr:col>16</xdr:col>
      <xdr:colOff>239568</xdr:colOff>
      <xdr:row>116</xdr:row>
      <xdr:rowOff>18267</xdr:rowOff>
    </xdr:to>
    <xdr:graphicFrame macro="">
      <xdr:nvGraphicFramePr>
        <xdr:cNvPr id="5522" name="Chart 6">
          <a:extLst>
            <a:ext uri="{FF2B5EF4-FFF2-40B4-BE49-F238E27FC236}">
              <a16:creationId xmlns:a16="http://schemas.microsoft.com/office/drawing/2014/main" id="{00000000-0008-0000-2100-000092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26</xdr:row>
      <xdr:rowOff>0</xdr:rowOff>
    </xdr:from>
    <xdr:to>
      <xdr:col>17</xdr:col>
      <xdr:colOff>63500</xdr:colOff>
      <xdr:row>43</xdr:row>
      <xdr:rowOff>139700</xdr:rowOff>
    </xdr:to>
    <xdr:graphicFrame macro="">
      <xdr:nvGraphicFramePr>
        <xdr:cNvPr id="11661" name="Chart 1">
          <a:extLst>
            <a:ext uri="{FF2B5EF4-FFF2-40B4-BE49-F238E27FC236}">
              <a16:creationId xmlns:a16="http://schemas.microsoft.com/office/drawing/2014/main" id="{00000000-0008-0000-2200-00008D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25</xdr:row>
      <xdr:rowOff>127000</xdr:rowOff>
    </xdr:from>
    <xdr:to>
      <xdr:col>8</xdr:col>
      <xdr:colOff>254000</xdr:colOff>
      <xdr:row>43</xdr:row>
      <xdr:rowOff>139700</xdr:rowOff>
    </xdr:to>
    <xdr:graphicFrame macro="">
      <xdr:nvGraphicFramePr>
        <xdr:cNvPr id="11662" name="Chart 2">
          <a:extLst>
            <a:ext uri="{FF2B5EF4-FFF2-40B4-BE49-F238E27FC236}">
              <a16:creationId xmlns:a16="http://schemas.microsoft.com/office/drawing/2014/main" id="{00000000-0008-0000-2200-00008E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66</xdr:row>
      <xdr:rowOff>12700</xdr:rowOff>
    </xdr:from>
    <xdr:to>
      <xdr:col>7</xdr:col>
      <xdr:colOff>457200</xdr:colOff>
      <xdr:row>83</xdr:row>
      <xdr:rowOff>12700</xdr:rowOff>
    </xdr:to>
    <xdr:graphicFrame macro="">
      <xdr:nvGraphicFramePr>
        <xdr:cNvPr id="11663" name="Chart 3">
          <a:extLst>
            <a:ext uri="{FF2B5EF4-FFF2-40B4-BE49-F238E27FC236}">
              <a16:creationId xmlns:a16="http://schemas.microsoft.com/office/drawing/2014/main" id="{00000000-0008-0000-2200-00008F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66</xdr:row>
      <xdr:rowOff>12700</xdr:rowOff>
    </xdr:from>
    <xdr:to>
      <xdr:col>15</xdr:col>
      <xdr:colOff>330200</xdr:colOff>
      <xdr:row>83</xdr:row>
      <xdr:rowOff>12700</xdr:rowOff>
    </xdr:to>
    <xdr:graphicFrame macro="">
      <xdr:nvGraphicFramePr>
        <xdr:cNvPr id="11664" name="Chart 4">
          <a:extLst>
            <a:ext uri="{FF2B5EF4-FFF2-40B4-BE49-F238E27FC236}">
              <a16:creationId xmlns:a16="http://schemas.microsoft.com/office/drawing/2014/main" id="{00000000-0008-0000-2200-000090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83</xdr:row>
      <xdr:rowOff>101600</xdr:rowOff>
    </xdr:from>
    <xdr:to>
      <xdr:col>15</xdr:col>
      <xdr:colOff>330200</xdr:colOff>
      <xdr:row>100</xdr:row>
      <xdr:rowOff>101600</xdr:rowOff>
    </xdr:to>
    <xdr:graphicFrame macro="">
      <xdr:nvGraphicFramePr>
        <xdr:cNvPr id="11665" name="Chart 5">
          <a:extLst>
            <a:ext uri="{FF2B5EF4-FFF2-40B4-BE49-F238E27FC236}">
              <a16:creationId xmlns:a16="http://schemas.microsoft.com/office/drawing/2014/main" id="{00000000-0008-0000-2200-000091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76200</xdr:rowOff>
    </xdr:from>
    <xdr:to>
      <xdr:col>7</xdr:col>
      <xdr:colOff>457200</xdr:colOff>
      <xdr:row>100</xdr:row>
      <xdr:rowOff>76200</xdr:rowOff>
    </xdr:to>
    <xdr:graphicFrame macro="">
      <xdr:nvGraphicFramePr>
        <xdr:cNvPr id="11666" name="Chart 6">
          <a:extLst>
            <a:ext uri="{FF2B5EF4-FFF2-40B4-BE49-F238E27FC236}">
              <a16:creationId xmlns:a16="http://schemas.microsoft.com/office/drawing/2014/main" id="{00000000-0008-0000-2200-000092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19</xdr:row>
      <xdr:rowOff>12700</xdr:rowOff>
    </xdr:from>
    <xdr:to>
      <xdr:col>7</xdr:col>
      <xdr:colOff>455467</xdr:colOff>
      <xdr:row>37</xdr:row>
      <xdr:rowOff>149500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33867</xdr:colOff>
      <xdr:row>19</xdr:row>
      <xdr:rowOff>4234</xdr:rowOff>
    </xdr:from>
    <xdr:to>
      <xdr:col>16</xdr:col>
      <xdr:colOff>15200</xdr:colOff>
      <xdr:row>37</xdr:row>
      <xdr:rowOff>141034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57</xdr:row>
      <xdr:rowOff>12700</xdr:rowOff>
    </xdr:from>
    <xdr:to>
      <xdr:col>7</xdr:col>
      <xdr:colOff>467359</xdr:colOff>
      <xdr:row>75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18626</xdr:colOff>
      <xdr:row>57</xdr:row>
      <xdr:rowOff>12700</xdr:rowOff>
    </xdr:from>
    <xdr:to>
      <xdr:col>16</xdr:col>
      <xdr:colOff>81279</xdr:colOff>
      <xdr:row>75</xdr:row>
      <xdr:rowOff>149500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77</xdr:row>
      <xdr:rowOff>12700</xdr:rowOff>
    </xdr:from>
    <xdr:to>
      <xdr:col>7</xdr:col>
      <xdr:colOff>467360</xdr:colOff>
      <xdr:row>95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18627</xdr:colOff>
      <xdr:row>77</xdr:row>
      <xdr:rowOff>4234</xdr:rowOff>
    </xdr:from>
    <xdr:to>
      <xdr:col>16</xdr:col>
      <xdr:colOff>81280</xdr:colOff>
      <xdr:row>95</xdr:row>
      <xdr:rowOff>4234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292100</xdr:colOff>
      <xdr:row>24</xdr:row>
      <xdr:rowOff>0</xdr:rowOff>
    </xdr:from>
    <xdr:to>
      <xdr:col>17</xdr:col>
      <xdr:colOff>63500</xdr:colOff>
      <xdr:row>41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23</xdr:row>
      <xdr:rowOff>127000</xdr:rowOff>
    </xdr:from>
    <xdr:to>
      <xdr:col>8</xdr:col>
      <xdr:colOff>254000</xdr:colOff>
      <xdr:row>41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65</xdr:row>
      <xdr:rowOff>12700</xdr:rowOff>
    </xdr:from>
    <xdr:to>
      <xdr:col>7</xdr:col>
      <xdr:colOff>457200</xdr:colOff>
      <xdr:row>82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546100</xdr:colOff>
      <xdr:row>65</xdr:row>
      <xdr:rowOff>12700</xdr:rowOff>
    </xdr:from>
    <xdr:to>
      <xdr:col>15</xdr:col>
      <xdr:colOff>330200</xdr:colOff>
      <xdr:row>82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546100</xdr:colOff>
      <xdr:row>82</xdr:row>
      <xdr:rowOff>101600</xdr:rowOff>
    </xdr:from>
    <xdr:to>
      <xdr:col>15</xdr:col>
      <xdr:colOff>330200</xdr:colOff>
      <xdr:row>99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76200</xdr:rowOff>
    </xdr:from>
    <xdr:to>
      <xdr:col>7</xdr:col>
      <xdr:colOff>457200</xdr:colOff>
      <xdr:row>99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24</xdr:row>
      <xdr:rowOff>139700</xdr:rowOff>
    </xdr:from>
    <xdr:to>
      <xdr:col>16</xdr:col>
      <xdr:colOff>228600</xdr:colOff>
      <xdr:row>43</xdr:row>
      <xdr:rowOff>88100</xdr:rowOff>
    </xdr:to>
    <xdr:graphicFrame macro="">
      <xdr:nvGraphicFramePr>
        <xdr:cNvPr id="10373" name="Chart 1">
          <a:extLst>
            <a:ext uri="{FF2B5EF4-FFF2-40B4-BE49-F238E27FC236}">
              <a16:creationId xmlns:a16="http://schemas.microsoft.com/office/drawing/2014/main" id="{00000000-0008-0000-2400-00008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24</xdr:row>
      <xdr:rowOff>139700</xdr:rowOff>
    </xdr:from>
    <xdr:to>
      <xdr:col>7</xdr:col>
      <xdr:colOff>508000</xdr:colOff>
      <xdr:row>43</xdr:row>
      <xdr:rowOff>63500</xdr:rowOff>
    </xdr:to>
    <xdr:graphicFrame macro="">
      <xdr:nvGraphicFramePr>
        <xdr:cNvPr id="10374" name="Chart 2">
          <a:extLst>
            <a:ext uri="{FF2B5EF4-FFF2-40B4-BE49-F238E27FC236}">
              <a16:creationId xmlns:a16="http://schemas.microsoft.com/office/drawing/2014/main" id="{00000000-0008-0000-2400-00008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508000</xdr:colOff>
      <xdr:row>31</xdr:row>
      <xdr:rowOff>0</xdr:rowOff>
    </xdr:from>
    <xdr:to>
      <xdr:col>16</xdr:col>
      <xdr:colOff>279400</xdr:colOff>
      <xdr:row>49</xdr:row>
      <xdr:rowOff>12700</xdr:rowOff>
    </xdr:to>
    <xdr:graphicFrame macro="">
      <xdr:nvGraphicFramePr>
        <xdr:cNvPr id="9349" name="Chart 1">
          <a:extLst>
            <a:ext uri="{FF2B5EF4-FFF2-40B4-BE49-F238E27FC236}">
              <a16:creationId xmlns:a16="http://schemas.microsoft.com/office/drawing/2014/main" id="{00000000-0008-0000-2500-00008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31</xdr:row>
      <xdr:rowOff>0</xdr:rowOff>
    </xdr:from>
    <xdr:to>
      <xdr:col>7</xdr:col>
      <xdr:colOff>558800</xdr:colOff>
      <xdr:row>49</xdr:row>
      <xdr:rowOff>0</xdr:rowOff>
    </xdr:to>
    <xdr:graphicFrame macro="">
      <xdr:nvGraphicFramePr>
        <xdr:cNvPr id="9350" name="Chart 2">
          <a:extLst>
            <a:ext uri="{FF2B5EF4-FFF2-40B4-BE49-F238E27FC236}">
              <a16:creationId xmlns:a16="http://schemas.microsoft.com/office/drawing/2014/main" id="{00000000-0008-0000-2500-00008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330200</xdr:colOff>
      <xdr:row>78</xdr:row>
      <xdr:rowOff>101600</xdr:rowOff>
    </xdr:from>
    <xdr:to>
      <xdr:col>8</xdr:col>
      <xdr:colOff>76200</xdr:colOff>
      <xdr:row>96</xdr:row>
      <xdr:rowOff>114300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431800</xdr:colOff>
      <xdr:row>78</xdr:row>
      <xdr:rowOff>101600</xdr:rowOff>
    </xdr:from>
    <xdr:to>
      <xdr:col>16</xdr:col>
      <xdr:colOff>203200</xdr:colOff>
      <xdr:row>96</xdr:row>
      <xdr:rowOff>114300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330200</xdr:colOff>
      <xdr:row>98</xdr:row>
      <xdr:rowOff>38100</xdr:rowOff>
    </xdr:from>
    <xdr:to>
      <xdr:col>8</xdr:col>
      <xdr:colOff>76200</xdr:colOff>
      <xdr:row>116</xdr:row>
      <xdr:rowOff>50800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431800</xdr:colOff>
      <xdr:row>98</xdr:row>
      <xdr:rowOff>38100</xdr:rowOff>
    </xdr:from>
    <xdr:to>
      <xdr:col>16</xdr:col>
      <xdr:colOff>203200</xdr:colOff>
      <xdr:row>116</xdr:row>
      <xdr:rowOff>50800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28</xdr:row>
      <xdr:rowOff>0</xdr:rowOff>
    </xdr:from>
    <xdr:to>
      <xdr:col>8</xdr:col>
      <xdr:colOff>0</xdr:colOff>
      <xdr:row>46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0</xdr:rowOff>
    </xdr:from>
    <xdr:to>
      <xdr:col>16</xdr:col>
      <xdr:colOff>457200</xdr:colOff>
      <xdr:row>46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215900</xdr:colOff>
      <xdr:row>74</xdr:row>
      <xdr:rowOff>38100</xdr:rowOff>
    </xdr:from>
    <xdr:to>
      <xdr:col>7</xdr:col>
      <xdr:colOff>660400</xdr:colOff>
      <xdr:row>92</xdr:row>
      <xdr:rowOff>50800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74</xdr:row>
      <xdr:rowOff>38100</xdr:rowOff>
    </xdr:from>
    <xdr:to>
      <xdr:col>16</xdr:col>
      <xdr:colOff>114300</xdr:colOff>
      <xdr:row>92</xdr:row>
      <xdr:rowOff>50800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215900</xdr:colOff>
      <xdr:row>93</xdr:row>
      <xdr:rowOff>127000</xdr:rowOff>
    </xdr:from>
    <xdr:to>
      <xdr:col>7</xdr:col>
      <xdr:colOff>660400</xdr:colOff>
      <xdr:row>111</xdr:row>
      <xdr:rowOff>139700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342900</xdr:colOff>
      <xdr:row>93</xdr:row>
      <xdr:rowOff>127000</xdr:rowOff>
    </xdr:from>
    <xdr:to>
      <xdr:col>16</xdr:col>
      <xdr:colOff>114300</xdr:colOff>
      <xdr:row>111</xdr:row>
      <xdr:rowOff>139700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19</xdr:row>
      <xdr:rowOff>12700</xdr:rowOff>
    </xdr:from>
    <xdr:to>
      <xdr:col>7</xdr:col>
      <xdr:colOff>455467</xdr:colOff>
      <xdr:row>37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19</xdr:row>
      <xdr:rowOff>4234</xdr:rowOff>
    </xdr:from>
    <xdr:to>
      <xdr:col>16</xdr:col>
      <xdr:colOff>269200</xdr:colOff>
      <xdr:row>37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57</xdr:row>
      <xdr:rowOff>12700</xdr:rowOff>
    </xdr:from>
    <xdr:to>
      <xdr:col>7</xdr:col>
      <xdr:colOff>436880</xdr:colOff>
      <xdr:row>75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231986</xdr:colOff>
      <xdr:row>57</xdr:row>
      <xdr:rowOff>12700</xdr:rowOff>
    </xdr:from>
    <xdr:to>
      <xdr:col>16</xdr:col>
      <xdr:colOff>254000</xdr:colOff>
      <xdr:row>75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77</xdr:row>
      <xdr:rowOff>12700</xdr:rowOff>
    </xdr:from>
    <xdr:to>
      <xdr:col>7</xdr:col>
      <xdr:colOff>447040</xdr:colOff>
      <xdr:row>95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211667</xdr:colOff>
      <xdr:row>77</xdr:row>
      <xdr:rowOff>4234</xdr:rowOff>
    </xdr:from>
    <xdr:to>
      <xdr:col>16</xdr:col>
      <xdr:colOff>264160</xdr:colOff>
      <xdr:row>95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17</xdr:row>
      <xdr:rowOff>12700</xdr:rowOff>
    </xdr:from>
    <xdr:to>
      <xdr:col>7</xdr:col>
      <xdr:colOff>455467</xdr:colOff>
      <xdr:row>35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17</xdr:row>
      <xdr:rowOff>4234</xdr:rowOff>
    </xdr:from>
    <xdr:to>
      <xdr:col>16</xdr:col>
      <xdr:colOff>269200</xdr:colOff>
      <xdr:row>35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53</xdr:row>
      <xdr:rowOff>12700</xdr:rowOff>
    </xdr:from>
    <xdr:to>
      <xdr:col>6</xdr:col>
      <xdr:colOff>347133</xdr:colOff>
      <xdr:row>71</xdr:row>
      <xdr:rowOff>149500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668866</xdr:colOff>
      <xdr:row>53</xdr:row>
      <xdr:rowOff>12700</xdr:rowOff>
    </xdr:from>
    <xdr:to>
      <xdr:col>13</xdr:col>
      <xdr:colOff>448733</xdr:colOff>
      <xdr:row>71</xdr:row>
      <xdr:rowOff>149500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127001</xdr:colOff>
      <xdr:row>73</xdr:row>
      <xdr:rowOff>12700</xdr:rowOff>
    </xdr:from>
    <xdr:to>
      <xdr:col>6</xdr:col>
      <xdr:colOff>347134</xdr:colOff>
      <xdr:row>91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668867</xdr:colOff>
      <xdr:row>73</xdr:row>
      <xdr:rowOff>4234</xdr:rowOff>
    </xdr:from>
    <xdr:to>
      <xdr:col>13</xdr:col>
      <xdr:colOff>448734</xdr:colOff>
      <xdr:row>91</xdr:row>
      <xdr:rowOff>4234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578272</xdr:colOff>
      <xdr:row>28</xdr:row>
      <xdr:rowOff>148167</xdr:rowOff>
    </xdr:from>
    <xdr:to>
      <xdr:col>16</xdr:col>
      <xdr:colOff>559606</xdr:colOff>
      <xdr:row>50</xdr:row>
      <xdr:rowOff>35367</xdr:rowOff>
    </xdr:to>
    <xdr:graphicFrame macro="">
      <xdr:nvGraphicFramePr>
        <xdr:cNvPr id="2183" name="Chart 3">
          <a:extLst>
            <a:ext uri="{FF2B5EF4-FFF2-40B4-BE49-F238E27FC236}">
              <a16:creationId xmlns:a16="http://schemas.microsoft.com/office/drawing/2014/main" id="{00000000-0008-0000-0900-00008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29</xdr:row>
      <xdr:rowOff>4234</xdr:rowOff>
    </xdr:from>
    <xdr:to>
      <xdr:col>8</xdr:col>
      <xdr:colOff>32133</xdr:colOff>
      <xdr:row>50</xdr:row>
      <xdr:rowOff>43834</xdr:rowOff>
    </xdr:to>
    <xdr:graphicFrame macro="">
      <xdr:nvGraphicFramePr>
        <xdr:cNvPr id="2184" name="Chart 4">
          <a:extLst>
            <a:ext uri="{FF2B5EF4-FFF2-40B4-BE49-F238E27FC236}">
              <a16:creationId xmlns:a16="http://schemas.microsoft.com/office/drawing/2014/main" id="{00000000-0008-0000-09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516466</xdr:colOff>
      <xdr:row>22</xdr:row>
      <xdr:rowOff>55034</xdr:rowOff>
    </xdr:from>
    <xdr:to>
      <xdr:col>16</xdr:col>
      <xdr:colOff>497800</xdr:colOff>
      <xdr:row>43</xdr:row>
      <xdr:rowOff>94634</xdr:rowOff>
    </xdr:to>
    <xdr:graphicFrame macro="">
      <xdr:nvGraphicFramePr>
        <xdr:cNvPr id="4493" name="Chart 1">
          <a:extLst>
            <a:ext uri="{FF2B5EF4-FFF2-40B4-BE49-F238E27FC236}">
              <a16:creationId xmlns:a16="http://schemas.microsoft.com/office/drawing/2014/main" id="{00000000-0008-0000-0A00-00008D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93134</xdr:colOff>
      <xdr:row>22</xdr:row>
      <xdr:rowOff>71967</xdr:rowOff>
    </xdr:from>
    <xdr:to>
      <xdr:col>8</xdr:col>
      <xdr:colOff>49067</xdr:colOff>
      <xdr:row>43</xdr:row>
      <xdr:rowOff>111567</xdr:rowOff>
    </xdr:to>
    <xdr:graphicFrame macro="">
      <xdr:nvGraphicFramePr>
        <xdr:cNvPr id="4494" name="Chart 2">
          <a:extLst>
            <a:ext uri="{FF2B5EF4-FFF2-40B4-BE49-F238E27FC236}">
              <a16:creationId xmlns:a16="http://schemas.microsoft.com/office/drawing/2014/main" id="{00000000-0008-0000-0A00-00008E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118534</xdr:colOff>
      <xdr:row>65</xdr:row>
      <xdr:rowOff>131234</xdr:rowOff>
    </xdr:from>
    <xdr:to>
      <xdr:col>16</xdr:col>
      <xdr:colOff>99868</xdr:colOff>
      <xdr:row>84</xdr:row>
      <xdr:rowOff>115634</xdr:rowOff>
    </xdr:to>
    <xdr:graphicFrame macro="">
      <xdr:nvGraphicFramePr>
        <xdr:cNvPr id="4495" name="Chart 3">
          <a:extLst>
            <a:ext uri="{FF2B5EF4-FFF2-40B4-BE49-F238E27FC236}">
              <a16:creationId xmlns:a16="http://schemas.microsoft.com/office/drawing/2014/main" id="{00000000-0008-0000-0A00-00008F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118534</xdr:colOff>
      <xdr:row>86</xdr:row>
      <xdr:rowOff>8468</xdr:rowOff>
    </xdr:from>
    <xdr:to>
      <xdr:col>16</xdr:col>
      <xdr:colOff>99868</xdr:colOff>
      <xdr:row>104</xdr:row>
      <xdr:rowOff>145268</xdr:rowOff>
    </xdr:to>
    <xdr:graphicFrame macro="">
      <xdr:nvGraphicFramePr>
        <xdr:cNvPr id="4496" name="Chart 4">
          <a:extLst>
            <a:ext uri="{FF2B5EF4-FFF2-40B4-BE49-F238E27FC236}">
              <a16:creationId xmlns:a16="http://schemas.microsoft.com/office/drawing/2014/main" id="{00000000-0008-0000-0A00-000090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-1</xdr:colOff>
      <xdr:row>86</xdr:row>
      <xdr:rowOff>8468</xdr:rowOff>
    </xdr:from>
    <xdr:to>
      <xdr:col>7</xdr:col>
      <xdr:colOff>658666</xdr:colOff>
      <xdr:row>104</xdr:row>
      <xdr:rowOff>145268</xdr:rowOff>
    </xdr:to>
    <xdr:graphicFrame macro="">
      <xdr:nvGraphicFramePr>
        <xdr:cNvPr id="4497" name="Chart 5">
          <a:extLst>
            <a:ext uri="{FF2B5EF4-FFF2-40B4-BE49-F238E27FC236}">
              <a16:creationId xmlns:a16="http://schemas.microsoft.com/office/drawing/2014/main" id="{00000000-0008-0000-0A00-000091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-1</xdr:colOff>
      <xdr:row>65</xdr:row>
      <xdr:rowOff>135468</xdr:rowOff>
    </xdr:from>
    <xdr:to>
      <xdr:col>7</xdr:col>
      <xdr:colOff>658666</xdr:colOff>
      <xdr:row>84</xdr:row>
      <xdr:rowOff>119868</xdr:rowOff>
    </xdr:to>
    <xdr:graphicFrame macro="">
      <xdr:nvGraphicFramePr>
        <xdr:cNvPr id="4498" name="Chart 6">
          <a:extLst>
            <a:ext uri="{FF2B5EF4-FFF2-40B4-BE49-F238E27FC236}">
              <a16:creationId xmlns:a16="http://schemas.microsoft.com/office/drawing/2014/main" id="{00000000-0008-0000-0A00-000092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110067</xdr:colOff>
      <xdr:row>12</xdr:row>
      <xdr:rowOff>12700</xdr:rowOff>
    </xdr:from>
    <xdr:to>
      <xdr:col>7</xdr:col>
      <xdr:colOff>455467</xdr:colOff>
      <xdr:row>30</xdr:row>
      <xdr:rowOff>149500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287867</xdr:colOff>
      <xdr:row>12</xdr:row>
      <xdr:rowOff>4234</xdr:rowOff>
    </xdr:from>
    <xdr:to>
      <xdr:col>16</xdr:col>
      <xdr:colOff>269200</xdr:colOff>
      <xdr:row>30</xdr:row>
      <xdr:rowOff>141034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646855</xdr:colOff>
      <xdr:row>43</xdr:row>
      <xdr:rowOff>0</xdr:rowOff>
    </xdr:from>
    <xdr:to>
      <xdr:col>15</xdr:col>
      <xdr:colOff>597709</xdr:colOff>
      <xdr:row>61</xdr:row>
      <xdr:rowOff>136800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646855</xdr:colOff>
      <xdr:row>63</xdr:row>
      <xdr:rowOff>29634</xdr:rowOff>
    </xdr:from>
    <xdr:to>
      <xdr:col>15</xdr:col>
      <xdr:colOff>597709</xdr:colOff>
      <xdr:row>82</xdr:row>
      <xdr:rowOff>14034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172720</xdr:colOff>
      <xdr:row>63</xdr:row>
      <xdr:rowOff>29634</xdr:rowOff>
    </xdr:from>
    <xdr:to>
      <xdr:col>7</xdr:col>
      <xdr:colOff>485947</xdr:colOff>
      <xdr:row>82</xdr:row>
      <xdr:rowOff>14034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172720</xdr:colOff>
      <xdr:row>43</xdr:row>
      <xdr:rowOff>4234</xdr:rowOff>
    </xdr:from>
    <xdr:to>
      <xdr:col>7</xdr:col>
      <xdr:colOff>485947</xdr:colOff>
      <xdr:row>61</xdr:row>
      <xdr:rowOff>141034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325120</xdr:colOff>
      <xdr:row>9</xdr:row>
      <xdr:rowOff>20320</xdr:rowOff>
    </xdr:from>
    <xdr:to>
      <xdr:col>7</xdr:col>
      <xdr:colOff>670520</xdr:colOff>
      <xdr:row>30</xdr:row>
      <xdr:rowOff>10160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182880</xdr:colOff>
      <xdr:row>9</xdr:row>
      <xdr:rowOff>20320</xdr:rowOff>
    </xdr:from>
    <xdr:to>
      <xdr:col>16</xdr:col>
      <xdr:colOff>164213</xdr:colOff>
      <xdr:row>29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3"/>
  <sheetViews>
    <sheetView tabSelected="1" zoomScale="125" zoomScaleNormal="125" zoomScalePageLayoutView="125" workbookViewId="0"/>
  </sheetViews>
  <sheetFormatPr defaultColWidth="8.76171875" defaultRowHeight="12.75" x14ac:dyDescent="0.15"/>
  <cols>
    <col min="1" max="1" width="9.4375" customWidth="1"/>
    <col min="11" max="11" width="6.60546875" customWidth="1"/>
    <col min="20" max="20" width="7.8203125" customWidth="1"/>
    <col min="21" max="21" width="7.01171875" customWidth="1"/>
    <col min="22" max="22" width="9.70703125" customWidth="1"/>
    <col min="23" max="23" width="9.16796875" style="3" customWidth="1"/>
  </cols>
  <sheetData>
    <row r="1" spans="1:23" x14ac:dyDescent="0.15">
      <c r="A1" s="5" t="s">
        <v>164</v>
      </c>
      <c r="C1" s="19" t="s">
        <v>165</v>
      </c>
    </row>
    <row r="2" spans="1:23" x14ac:dyDescent="0.15">
      <c r="A2" s="5" t="s">
        <v>60</v>
      </c>
    </row>
    <row r="4" spans="1:23" s="5" customFormat="1" x14ac:dyDescent="0.15">
      <c r="B4" s="6" t="s">
        <v>32</v>
      </c>
      <c r="C4" s="6" t="s">
        <v>33</v>
      </c>
      <c r="D4" s="6" t="s">
        <v>34</v>
      </c>
      <c r="E4" s="6" t="s">
        <v>269</v>
      </c>
      <c r="F4" s="6" t="s">
        <v>35</v>
      </c>
      <c r="G4" s="6" t="s">
        <v>22</v>
      </c>
      <c r="H4" s="6" t="s">
        <v>36</v>
      </c>
      <c r="I4" s="7" t="s">
        <v>37</v>
      </c>
      <c r="J4" s="5" t="s">
        <v>201</v>
      </c>
      <c r="K4" s="5" t="s">
        <v>268</v>
      </c>
      <c r="N4" s="6" t="s">
        <v>32</v>
      </c>
      <c r="O4" s="6" t="s">
        <v>33</v>
      </c>
      <c r="P4" s="6" t="s">
        <v>34</v>
      </c>
      <c r="Q4" s="6" t="s">
        <v>35</v>
      </c>
      <c r="R4" s="6" t="s">
        <v>22</v>
      </c>
      <c r="S4" s="6" t="s">
        <v>36</v>
      </c>
      <c r="T4" s="7" t="s">
        <v>37</v>
      </c>
      <c r="U4" s="5" t="s">
        <v>201</v>
      </c>
      <c r="V4" s="5" t="s">
        <v>234</v>
      </c>
      <c r="W4" s="6" t="s">
        <v>103</v>
      </c>
    </row>
    <row r="5" spans="1:23" x14ac:dyDescent="0.15">
      <c r="A5" s="18" t="s">
        <v>38</v>
      </c>
      <c r="B5">
        <f>'Dawson N'!B21</f>
        <v>152</v>
      </c>
      <c r="C5">
        <f>'Dawson N'!C21</f>
        <v>152</v>
      </c>
      <c r="D5">
        <f>'Dawson N'!D21</f>
        <v>15</v>
      </c>
      <c r="E5">
        <f>'Dawson N'!E21</f>
        <v>4</v>
      </c>
      <c r="F5">
        <f>'Dawson N'!F21</f>
        <v>5248</v>
      </c>
      <c r="G5">
        <f>'Dawson N'!G21</f>
        <v>6</v>
      </c>
      <c r="H5">
        <f>'Dawson N'!H21</f>
        <v>37</v>
      </c>
      <c r="I5" s="1">
        <f>'Dawson N'!I21</f>
        <v>38.306569343065696</v>
      </c>
      <c r="J5" s="11">
        <f>'Dawson N'!J21</f>
        <v>155</v>
      </c>
      <c r="K5" t="str">
        <f>IF(ISBLANK('Dawson N'!K21),"",'Dawson N'!K21)</f>
        <v>*</v>
      </c>
      <c r="M5" s="18" t="s">
        <v>48</v>
      </c>
      <c r="N5">
        <v>240</v>
      </c>
      <c r="O5">
        <v>235</v>
      </c>
      <c r="P5">
        <v>21</v>
      </c>
      <c r="Q5">
        <v>5281</v>
      </c>
      <c r="R5">
        <v>0</v>
      </c>
      <c r="S5">
        <v>11</v>
      </c>
      <c r="T5" s="1">
        <f>Q5/(O5-P5)</f>
        <v>24.677570093457945</v>
      </c>
    </row>
    <row r="6" spans="1:23" x14ac:dyDescent="0.15">
      <c r="A6" s="18" t="s">
        <v>28</v>
      </c>
      <c r="B6">
        <f>'Barnard A'!B16</f>
        <v>165</v>
      </c>
      <c r="C6">
        <f>'Barnard A'!C16</f>
        <v>146</v>
      </c>
      <c r="D6">
        <f>'Barnard A'!D16</f>
        <v>31</v>
      </c>
      <c r="E6">
        <f>'Barnard A'!E16</f>
        <v>17</v>
      </c>
      <c r="F6">
        <f>'Barnard A'!F16</f>
        <v>3913</v>
      </c>
      <c r="G6">
        <f>'Barnard A'!G16</f>
        <v>4</v>
      </c>
      <c r="H6">
        <f>'Barnard A'!H16</f>
        <v>25</v>
      </c>
      <c r="I6" s="1">
        <f>'Barnard A'!I16</f>
        <v>34.026086956521738</v>
      </c>
      <c r="J6" s="11">
        <f>'Barnard A'!J16</f>
        <v>138</v>
      </c>
      <c r="K6" s="11" t="str">
        <f>IF(ISBLANK('Barnard A'!K16),"",'Barnard A'!K16)</f>
        <v>*</v>
      </c>
      <c r="M6" s="18" t="s">
        <v>51</v>
      </c>
      <c r="N6">
        <v>167</v>
      </c>
      <c r="O6">
        <v>165</v>
      </c>
      <c r="P6">
        <v>25</v>
      </c>
      <c r="Q6">
        <v>3222</v>
      </c>
      <c r="R6">
        <v>0</v>
      </c>
      <c r="S6">
        <v>8</v>
      </c>
      <c r="T6" s="1">
        <f>Q6/(O6-P6)</f>
        <v>23.014285714285716</v>
      </c>
    </row>
    <row r="7" spans="1:23" x14ac:dyDescent="0.15">
      <c r="A7" s="18" t="s">
        <v>39</v>
      </c>
      <c r="B7">
        <f>'Carsberg T'!B28</f>
        <v>195</v>
      </c>
      <c r="C7">
        <f>'Carsberg T'!C28</f>
        <v>183</v>
      </c>
      <c r="D7">
        <f>'Carsberg T'!D28</f>
        <v>19</v>
      </c>
      <c r="E7">
        <f>'Carsberg T'!E28</f>
        <v>7</v>
      </c>
      <c r="F7">
        <f>'Carsberg T'!F28</f>
        <v>3717</v>
      </c>
      <c r="G7">
        <f>'Carsberg T'!G28</f>
        <v>1</v>
      </c>
      <c r="H7">
        <f>'Carsberg T'!H28</f>
        <v>18</v>
      </c>
      <c r="I7" s="1">
        <f>'Carsberg T'!I28</f>
        <v>22.664634146341463</v>
      </c>
      <c r="J7" s="11">
        <f>'Carsberg T'!J28</f>
        <v>103</v>
      </c>
      <c r="K7" s="11" t="str">
        <f>IF(ISBLANK('Carsberg T'!K28),"",'Carsberg T'!K28)</f>
        <v/>
      </c>
      <c r="M7" s="18" t="s">
        <v>31</v>
      </c>
      <c r="N7">
        <v>123</v>
      </c>
      <c r="O7">
        <v>119</v>
      </c>
      <c r="P7">
        <v>15</v>
      </c>
      <c r="Q7">
        <v>1642</v>
      </c>
      <c r="R7">
        <v>0</v>
      </c>
      <c r="S7">
        <v>2</v>
      </c>
      <c r="T7" s="1">
        <f>Q7/(O7-P7)</f>
        <v>15.788461538461538</v>
      </c>
      <c r="U7" s="9" t="s">
        <v>236</v>
      </c>
      <c r="V7" t="s">
        <v>237</v>
      </c>
    </row>
    <row r="8" spans="1:23" x14ac:dyDescent="0.15">
      <c r="A8" s="18" t="s">
        <v>52</v>
      </c>
      <c r="B8">
        <f>'Gallant B'!B17</f>
        <v>122</v>
      </c>
      <c r="C8">
        <f>'Gallant B'!C17</f>
        <v>119</v>
      </c>
      <c r="D8">
        <f>'Gallant B'!D17</f>
        <v>20</v>
      </c>
      <c r="E8">
        <f>'Gallant B'!E17</f>
        <v>8</v>
      </c>
      <c r="F8">
        <f>'Gallant B'!F17</f>
        <v>3567</v>
      </c>
      <c r="G8">
        <f>'Gallant B'!G17</f>
        <v>5</v>
      </c>
      <c r="H8">
        <f>'Gallant B'!H17</f>
        <v>23</v>
      </c>
      <c r="I8" s="1">
        <f>'Gallant B'!I17</f>
        <v>36.030303030303031</v>
      </c>
      <c r="J8" s="11">
        <f>'Gallant B'!J17</f>
        <v>117</v>
      </c>
      <c r="K8" s="11" t="str">
        <f>IF(ISBLANK('Gallant B'!K17),"",'Gallant B'!K17)</f>
        <v/>
      </c>
      <c r="M8" s="18" t="s">
        <v>57</v>
      </c>
      <c r="N8">
        <v>108</v>
      </c>
      <c r="O8">
        <v>142</v>
      </c>
      <c r="P8">
        <v>37</v>
      </c>
      <c r="Q8">
        <v>1359</v>
      </c>
      <c r="R8">
        <v>1</v>
      </c>
      <c r="S8">
        <v>2</v>
      </c>
      <c r="T8">
        <v>12.94</v>
      </c>
      <c r="U8">
        <v>117</v>
      </c>
      <c r="V8" t="s">
        <v>235</v>
      </c>
      <c r="W8" s="3">
        <v>1985</v>
      </c>
    </row>
    <row r="9" spans="1:23" x14ac:dyDescent="0.15">
      <c r="A9" s="18" t="s">
        <v>40</v>
      </c>
      <c r="B9">
        <f>'Mimmack C'!B30</f>
        <v>451</v>
      </c>
      <c r="C9">
        <f>'Mimmack C'!C30</f>
        <v>276</v>
      </c>
      <c r="D9">
        <f>'Mimmack C'!D30</f>
        <v>87</v>
      </c>
      <c r="E9">
        <f>'Mimmack C'!E30</f>
        <v>22</v>
      </c>
      <c r="F9">
        <f>'Mimmack C'!F30</f>
        <v>2934</v>
      </c>
      <c r="G9">
        <f>'Mimmack C'!G30</f>
        <v>0</v>
      </c>
      <c r="H9">
        <f>'Mimmack C'!H30</f>
        <v>13</v>
      </c>
      <c r="I9" s="1">
        <f>'Mimmack C'!I30</f>
        <v>15.523809523809524</v>
      </c>
      <c r="J9" s="11">
        <f>'Mimmack C'!J30</f>
        <v>80</v>
      </c>
      <c r="K9" s="11" t="str">
        <f>IF(ISBLANK('Mimmack C'!K30),"",'Mimmack C'!K30)</f>
        <v/>
      </c>
      <c r="M9" s="18" t="s">
        <v>49</v>
      </c>
      <c r="N9">
        <v>192</v>
      </c>
      <c r="O9">
        <v>155</v>
      </c>
      <c r="P9">
        <v>23</v>
      </c>
      <c r="Q9">
        <v>1546</v>
      </c>
      <c r="R9">
        <v>0</v>
      </c>
      <c r="S9">
        <v>0</v>
      </c>
      <c r="T9">
        <v>11.72</v>
      </c>
    </row>
    <row r="10" spans="1:23" x14ac:dyDescent="0.15">
      <c r="A10" s="18" t="s">
        <v>42</v>
      </c>
      <c r="B10">
        <f>'Wood C'!B27</f>
        <v>282</v>
      </c>
      <c r="C10">
        <f>'Wood C'!C27</f>
        <v>216</v>
      </c>
      <c r="D10">
        <f>'Wood C'!D27</f>
        <v>47</v>
      </c>
      <c r="E10">
        <f>'Wood C'!E27</f>
        <v>12</v>
      </c>
      <c r="F10">
        <f>'Wood C'!F27</f>
        <v>2666</v>
      </c>
      <c r="G10">
        <f>'Wood C'!G27</f>
        <v>0</v>
      </c>
      <c r="H10">
        <f>'Wood C'!H27</f>
        <v>3</v>
      </c>
      <c r="I10" s="1">
        <f>'Wood C'!I27</f>
        <v>15.775147928994082</v>
      </c>
      <c r="J10" s="11">
        <f>'Wood C'!J27</f>
        <v>63</v>
      </c>
      <c r="K10" s="11" t="str">
        <f>IF(ISBLANK('Wood C'!K27),"",'Wood C'!K27)</f>
        <v/>
      </c>
    </row>
    <row r="11" spans="1:23" x14ac:dyDescent="0.15">
      <c r="A11" s="18" t="s">
        <v>41</v>
      </c>
      <c r="B11">
        <f>'Taylor P'!B29</f>
        <v>291</v>
      </c>
      <c r="C11">
        <f>'Taylor P'!C29</f>
        <v>242</v>
      </c>
      <c r="D11">
        <f>'Taylor P'!D29</f>
        <v>35</v>
      </c>
      <c r="E11">
        <f>'Taylor P'!E29</f>
        <v>21</v>
      </c>
      <c r="F11">
        <f>'Taylor P'!F29</f>
        <v>2505</v>
      </c>
      <c r="G11">
        <f>'Taylor P'!G29</f>
        <v>0</v>
      </c>
      <c r="H11">
        <f>'Taylor P'!H29</f>
        <v>1</v>
      </c>
      <c r="I11" s="1">
        <f>'Taylor P'!I29</f>
        <v>12.101449275362318</v>
      </c>
      <c r="J11" s="11">
        <f>'Taylor P'!J29</f>
        <v>46</v>
      </c>
      <c r="K11" s="11" t="str">
        <f>IF(ISBLANK('Taylor P'!K29),"",'Taylor P'!K29)</f>
        <v>*</v>
      </c>
    </row>
    <row r="12" spans="1:23" x14ac:dyDescent="0.15">
      <c r="A12" s="18" t="s">
        <v>29</v>
      </c>
      <c r="B12">
        <f>'Scott D'!B16</f>
        <v>150</v>
      </c>
      <c r="C12">
        <f>'Scott D'!C16</f>
        <v>141</v>
      </c>
      <c r="D12">
        <f>'Scott D'!D16</f>
        <v>19</v>
      </c>
      <c r="E12">
        <f>'Scott D'!E16</f>
        <v>15</v>
      </c>
      <c r="F12">
        <f>'Scott D'!F16</f>
        <v>2305</v>
      </c>
      <c r="G12">
        <f>'Scott D'!G16</f>
        <v>1</v>
      </c>
      <c r="H12">
        <f>'Scott D'!H16</f>
        <v>8</v>
      </c>
      <c r="I12" s="1">
        <f>'Scott D'!I16</f>
        <v>18.893442622950818</v>
      </c>
      <c r="J12" s="11">
        <f>'Scott D'!J16</f>
        <v>137</v>
      </c>
      <c r="K12" s="11" t="str">
        <f>IF(ISBLANK('Scott D'!K16),"",'Scott D'!K16)</f>
        <v/>
      </c>
    </row>
    <row r="13" spans="1:23" x14ac:dyDescent="0.15">
      <c r="A13" s="18" t="s">
        <v>54</v>
      </c>
      <c r="B13">
        <f>'Ahearne C'!B14</f>
        <v>98</v>
      </c>
      <c r="C13">
        <f>'Ahearne C'!C14</f>
        <v>82</v>
      </c>
      <c r="D13">
        <f>'Ahearne C'!D14</f>
        <v>13</v>
      </c>
      <c r="E13">
        <f>'Ahearne C'!E14</f>
        <v>12</v>
      </c>
      <c r="F13">
        <f>'Ahearne C'!F14</f>
        <v>1647</v>
      </c>
      <c r="G13">
        <f>'Ahearne C'!G14</f>
        <v>1</v>
      </c>
      <c r="H13">
        <f>'Ahearne C'!H14</f>
        <v>10</v>
      </c>
      <c r="I13" s="1">
        <f>'Ahearne C'!I14</f>
        <v>23.869565217391305</v>
      </c>
      <c r="J13" s="11">
        <f>'Ahearne C'!J14</f>
        <v>104</v>
      </c>
      <c r="K13" s="11" t="str">
        <f>IF(ISBLANK('Ahearne C'!K15),"",'Ahearne C'!K15)</f>
        <v/>
      </c>
    </row>
    <row r="14" spans="1:23" x14ac:dyDescent="0.15">
      <c r="A14" s="18" t="s">
        <v>43</v>
      </c>
      <c r="B14" s="9">
        <f>'Barr S'!B18</f>
        <v>53</v>
      </c>
      <c r="C14" s="9">
        <f>'Barr S'!C18</f>
        <v>51</v>
      </c>
      <c r="D14" s="9">
        <f>'Barr S'!D18</f>
        <v>5</v>
      </c>
      <c r="E14" s="9">
        <f>'Barr S'!E18</f>
        <v>7</v>
      </c>
      <c r="F14" s="9">
        <f>'Barr S'!F18</f>
        <v>1571</v>
      </c>
      <c r="G14" s="9">
        <f>'Barr S'!G18</f>
        <v>3</v>
      </c>
      <c r="H14" s="9">
        <f>'Barr S'!H18</f>
        <v>10</v>
      </c>
      <c r="I14" s="10">
        <f>'Barr S'!I18</f>
        <v>34.152173913043477</v>
      </c>
      <c r="J14" s="13">
        <f>'Barr S'!J18</f>
        <v>131</v>
      </c>
      <c r="K14" s="11" t="str">
        <f>IF(ISBLANK('Barr S'!K18),"",'Barr S'!K18)</f>
        <v/>
      </c>
    </row>
    <row r="15" spans="1:23" x14ac:dyDescent="0.15">
      <c r="A15" s="18" t="s">
        <v>162</v>
      </c>
      <c r="B15">
        <f>'Gilbert S'!B22</f>
        <v>258</v>
      </c>
      <c r="C15">
        <f>'Gilbert S'!C22</f>
        <v>160</v>
      </c>
      <c r="D15">
        <f>'Gilbert S'!D22</f>
        <v>57</v>
      </c>
      <c r="E15">
        <f>'Gilbert S'!E22</f>
        <v>26</v>
      </c>
      <c r="F15">
        <f>'Gilbert S'!F22</f>
        <v>1010</v>
      </c>
      <c r="G15">
        <f>'Gilbert S'!G22</f>
        <v>0</v>
      </c>
      <c r="H15">
        <f>'Gilbert S'!H22</f>
        <v>0</v>
      </c>
      <c r="I15" s="1">
        <f>'Gilbert S'!I22</f>
        <v>9.8058252427184467</v>
      </c>
      <c r="J15" s="11">
        <f>'Gilbert S'!J22</f>
        <v>41</v>
      </c>
      <c r="K15" s="11" t="str">
        <f>IF(ISBLANK('Gilbert S'!K22),"",'Gilbert S'!K22)</f>
        <v/>
      </c>
    </row>
    <row r="16" spans="1:23" x14ac:dyDescent="0.15">
      <c r="A16" s="18" t="s">
        <v>257</v>
      </c>
      <c r="B16">
        <f>'Hawkins C'!B11</f>
        <v>31</v>
      </c>
      <c r="C16">
        <f>'Hawkins C'!C11</f>
        <v>32</v>
      </c>
      <c r="D16">
        <f>'Hawkins C'!D11</f>
        <v>6</v>
      </c>
      <c r="E16">
        <f>'Hawkins C'!E11</f>
        <v>3</v>
      </c>
      <c r="F16">
        <f>'Hawkins C'!F11</f>
        <v>988</v>
      </c>
      <c r="G16">
        <f>'Hawkins C'!G11</f>
        <v>0</v>
      </c>
      <c r="H16">
        <f>'Hawkins C'!H11</f>
        <v>5</v>
      </c>
      <c r="I16" s="1">
        <f>'Hawkins C'!I11</f>
        <v>38</v>
      </c>
      <c r="J16">
        <f>'Hawkins C'!J11</f>
        <v>89</v>
      </c>
      <c r="K16" s="11" t="str">
        <f>IF(ISBLANK('Hawkins C'!K11),"",'Hawkins C'!K11)</f>
        <v/>
      </c>
    </row>
    <row r="17" spans="1:17" x14ac:dyDescent="0.15">
      <c r="A17" s="18" t="s">
        <v>249</v>
      </c>
      <c r="B17">
        <f>'Gallant J'!B9</f>
        <v>21</v>
      </c>
      <c r="C17">
        <f>'Gallant J'!C9</f>
        <v>20</v>
      </c>
      <c r="D17">
        <f>'Gallant J'!D9</f>
        <v>5</v>
      </c>
      <c r="E17">
        <f>'Gallant J'!E9</f>
        <v>0</v>
      </c>
      <c r="F17">
        <f>'Gallant J'!F9</f>
        <v>846</v>
      </c>
      <c r="G17">
        <f>'Gallant J'!G9</f>
        <v>1</v>
      </c>
      <c r="H17">
        <f>'Gallant J'!H9</f>
        <v>6</v>
      </c>
      <c r="I17" s="1">
        <f>'Gallant J'!I9</f>
        <v>56.4</v>
      </c>
      <c r="J17">
        <f>'Gallant J'!J9</f>
        <v>105</v>
      </c>
      <c r="K17" s="11" t="str">
        <f>IF(ISBLANK('Gallant J'!K9),"",'Gallant J'!K9)</f>
        <v/>
      </c>
      <c r="Q17" s="1"/>
    </row>
    <row r="18" spans="1:17" x14ac:dyDescent="0.15">
      <c r="A18" s="18" t="s">
        <v>45</v>
      </c>
      <c r="B18">
        <f>'Bowler T'!B16</f>
        <v>103</v>
      </c>
      <c r="C18">
        <f>'Bowler T'!C16</f>
        <v>80</v>
      </c>
      <c r="D18">
        <f>'Bowler T'!D16</f>
        <v>15</v>
      </c>
      <c r="E18">
        <f>'Bowler T'!E16</f>
        <v>18</v>
      </c>
      <c r="F18">
        <f>'Bowler T'!F16</f>
        <v>814</v>
      </c>
      <c r="G18">
        <f>'Bowler T'!G16</f>
        <v>0</v>
      </c>
      <c r="H18">
        <f>'Bowler T'!H16</f>
        <v>2</v>
      </c>
      <c r="I18" s="1">
        <f>'Bowler T'!I16</f>
        <v>12.523076923076923</v>
      </c>
      <c r="J18" s="11">
        <f>'Bowler T'!J16</f>
        <v>57</v>
      </c>
      <c r="K18" s="11" t="str">
        <f>IF(ISBLANK('Bowler T'!K16),"",'Bowler T'!K16)</f>
        <v/>
      </c>
    </row>
    <row r="19" spans="1:17" x14ac:dyDescent="0.15">
      <c r="A19" s="18" t="s">
        <v>163</v>
      </c>
      <c r="B19">
        <f>'Scholes P'!B24</f>
        <v>200</v>
      </c>
      <c r="C19">
        <f>'Scholes P'!C24</f>
        <v>164</v>
      </c>
      <c r="D19">
        <f>'Scholes P'!D24</f>
        <v>18</v>
      </c>
      <c r="E19">
        <f>'Scholes P'!E24</f>
        <v>36</v>
      </c>
      <c r="F19">
        <f>'Scholes P'!F24</f>
        <v>804</v>
      </c>
      <c r="G19">
        <f>'Scholes P'!G24</f>
        <v>0</v>
      </c>
      <c r="H19">
        <f>'Scholes P'!H24</f>
        <v>1</v>
      </c>
      <c r="I19" s="1">
        <f>'Scholes P'!I24</f>
        <v>5.506849315068493</v>
      </c>
      <c r="J19" s="11">
        <f>'Scholes P'!J24</f>
        <v>66</v>
      </c>
      <c r="K19" s="11" t="str">
        <f>IF(ISBLANK('Scholes P'!K24),"",'Scholes P'!K24)</f>
        <v/>
      </c>
    </row>
    <row r="20" spans="1:17" x14ac:dyDescent="0.15">
      <c r="A20" s="18" t="s">
        <v>264</v>
      </c>
      <c r="B20">
        <f>'Morgan-S B'!B10</f>
        <v>44</v>
      </c>
      <c r="C20">
        <f>'Morgan-S B'!C10</f>
        <v>39</v>
      </c>
      <c r="D20">
        <f>'Morgan-S B'!D10</f>
        <v>2</v>
      </c>
      <c r="E20">
        <f>'Morgan-S B'!E10</f>
        <v>3</v>
      </c>
      <c r="F20">
        <f>'Morgan-S B'!F10</f>
        <v>691</v>
      </c>
      <c r="G20">
        <f>'Morgan-S B'!G10</f>
        <v>0</v>
      </c>
      <c r="H20">
        <f>'Morgan-S B'!H10</f>
        <v>2</v>
      </c>
      <c r="I20" s="1">
        <f>'Morgan-S B'!I10</f>
        <v>18.675675675675677</v>
      </c>
      <c r="J20">
        <f>'Morgan-S B'!J10</f>
        <v>96</v>
      </c>
      <c r="K20" s="11" t="str">
        <f>IF(ISBLANK('Morgan-S B'!K10),"",'Morgan-S B'!K10)</f>
        <v/>
      </c>
    </row>
    <row r="21" spans="1:17" x14ac:dyDescent="0.15">
      <c r="A21" s="18" t="s">
        <v>56</v>
      </c>
      <c r="B21">
        <f>'Sutcliffe P'!B14</f>
        <v>43</v>
      </c>
      <c r="C21">
        <f>'Sutcliffe P'!C14</f>
        <v>39</v>
      </c>
      <c r="D21">
        <f>'Sutcliffe P'!D14</f>
        <v>6</v>
      </c>
      <c r="E21">
        <f>'Sutcliffe P'!E14</f>
        <v>4</v>
      </c>
      <c r="F21">
        <f>'Sutcliffe P'!F14</f>
        <v>509</v>
      </c>
      <c r="G21">
        <f>'Sutcliffe P'!G14</f>
        <v>0</v>
      </c>
      <c r="H21">
        <f>'Sutcliffe P'!H14</f>
        <v>0</v>
      </c>
      <c r="I21" s="1">
        <f>'Sutcliffe P'!I14</f>
        <v>15.424242424242424</v>
      </c>
      <c r="J21" s="11">
        <f>'Sutcliffe P'!J14</f>
        <v>47</v>
      </c>
      <c r="K21" s="11" t="str">
        <f>IF(ISBLANK('Sutcliffe P'!K14),"",'Sutcliffe P'!K14)</f>
        <v/>
      </c>
    </row>
    <row r="22" spans="1:17" x14ac:dyDescent="0.15">
      <c r="A22" s="18" t="s">
        <v>1</v>
      </c>
      <c r="B22">
        <f>'Gilbert J'!B22</f>
        <v>66</v>
      </c>
      <c r="C22">
        <f>'Gilbert J'!C22</f>
        <v>49</v>
      </c>
      <c r="D22">
        <f>'Gilbert J'!D22</f>
        <v>6</v>
      </c>
      <c r="E22">
        <f>'Gilbert J'!E22</f>
        <v>5</v>
      </c>
      <c r="F22">
        <f>'Gilbert J'!F22</f>
        <v>479</v>
      </c>
      <c r="G22">
        <f>'Gilbert J'!G22</f>
        <v>0</v>
      </c>
      <c r="H22">
        <f>'Gilbert J'!H22</f>
        <v>2</v>
      </c>
      <c r="I22" s="1">
        <f>'Gilbert J'!I22</f>
        <v>11.13953488372093</v>
      </c>
      <c r="J22" s="11">
        <f>'Gilbert J'!J22</f>
        <v>59</v>
      </c>
      <c r="K22" s="11" t="str">
        <f>IF(ISBLANK('Gilbert J'!K22),"",'Gilbert J'!K22)</f>
        <v>*</v>
      </c>
    </row>
    <row r="23" spans="1:17" x14ac:dyDescent="0.15">
      <c r="A23" s="18" t="s">
        <v>53</v>
      </c>
      <c r="B23">
        <f>'Gallant G'!B15</f>
        <v>36</v>
      </c>
      <c r="C23">
        <f>'Gallant G'!C15</f>
        <v>25</v>
      </c>
      <c r="D23">
        <f>'Gallant G'!D15</f>
        <v>9</v>
      </c>
      <c r="E23">
        <f>'Gallant G'!E15</f>
        <v>2</v>
      </c>
      <c r="F23">
        <f>'Gallant G'!F15</f>
        <v>464</v>
      </c>
      <c r="G23">
        <f>'Gallant G'!G15</f>
        <v>0</v>
      </c>
      <c r="H23">
        <f>'Gallant G'!H15</f>
        <v>2</v>
      </c>
      <c r="I23" s="1">
        <f>'Gallant G'!I15</f>
        <v>29</v>
      </c>
      <c r="J23" s="11">
        <f>'Gallant G'!J15</f>
        <v>76</v>
      </c>
      <c r="K23" s="11" t="str">
        <f>IF(ISBLANK('Gallant G'!K15),"",'Gallant G'!K15)</f>
        <v/>
      </c>
    </row>
    <row r="24" spans="1:17" x14ac:dyDescent="0.15">
      <c r="A24" s="18" t="s">
        <v>30</v>
      </c>
      <c r="B24">
        <f>'Hutchings G'!B16</f>
        <v>86</v>
      </c>
      <c r="C24">
        <f>'Hutchings G'!C16</f>
        <v>62</v>
      </c>
      <c r="D24">
        <f>'Hutchings G'!D16</f>
        <v>17</v>
      </c>
      <c r="E24">
        <f>'Hutchings G'!E16</f>
        <v>11</v>
      </c>
      <c r="F24">
        <f>'Hutchings G'!F16</f>
        <v>306</v>
      </c>
      <c r="G24">
        <f>'Hutchings G'!G16</f>
        <v>0</v>
      </c>
      <c r="H24">
        <f>'Hutchings G'!H16</f>
        <v>1</v>
      </c>
      <c r="I24" s="1">
        <f>'Hutchings G'!I16</f>
        <v>6.8</v>
      </c>
      <c r="J24" s="11">
        <f>'Hutchings G'!J16</f>
        <v>63</v>
      </c>
      <c r="K24" s="11" t="str">
        <f>IF(ISBLANK('Hutchings G'!K16),"",'Hutchings G'!K16)</f>
        <v>*</v>
      </c>
    </row>
    <row r="25" spans="1:17" x14ac:dyDescent="0.15">
      <c r="A25" s="18" t="s">
        <v>228</v>
      </c>
      <c r="B25">
        <f>'Booth R'!B18</f>
        <v>45</v>
      </c>
      <c r="C25">
        <f>'Booth R'!C18</f>
        <v>33</v>
      </c>
      <c r="D25">
        <f>'Booth R'!D18</f>
        <v>7</v>
      </c>
      <c r="E25">
        <f>'Booth R'!E18</f>
        <v>3</v>
      </c>
      <c r="F25">
        <f>'Booth R'!F18</f>
        <v>296</v>
      </c>
      <c r="G25">
        <f>'Booth R'!G18</f>
        <v>0</v>
      </c>
      <c r="H25">
        <f>'Booth R'!H18</f>
        <v>0</v>
      </c>
      <c r="I25" s="1">
        <f>'Booth R'!I18</f>
        <v>11.384615384615385</v>
      </c>
      <c r="J25">
        <f>'Booth R'!J18</f>
        <v>35</v>
      </c>
      <c r="K25" s="11" t="str">
        <f>IF(ISBLANK('Booth R'!K18),"",'Booth R'!K18)</f>
        <v/>
      </c>
    </row>
    <row r="26" spans="1:17" x14ac:dyDescent="0.15">
      <c r="A26" s="18" t="s">
        <v>266</v>
      </c>
      <c r="B26">
        <f>'Elburn A'!B8</f>
        <v>25</v>
      </c>
      <c r="C26">
        <f>'Elburn A'!C8</f>
        <v>23</v>
      </c>
      <c r="D26">
        <f>'Elburn A'!D8</f>
        <v>4</v>
      </c>
      <c r="E26">
        <f>'Elburn A'!E8</f>
        <v>1</v>
      </c>
      <c r="F26">
        <f>'Elburn A'!F8</f>
        <v>265</v>
      </c>
      <c r="G26">
        <f>'Elburn A'!G8</f>
        <v>0</v>
      </c>
      <c r="H26">
        <f>'Elburn A'!H8</f>
        <v>1</v>
      </c>
      <c r="I26" s="1">
        <f>'Elburn A'!I8</f>
        <v>13.946999999999999</v>
      </c>
      <c r="J26">
        <f>'Elburn A'!J8</f>
        <v>82</v>
      </c>
      <c r="K26" s="11" t="str">
        <f>IF(ISBLANK('Elburn A'!K8),"",'Elburn A'!K8)</f>
        <v/>
      </c>
    </row>
    <row r="27" spans="1:17" x14ac:dyDescent="0.15">
      <c r="A27" s="18" t="s">
        <v>265</v>
      </c>
      <c r="B27">
        <f>'Matthews K'!B9</f>
        <v>28</v>
      </c>
      <c r="C27">
        <f>'Matthews K'!C9</f>
        <v>23</v>
      </c>
      <c r="D27">
        <f>'Matthews K'!D9</f>
        <v>3</v>
      </c>
      <c r="E27">
        <f>'Matthews K'!E9</f>
        <v>4</v>
      </c>
      <c r="F27">
        <f>'Matthews K'!F9</f>
        <v>227</v>
      </c>
      <c r="G27">
        <f>'Matthews K'!G9</f>
        <v>0</v>
      </c>
      <c r="H27">
        <f>'Matthews K'!H9</f>
        <v>0</v>
      </c>
      <c r="I27" s="1">
        <f>'Matthews K'!I9</f>
        <v>11.35</v>
      </c>
      <c r="J27">
        <f>'Matthews K'!J9</f>
        <v>28</v>
      </c>
      <c r="K27" s="11" t="str">
        <f>IF(ISBLANK('Matthews K'!K9),"",'Matthews K'!K9)</f>
        <v/>
      </c>
    </row>
    <row r="28" spans="1:17" x14ac:dyDescent="0.15">
      <c r="A28" s="18" t="s">
        <v>305</v>
      </c>
      <c r="B28">
        <f>'Slemming W'!B8</f>
        <v>5</v>
      </c>
      <c r="C28">
        <f>'Slemming W'!C8</f>
        <v>3</v>
      </c>
      <c r="D28">
        <f>'Slemming W'!D8</f>
        <v>3</v>
      </c>
      <c r="E28">
        <f>'Slemming W'!E8</f>
        <v>0</v>
      </c>
      <c r="F28">
        <f>'Slemming W'!F8</f>
        <v>185</v>
      </c>
      <c r="G28">
        <f>'Slemming W'!G8</f>
        <v>1</v>
      </c>
      <c r="H28">
        <f>'Slemming W'!H8</f>
        <v>0</v>
      </c>
      <c r="I28" s="43" t="str">
        <f>'Slemming W'!I8</f>
        <v>--</v>
      </c>
      <c r="J28">
        <f>'Slemming W'!J8</f>
        <v>119</v>
      </c>
      <c r="K28" t="str">
        <f>'Slemming W'!K8</f>
        <v>*</v>
      </c>
    </row>
    <row r="29" spans="1:17" x14ac:dyDescent="0.15">
      <c r="A29" s="18" t="s">
        <v>55</v>
      </c>
      <c r="B29">
        <f>'Russell T'!B15</f>
        <v>75</v>
      </c>
      <c r="C29">
        <f>'Russell T'!C15</f>
        <v>27</v>
      </c>
      <c r="D29">
        <f>'Russell T'!D15</f>
        <v>14</v>
      </c>
      <c r="E29">
        <f>'Russell T'!E15</f>
        <v>6</v>
      </c>
      <c r="F29">
        <f>'Russell T'!F15</f>
        <v>105</v>
      </c>
      <c r="G29">
        <f>'Russell T'!G15</f>
        <v>0</v>
      </c>
      <c r="H29">
        <f>'Russell T'!H15</f>
        <v>0</v>
      </c>
      <c r="I29" s="1">
        <f>'Russell T'!I15</f>
        <v>8.0769230769230766</v>
      </c>
      <c r="J29" s="11">
        <f>'Russell T'!J15</f>
        <v>34</v>
      </c>
      <c r="K29" s="11" t="str">
        <f>IF(ISBLANK('Russell T'!K15),"",'Russell T'!K15)</f>
        <v/>
      </c>
    </row>
    <row r="30" spans="1:17" x14ac:dyDescent="0.15">
      <c r="A30" s="18" t="s">
        <v>304</v>
      </c>
      <c r="B30">
        <f>'Simms A'!B8</f>
        <v>9</v>
      </c>
      <c r="C30">
        <f>'Simms A'!C8</f>
        <v>7</v>
      </c>
      <c r="D30">
        <f>'Simms A'!D8</f>
        <v>3</v>
      </c>
      <c r="E30">
        <f>'Simms A'!E8</f>
        <v>1</v>
      </c>
      <c r="F30">
        <f>'Simms A'!F8</f>
        <v>92</v>
      </c>
      <c r="G30">
        <f>'Simms A'!G8</f>
        <v>0</v>
      </c>
      <c r="H30">
        <f>'Simms A'!H8</f>
        <v>0</v>
      </c>
      <c r="I30" s="1">
        <f>'Simms A'!I8</f>
        <v>23</v>
      </c>
      <c r="J30" s="11">
        <f>'Simms A'!J8</f>
        <v>26</v>
      </c>
      <c r="K30" s="11" t="str">
        <f>IF(ISBLANK('Simms A'!K8),"",'Simms A'!K8)</f>
        <v/>
      </c>
    </row>
    <row r="31" spans="1:17" x14ac:dyDescent="0.15">
      <c r="A31" s="18" t="s">
        <v>0</v>
      </c>
      <c r="B31">
        <f>'Stevens P'!B14</f>
        <v>25</v>
      </c>
      <c r="C31">
        <f>'Stevens P'!C14</f>
        <v>20</v>
      </c>
      <c r="D31">
        <f>'Stevens P'!D14</f>
        <v>6</v>
      </c>
      <c r="E31">
        <f>'Stevens P'!E14</f>
        <v>5</v>
      </c>
      <c r="F31">
        <f>'Stevens P'!F14</f>
        <v>86</v>
      </c>
      <c r="G31">
        <f>'Stevens P'!G14</f>
        <v>0</v>
      </c>
      <c r="H31">
        <f>'Stevens P'!H14</f>
        <v>0</v>
      </c>
      <c r="I31" s="1">
        <f>'Stevens P'!I14</f>
        <v>6.1428571428571432</v>
      </c>
      <c r="J31" s="11">
        <f>'Stevens P'!J14</f>
        <v>18</v>
      </c>
      <c r="K31" s="11" t="str">
        <f>IF(ISBLANK('Stevens P'!K14),"",'Stevens P'!K14)</f>
        <v/>
      </c>
    </row>
    <row r="32" spans="1:17" x14ac:dyDescent="0.15">
      <c r="A32" s="18" t="s">
        <v>231</v>
      </c>
      <c r="B32">
        <f>'Drever A'!B11</f>
        <v>30</v>
      </c>
      <c r="C32">
        <f>'Drever A'!C11</f>
        <v>18</v>
      </c>
      <c r="D32">
        <f>'Drever A'!D11</f>
        <v>7</v>
      </c>
      <c r="E32">
        <f>'Drever A'!E11</f>
        <v>3</v>
      </c>
      <c r="F32">
        <f>'Drever A'!F11</f>
        <v>66</v>
      </c>
      <c r="G32">
        <f>'Drever A'!G11</f>
        <v>0</v>
      </c>
      <c r="H32">
        <f>'Drever A'!H11</f>
        <v>0</v>
      </c>
      <c r="I32" s="1">
        <f>'Drever A'!I11</f>
        <v>6</v>
      </c>
      <c r="J32">
        <f>'Drever A'!J11</f>
        <v>15</v>
      </c>
      <c r="K32" s="11" t="str">
        <f>IF(ISBLANK('Drever A'!K11),"",'Drever A'!K11)</f>
        <v/>
      </c>
    </row>
    <row r="33" spans="1:23" x14ac:dyDescent="0.15">
      <c r="A33" s="18" t="s">
        <v>316</v>
      </c>
      <c r="B33">
        <f>'Akers V'!B8</f>
        <v>4</v>
      </c>
      <c r="C33">
        <f>'Akers V'!C8</f>
        <v>4</v>
      </c>
      <c r="D33">
        <f>'Akers V'!D8</f>
        <v>1</v>
      </c>
      <c r="E33">
        <f>'Akers V'!E8</f>
        <v>1</v>
      </c>
      <c r="F33">
        <f>'Akers V'!F8</f>
        <v>24</v>
      </c>
      <c r="G33">
        <f>'Akers V'!G8</f>
        <v>0</v>
      </c>
      <c r="H33">
        <f>'Akers V'!H8</f>
        <v>0</v>
      </c>
      <c r="I33">
        <f>'Akers V'!I8</f>
        <v>8</v>
      </c>
      <c r="J33">
        <f>'Akers V'!J8</f>
        <v>16</v>
      </c>
      <c r="K33" s="11" t="str">
        <f>IF(ISBLANK('Akers V'!K10),"",'Akers V'!K10)</f>
        <v/>
      </c>
    </row>
    <row r="34" spans="1:23" x14ac:dyDescent="0.15">
      <c r="A34" s="18" t="s">
        <v>306</v>
      </c>
      <c r="B34">
        <f>'Silk R'!B7</f>
        <v>7</v>
      </c>
      <c r="C34">
        <f>'Silk R'!C7</f>
        <v>3</v>
      </c>
      <c r="D34">
        <f>'Silk R'!D7</f>
        <v>1</v>
      </c>
      <c r="E34">
        <f>'Silk R'!E7</f>
        <v>1</v>
      </c>
      <c r="F34">
        <f>'Silk R'!F7</f>
        <v>12</v>
      </c>
      <c r="G34">
        <f>'Silk R'!G7</f>
        <v>0</v>
      </c>
      <c r="H34">
        <f>'Silk R'!H7</f>
        <v>0</v>
      </c>
      <c r="I34" s="1">
        <f>'Silk R'!I7</f>
        <v>6</v>
      </c>
      <c r="J34">
        <f>'Silk R'!J7</f>
        <v>12</v>
      </c>
      <c r="K34" s="11" t="str">
        <f>IF(ISBLANK('Silk R'!K7),"",'Silk R'!K7)</f>
        <v>*</v>
      </c>
    </row>
    <row r="35" spans="1:23" x14ac:dyDescent="0.15">
      <c r="A35" s="18" t="s">
        <v>172</v>
      </c>
      <c r="B35">
        <f>'Scholes S'!B11</f>
        <v>9</v>
      </c>
      <c r="C35">
        <f>'Scholes S'!C11</f>
        <v>6</v>
      </c>
      <c r="D35">
        <f>'Scholes S'!D11</f>
        <v>1</v>
      </c>
      <c r="E35">
        <f>'Scholes S'!E11</f>
        <v>1</v>
      </c>
      <c r="F35">
        <f>'Scholes S'!F11</f>
        <v>8</v>
      </c>
      <c r="G35">
        <f>'Scholes S'!G11</f>
        <v>0</v>
      </c>
      <c r="H35">
        <f>'Scholes S'!H11</f>
        <v>0</v>
      </c>
      <c r="I35" s="1">
        <f>'Scholes S'!I11</f>
        <v>1.6</v>
      </c>
      <c r="J35" s="11">
        <f>'Scholes S'!J11</f>
        <v>4</v>
      </c>
      <c r="K35" s="11" t="str">
        <f>IF(ISBLANK('Scholes S'!K11),"",'Scholes S'!K11)</f>
        <v/>
      </c>
    </row>
    <row r="36" spans="1:23" x14ac:dyDescent="0.15">
      <c r="A36" s="18" t="s">
        <v>169</v>
      </c>
      <c r="B36">
        <f>'Anders M'!B9</f>
        <v>5</v>
      </c>
      <c r="C36">
        <f>'Anders M'!C9</f>
        <v>3</v>
      </c>
      <c r="D36">
        <f>'Anders M'!D9</f>
        <v>2</v>
      </c>
      <c r="E36">
        <f>'Anders M'!E9</f>
        <v>1</v>
      </c>
      <c r="F36">
        <f>'Anders M'!F9</f>
        <v>5</v>
      </c>
      <c r="G36">
        <f>'Anders M'!G9</f>
        <v>0</v>
      </c>
      <c r="H36">
        <f>'Anders M'!H9</f>
        <v>0</v>
      </c>
      <c r="I36" s="1">
        <f>'Anders M'!I9</f>
        <v>5</v>
      </c>
      <c r="J36" s="11">
        <f>'Anders M'!J9</f>
        <v>5</v>
      </c>
      <c r="K36" s="11" t="str">
        <f>IF(ISBLANK('Anders M'!K9),"",'Anders M'!K9)</f>
        <v>*</v>
      </c>
    </row>
    <row r="37" spans="1:23" x14ac:dyDescent="0.15">
      <c r="G37" s="11"/>
      <c r="H37" s="1"/>
    </row>
    <row r="38" spans="1:23" x14ac:dyDescent="0.15">
      <c r="A38" s="5" t="s">
        <v>61</v>
      </c>
      <c r="G38" s="1"/>
    </row>
    <row r="40" spans="1:23" s="5" customFormat="1" x14ac:dyDescent="0.15">
      <c r="B40" s="6" t="s">
        <v>62</v>
      </c>
      <c r="C40" s="6" t="s">
        <v>63</v>
      </c>
      <c r="D40" s="6" t="s">
        <v>64</v>
      </c>
      <c r="E40" s="6" t="s">
        <v>35</v>
      </c>
      <c r="F40" s="6" t="s">
        <v>47</v>
      </c>
      <c r="G40" s="7" t="s">
        <v>67</v>
      </c>
      <c r="H40" s="7" t="s">
        <v>68</v>
      </c>
      <c r="I40" s="7" t="s">
        <v>37</v>
      </c>
      <c r="J40" s="6" t="s">
        <v>65</v>
      </c>
      <c r="M40" s="6" t="s">
        <v>62</v>
      </c>
      <c r="N40" s="6" t="s">
        <v>63</v>
      </c>
      <c r="O40" s="6" t="s">
        <v>64</v>
      </c>
      <c r="P40" s="6" t="s">
        <v>35</v>
      </c>
      <c r="Q40" s="6" t="s">
        <v>47</v>
      </c>
      <c r="R40" s="7" t="s">
        <v>67</v>
      </c>
      <c r="S40" s="7" t="s">
        <v>68</v>
      </c>
      <c r="T40" s="7" t="s">
        <v>37</v>
      </c>
      <c r="U40" s="5" t="s">
        <v>65</v>
      </c>
      <c r="W40" s="6"/>
    </row>
    <row r="41" spans="1:23" x14ac:dyDescent="0.15">
      <c r="A41" s="18" t="s">
        <v>40</v>
      </c>
      <c r="B41" s="11">
        <f>'Mimmack C'!B82</f>
        <v>4076.6000000000004</v>
      </c>
      <c r="C41">
        <f>'Mimmack C'!C82</f>
        <v>989</v>
      </c>
      <c r="D41">
        <f>'Mimmack C'!D82</f>
        <v>867</v>
      </c>
      <c r="E41">
        <f>'Mimmack C'!E82</f>
        <v>11713</v>
      </c>
      <c r="F41">
        <f>'Mimmack C'!F82</f>
        <v>28</v>
      </c>
      <c r="G41" s="1">
        <f>'Mimmack C'!G82</f>
        <v>2.873227689741451</v>
      </c>
      <c r="H41" s="1">
        <f>'Mimmack C'!H82</f>
        <v>28.211764705882356</v>
      </c>
      <c r="I41" s="1">
        <f>'Mimmack C'!I82</f>
        <v>13.509803921568627</v>
      </c>
      <c r="J41" s="4" t="str">
        <f>'Mimmack C'!J82</f>
        <v>9--10</v>
      </c>
      <c r="L41" s="18" t="s">
        <v>57</v>
      </c>
      <c r="M41">
        <v>1956</v>
      </c>
      <c r="N41">
        <v>345</v>
      </c>
      <c r="O41">
        <v>393</v>
      </c>
      <c r="P41">
        <v>6004</v>
      </c>
      <c r="Q41" s="11"/>
      <c r="R41" s="1">
        <f>P41/M41</f>
        <v>3.0695296523517381</v>
      </c>
      <c r="S41" s="1">
        <f>(M41*6)/O41</f>
        <v>29.862595419847327</v>
      </c>
      <c r="T41" s="1">
        <f>P41/O41</f>
        <v>15.27735368956743</v>
      </c>
      <c r="U41" s="4" t="str">
        <f>'Gomez M'!J64</f>
        <v>6--65</v>
      </c>
    </row>
    <row r="42" spans="1:23" x14ac:dyDescent="0.15">
      <c r="A42" s="18" t="s">
        <v>42</v>
      </c>
      <c r="B42" s="11">
        <f>'Wood C'!B76</f>
        <v>1589.53</v>
      </c>
      <c r="C42">
        <f>'Wood C'!C76</f>
        <v>247</v>
      </c>
      <c r="D42">
        <f>'Wood C'!D76</f>
        <v>345</v>
      </c>
      <c r="E42">
        <f>'Wood C'!E76</f>
        <v>6503</v>
      </c>
      <c r="F42">
        <f>'Wood C'!F76</f>
        <v>13</v>
      </c>
      <c r="G42" s="1">
        <f>'Wood C'!G76</f>
        <v>4.091146439513567</v>
      </c>
      <c r="H42" s="1">
        <f>'Wood C'!H76</f>
        <v>27.644000000000002</v>
      </c>
      <c r="I42" s="1">
        <f>'Wood C'!I76</f>
        <v>18.849275362318842</v>
      </c>
      <c r="J42" s="4" t="str">
        <f>'Wood C'!J76</f>
        <v>8--44</v>
      </c>
      <c r="L42" s="18" t="s">
        <v>48</v>
      </c>
      <c r="M42">
        <v>523</v>
      </c>
      <c r="N42">
        <v>34</v>
      </c>
      <c r="O42">
        <v>135</v>
      </c>
      <c r="P42">
        <v>2200</v>
      </c>
      <c r="Q42" s="11"/>
      <c r="R42" s="1">
        <f>P42/M42</f>
        <v>4.2065009560229445</v>
      </c>
      <c r="S42" s="1">
        <f>(M42*6)/O42</f>
        <v>23.244444444444444</v>
      </c>
      <c r="T42" s="1">
        <f>P42/O42</f>
        <v>16.296296296296298</v>
      </c>
      <c r="U42" s="4" t="str">
        <f>'Gould P'!J77</f>
        <v>5--28</v>
      </c>
    </row>
    <row r="43" spans="1:23" x14ac:dyDescent="0.15">
      <c r="A43" s="18" t="s">
        <v>28</v>
      </c>
      <c r="B43" s="11">
        <f>'Barnard A'!B52</f>
        <v>1368.5</v>
      </c>
      <c r="C43">
        <f>'Barnard A'!C52</f>
        <v>240</v>
      </c>
      <c r="D43">
        <f>'Barnard A'!D52</f>
        <v>276</v>
      </c>
      <c r="E43">
        <f>'Barnard A'!E52</f>
        <v>5416</v>
      </c>
      <c r="F43">
        <f>'Barnard A'!F52</f>
        <v>6</v>
      </c>
      <c r="G43" s="1">
        <f>'Barnard A'!G52</f>
        <v>3.9576178297405917</v>
      </c>
      <c r="H43" s="1">
        <f>'Barnard A'!H52</f>
        <v>29.75</v>
      </c>
      <c r="I43" s="1">
        <f>'Barnard A'!I52</f>
        <v>19.623188405797102</v>
      </c>
      <c r="J43" s="4" t="str">
        <f>'Barnard A'!J52</f>
        <v>6--17</v>
      </c>
      <c r="L43" s="18" t="s">
        <v>49</v>
      </c>
      <c r="M43">
        <v>2218.3000000000002</v>
      </c>
      <c r="N43">
        <v>346</v>
      </c>
      <c r="O43">
        <v>396</v>
      </c>
      <c r="P43">
        <v>7445</v>
      </c>
      <c r="Q43" s="11"/>
      <c r="R43" s="1">
        <f>P43/M43</f>
        <v>3.3561736464860474</v>
      </c>
      <c r="S43" s="1">
        <f>(M43*6)/O43</f>
        <v>33.610606060606067</v>
      </c>
      <c r="T43" s="1">
        <f>P43/O43</f>
        <v>18.800505050505052</v>
      </c>
      <c r="U43" s="4" t="str">
        <f>IF('Harris N'!J73="","",'Harris N'!J73)</f>
        <v>7--38</v>
      </c>
    </row>
    <row r="44" spans="1:23" x14ac:dyDescent="0.15">
      <c r="A44" s="18" t="s">
        <v>41</v>
      </c>
      <c r="B44" s="11">
        <f>'Taylor P'!B80</f>
        <v>767.27</v>
      </c>
      <c r="C44">
        <f>'Taylor P'!C80</f>
        <v>85</v>
      </c>
      <c r="D44">
        <f>'Taylor P'!D80</f>
        <v>196</v>
      </c>
      <c r="E44">
        <f>'Taylor P'!E80</f>
        <v>3776</v>
      </c>
      <c r="F44">
        <f>'Taylor P'!F80</f>
        <v>4</v>
      </c>
      <c r="G44" s="1">
        <f>'Taylor P'!G80</f>
        <v>4.9213445071487225</v>
      </c>
      <c r="H44" s="1">
        <f>'Taylor P'!H80</f>
        <v>23.487857142857141</v>
      </c>
      <c r="I44" s="1">
        <f>'Taylor P'!I80</f>
        <v>19.26530612244898</v>
      </c>
      <c r="J44" s="4" t="str">
        <f>'Taylor P'!J80</f>
        <v>6--14</v>
      </c>
      <c r="P44" s="1"/>
    </row>
    <row r="45" spans="1:23" x14ac:dyDescent="0.15">
      <c r="A45" s="18" t="s">
        <v>38</v>
      </c>
      <c r="B45" s="11">
        <f>'Dawson N'!B65</f>
        <v>711.2</v>
      </c>
      <c r="C45">
        <f>'Dawson N'!C65</f>
        <v>61</v>
      </c>
      <c r="D45">
        <f>'Dawson N'!D65</f>
        <v>146</v>
      </c>
      <c r="E45">
        <f>'Dawson N'!E65</f>
        <v>3705</v>
      </c>
      <c r="F45">
        <f>'Dawson N'!F65</f>
        <v>5</v>
      </c>
      <c r="G45" s="1">
        <f>'Dawson N'!G65</f>
        <v>5.209505061867266</v>
      </c>
      <c r="H45" s="1">
        <f>'Dawson N'!H65</f>
        <v>29.227397260273978</v>
      </c>
      <c r="I45" s="1">
        <f>'Dawson N'!I65</f>
        <v>25.376712328767123</v>
      </c>
      <c r="J45" s="4" t="str">
        <f>'Dawson N'!J65</f>
        <v>7--20</v>
      </c>
    </row>
    <row r="46" spans="1:23" x14ac:dyDescent="0.15">
      <c r="A46" s="18" t="s">
        <v>52</v>
      </c>
      <c r="B46" s="11">
        <f>'Gallant B'!B54</f>
        <v>638.4</v>
      </c>
      <c r="C46">
        <f>'Gallant B'!C54</f>
        <v>86</v>
      </c>
      <c r="D46">
        <f>'Gallant B'!D54</f>
        <v>135</v>
      </c>
      <c r="E46">
        <f>'Gallant B'!E54</f>
        <v>2648</v>
      </c>
      <c r="F46">
        <f>'Gallant B'!F54</f>
        <v>2</v>
      </c>
      <c r="G46" s="1">
        <f>'Gallant B'!G54</f>
        <v>4.1478696741854639</v>
      </c>
      <c r="H46" s="1">
        <f>'Gallant B'!H54</f>
        <v>28.373333333333331</v>
      </c>
      <c r="I46" s="1">
        <f>'Gallant B'!I54</f>
        <v>19.614814814814814</v>
      </c>
      <c r="J46" s="4" t="str">
        <f>'Gallant B'!J54</f>
        <v>5--28</v>
      </c>
    </row>
    <row r="47" spans="1:23" x14ac:dyDescent="0.15">
      <c r="A47" s="18" t="s">
        <v>54</v>
      </c>
      <c r="B47" s="11">
        <f>'Ahearne C'!B48</f>
        <v>379.1</v>
      </c>
      <c r="C47">
        <f>'Ahearne C'!C48</f>
        <v>48</v>
      </c>
      <c r="D47">
        <f>'Ahearne C'!D48</f>
        <v>90</v>
      </c>
      <c r="E47">
        <f>'Ahearne C'!E48</f>
        <v>1712</v>
      </c>
      <c r="F47">
        <f>'Ahearne C'!F48</f>
        <v>4</v>
      </c>
      <c r="G47" s="1">
        <f>'Ahearne C'!G48</f>
        <v>4.5159588499076762</v>
      </c>
      <c r="H47" s="1">
        <f>'Ahearne C'!H48</f>
        <v>25.273333333333337</v>
      </c>
      <c r="I47" s="1">
        <f>'Ahearne C'!I48</f>
        <v>19.022222222222222</v>
      </c>
      <c r="J47" s="4" t="str">
        <f>'Ahearne C'!J48</f>
        <v>5--10</v>
      </c>
    </row>
    <row r="48" spans="1:23" x14ac:dyDescent="0.15">
      <c r="A48" s="18" t="s">
        <v>55</v>
      </c>
      <c r="B48" s="11">
        <f>'Russell T'!B50</f>
        <v>393.19999999999993</v>
      </c>
      <c r="C48">
        <f>'Russell T'!C50</f>
        <v>54</v>
      </c>
      <c r="D48">
        <f>'Russell T'!D50</f>
        <v>89</v>
      </c>
      <c r="E48">
        <f>'Russell T'!E50</f>
        <v>1410</v>
      </c>
      <c r="F48">
        <f>'Russell T'!F50</f>
        <v>3</v>
      </c>
      <c r="G48" s="1">
        <f>'Russell T'!G50</f>
        <v>3.5859613428280781</v>
      </c>
      <c r="H48" s="1">
        <f>'Russell T'!H50</f>
        <v>26.507865168539325</v>
      </c>
      <c r="I48" s="1">
        <f>'Russell T'!I50</f>
        <v>15.842696629213483</v>
      </c>
      <c r="J48" s="4" t="str">
        <f>'Russell T'!J50</f>
        <v>5--17</v>
      </c>
    </row>
    <row r="49" spans="1:10" x14ac:dyDescent="0.15">
      <c r="A49" s="18" t="s">
        <v>45</v>
      </c>
      <c r="B49" s="11">
        <f>'Bowler T'!B52</f>
        <v>426.9</v>
      </c>
      <c r="C49">
        <f>'Bowler T'!C52</f>
        <v>59</v>
      </c>
      <c r="D49">
        <f>'Bowler T'!D52</f>
        <v>83</v>
      </c>
      <c r="E49">
        <f>'Bowler T'!E52</f>
        <v>1788</v>
      </c>
      <c r="F49">
        <f>'Bowler T'!F52</f>
        <v>2</v>
      </c>
      <c r="G49" s="1">
        <f>'Bowler T'!G52</f>
        <v>4.1883345045678144</v>
      </c>
      <c r="H49" s="1">
        <f>'Bowler T'!H52</f>
        <v>30.860240963855418</v>
      </c>
      <c r="I49" s="1">
        <f>'Bowler T'!I52</f>
        <v>21.542168674698797</v>
      </c>
      <c r="J49" s="4" t="str">
        <f>'Bowler T'!J52</f>
        <v>5--11</v>
      </c>
    </row>
    <row r="50" spans="1:10" x14ac:dyDescent="0.15">
      <c r="A50" s="18" t="s">
        <v>31</v>
      </c>
      <c r="B50" s="11">
        <f>'Stevens J'!B65</f>
        <v>328.8</v>
      </c>
      <c r="C50">
        <f>'Stevens J'!C65</f>
        <v>33</v>
      </c>
      <c r="D50">
        <f>'Stevens J'!D65</f>
        <v>58</v>
      </c>
      <c r="E50">
        <f>'Stevens J'!E65</f>
        <v>1491</v>
      </c>
      <c r="F50">
        <f>'Stevens J'!F65</f>
        <v>0</v>
      </c>
      <c r="G50" s="1">
        <f>'Stevens J'!G65</f>
        <v>4.5346715328467155</v>
      </c>
      <c r="H50" s="1">
        <f>'Stevens J'!H65</f>
        <v>34.013793103448279</v>
      </c>
      <c r="I50" s="1">
        <f>'Stevens J'!I65</f>
        <v>25.706896551724139</v>
      </c>
      <c r="J50" s="4" t="str">
        <f>'Stevens J'!J65</f>
        <v>4--32</v>
      </c>
    </row>
    <row r="51" spans="1:10" x14ac:dyDescent="0.15">
      <c r="A51" s="18" t="s">
        <v>1</v>
      </c>
      <c r="B51" s="11">
        <f>'Gilbert J'!B64</f>
        <v>300.8</v>
      </c>
      <c r="C51">
        <f>'Gilbert J'!C64</f>
        <v>30</v>
      </c>
      <c r="D51">
        <f>'Gilbert J'!D64</f>
        <v>57</v>
      </c>
      <c r="E51">
        <f>'Gilbert J'!E64</f>
        <v>1389</v>
      </c>
      <c r="F51">
        <f>'Gilbert J'!F64</f>
        <v>0</v>
      </c>
      <c r="G51" s="1">
        <f>'Gilbert J'!G64</f>
        <v>4.6176861702127656</v>
      </c>
      <c r="H51" s="1">
        <f>'Gilbert J'!H64</f>
        <v>31.663157894736845</v>
      </c>
      <c r="I51" s="1">
        <f>'Gilbert J'!I64</f>
        <v>24.368421052631579</v>
      </c>
      <c r="J51" s="4" t="str">
        <f>'Gilbert J'!J64</f>
        <v>4--32</v>
      </c>
    </row>
    <row r="52" spans="1:10" x14ac:dyDescent="0.15">
      <c r="A52" s="18" t="s">
        <v>53</v>
      </c>
      <c r="B52" s="11">
        <f>'Gallant G'!B49</f>
        <v>225.5</v>
      </c>
      <c r="C52">
        <f>'Gallant G'!C49</f>
        <v>42</v>
      </c>
      <c r="D52">
        <f>'Gallant G'!D49</f>
        <v>47</v>
      </c>
      <c r="E52">
        <f>'Gallant G'!E49</f>
        <v>809</v>
      </c>
      <c r="F52">
        <f>'Gallant G'!F49</f>
        <v>1</v>
      </c>
      <c r="G52" s="1">
        <f>'Gallant G'!G49</f>
        <v>3.5875831485587582</v>
      </c>
      <c r="H52" s="1">
        <f>'Gallant G'!H49</f>
        <v>28.787234042553191</v>
      </c>
      <c r="I52" s="1">
        <f>'Gallant G'!I49</f>
        <v>17.212765957446809</v>
      </c>
      <c r="J52" s="4" t="str">
        <f>'Gallant G'!J49</f>
        <v>5--11</v>
      </c>
    </row>
    <row r="53" spans="1:10" x14ac:dyDescent="0.15">
      <c r="A53" s="18" t="s">
        <v>43</v>
      </c>
      <c r="B53" s="11">
        <f>'Barr S'!B56</f>
        <v>219.7</v>
      </c>
      <c r="C53">
        <f>'Barr S'!C56</f>
        <v>28</v>
      </c>
      <c r="D53">
        <f>'Barr S'!D56</f>
        <v>45</v>
      </c>
      <c r="E53">
        <f>'Barr S'!E56</f>
        <v>1004</v>
      </c>
      <c r="F53">
        <f>'Barr S'!F56</f>
        <v>1</v>
      </c>
      <c r="G53" s="1">
        <f>'Barr S'!G56</f>
        <v>4.569868001820665</v>
      </c>
      <c r="H53" s="1">
        <f>'Barr S'!H56</f>
        <v>29.293333333333329</v>
      </c>
      <c r="I53" s="1">
        <f>'Barr S'!I56</f>
        <v>22.31111111111111</v>
      </c>
      <c r="J53" s="4" t="str">
        <f>'Barr S'!J56</f>
        <v>5--52</v>
      </c>
    </row>
    <row r="54" spans="1:10" x14ac:dyDescent="0.15">
      <c r="A54" s="18" t="s">
        <v>249</v>
      </c>
      <c r="B54" s="11">
        <f>'Gallant J'!B38</f>
        <v>58</v>
      </c>
      <c r="C54">
        <f>'Gallant J'!C38</f>
        <v>19</v>
      </c>
      <c r="D54">
        <f>'Gallant J'!D38</f>
        <v>18</v>
      </c>
      <c r="E54">
        <f>'Gallant J'!E38</f>
        <v>294</v>
      </c>
      <c r="F54">
        <f>'Gallant J'!F38</f>
        <v>0</v>
      </c>
      <c r="G54" s="1">
        <f>'Gallant J'!G38</f>
        <v>5.068965517241379</v>
      </c>
      <c r="H54" s="1">
        <f>'Gallant J'!H38</f>
        <v>19.333333333333332</v>
      </c>
      <c r="I54" s="1">
        <f>'Gallant J'!I38</f>
        <v>16.333333333333332</v>
      </c>
      <c r="J54" s="3" t="str">
        <f>'Gallant J'!J38</f>
        <v>4--19</v>
      </c>
    </row>
    <row r="55" spans="1:10" x14ac:dyDescent="0.15">
      <c r="A55" s="18" t="s">
        <v>0</v>
      </c>
      <c r="B55" s="11">
        <f>'Stevens P'!B48</f>
        <v>74</v>
      </c>
      <c r="C55">
        <f>'Stevens P'!C48</f>
        <v>8</v>
      </c>
      <c r="D55">
        <f>'Stevens P'!D48</f>
        <v>15</v>
      </c>
      <c r="E55">
        <f>'Stevens P'!E48</f>
        <v>355</v>
      </c>
      <c r="F55">
        <f>'Stevens P'!F48</f>
        <v>0</v>
      </c>
      <c r="G55" s="1">
        <f>'Stevens P'!G48</f>
        <v>4.7972972972972974</v>
      </c>
      <c r="H55" s="1">
        <f>'Stevens P'!H48</f>
        <v>29.6</v>
      </c>
      <c r="I55" s="1">
        <f>'Stevens P'!I48</f>
        <v>23.666666666666668</v>
      </c>
      <c r="J55" s="4" t="str">
        <f>'Stevens P'!J48</f>
        <v>2--35</v>
      </c>
    </row>
    <row r="56" spans="1:10" x14ac:dyDescent="0.15">
      <c r="A56" s="18" t="s">
        <v>228</v>
      </c>
      <c r="B56" s="11">
        <f>'Booth R'!B56</f>
        <v>61.599999999999994</v>
      </c>
      <c r="C56">
        <f>'Booth R'!C56</f>
        <v>5</v>
      </c>
      <c r="D56">
        <f>'Booth R'!D56</f>
        <v>11</v>
      </c>
      <c r="E56">
        <f>'Booth R'!E56</f>
        <v>385</v>
      </c>
      <c r="F56">
        <f>'Booth R'!F56</f>
        <v>0</v>
      </c>
      <c r="G56" s="1">
        <f>'Booth R'!G56</f>
        <v>6.2500000000000009</v>
      </c>
      <c r="H56" s="1">
        <f>'Booth R'!H56</f>
        <v>33.599999999999994</v>
      </c>
      <c r="I56" s="1">
        <f>'Booth R'!I56</f>
        <v>35</v>
      </c>
      <c r="J56" s="4" t="str">
        <f>'Booth R'!J56</f>
        <v>3--15</v>
      </c>
    </row>
    <row r="57" spans="1:10" x14ac:dyDescent="0.15">
      <c r="A57" s="18" t="s">
        <v>306</v>
      </c>
      <c r="B57" s="11">
        <f>'Silk R'!B15</f>
        <v>29</v>
      </c>
      <c r="C57" s="11">
        <f>'Silk R'!C15</f>
        <v>2</v>
      </c>
      <c r="D57" s="11">
        <f>'Silk R'!D15</f>
        <v>10</v>
      </c>
      <c r="E57" s="11">
        <f>'Silk R'!E15</f>
        <v>120</v>
      </c>
      <c r="F57" s="11">
        <f>'Silk R'!F15</f>
        <v>1</v>
      </c>
      <c r="G57" s="1">
        <f>'Silk R'!G15</f>
        <v>4.1379310344827589</v>
      </c>
      <c r="H57" s="1">
        <f>'Silk R'!H15</f>
        <v>17.399999999999999</v>
      </c>
      <c r="I57" s="1">
        <f>'Silk R'!I15</f>
        <v>12</v>
      </c>
      <c r="J57" s="44" t="str">
        <f>'Silk R'!J15</f>
        <v>6--12</v>
      </c>
    </row>
    <row r="58" spans="1:10" x14ac:dyDescent="0.15">
      <c r="A58" s="18" t="s">
        <v>266</v>
      </c>
      <c r="B58" s="11">
        <f>'Elburn A'!B37</f>
        <v>60.3</v>
      </c>
      <c r="C58">
        <f>'Elburn A'!C37</f>
        <v>6</v>
      </c>
      <c r="D58">
        <f>'Elburn A'!D37</f>
        <v>10</v>
      </c>
      <c r="E58">
        <f>'Elburn A'!E37</f>
        <v>295</v>
      </c>
      <c r="F58">
        <f>'Elburn A'!F37</f>
        <v>0</v>
      </c>
      <c r="G58" s="1">
        <f>'Elburn A'!G37</f>
        <v>4.8922056384742953</v>
      </c>
      <c r="H58" s="1">
        <f>'Elburn A'!H37</f>
        <v>36.179999999999993</v>
      </c>
      <c r="I58" s="1">
        <f>'Elburn A'!I37</f>
        <v>29.5</v>
      </c>
      <c r="J58" s="3" t="str">
        <f>'Elburn A'!J37</f>
        <v>3--24</v>
      </c>
    </row>
    <row r="59" spans="1:10" x14ac:dyDescent="0.15">
      <c r="A59" s="18" t="s">
        <v>305</v>
      </c>
      <c r="B59" s="11">
        <f>'Slemming W'!B36</f>
        <v>38.04</v>
      </c>
      <c r="C59">
        <f>'Slemming W'!C36</f>
        <v>9</v>
      </c>
      <c r="D59">
        <f>'Slemming W'!D36</f>
        <v>9</v>
      </c>
      <c r="E59">
        <f>'Slemming W'!E36</f>
        <v>117</v>
      </c>
      <c r="F59">
        <f>'Slemming W'!F36</f>
        <v>1</v>
      </c>
      <c r="G59" s="1">
        <f>'Slemming W'!G36</f>
        <v>3.0757097791798107</v>
      </c>
      <c r="H59" s="1">
        <f>'Slemming W'!H36</f>
        <v>25.36</v>
      </c>
      <c r="I59" s="1">
        <f>'Slemming W'!I36</f>
        <v>13</v>
      </c>
      <c r="J59" s="3" t="str">
        <f>'Slemming W'!J36</f>
        <v>5--27</v>
      </c>
    </row>
    <row r="60" spans="1:10" x14ac:dyDescent="0.15">
      <c r="A60" s="18" t="s">
        <v>29</v>
      </c>
      <c r="B60" s="11">
        <f>'Scott D'!B48</f>
        <v>25</v>
      </c>
      <c r="C60">
        <f>'Scott D'!C48</f>
        <v>4</v>
      </c>
      <c r="D60">
        <f>'Scott D'!D48</f>
        <v>7</v>
      </c>
      <c r="E60">
        <f>'Scott D'!E48</f>
        <v>128</v>
      </c>
      <c r="F60">
        <f>'Scott D'!F48</f>
        <v>0</v>
      </c>
      <c r="G60" s="1">
        <f>'Scott D'!G48</f>
        <v>5.12</v>
      </c>
      <c r="H60" s="1">
        <f>'Scott D'!H48</f>
        <v>21.428571428571427</v>
      </c>
      <c r="I60" s="1">
        <f>'Scott D'!I48</f>
        <v>18.285714285714285</v>
      </c>
      <c r="J60" s="4" t="str">
        <f>'Scott D'!J48</f>
        <v>2--19</v>
      </c>
    </row>
    <row r="61" spans="1:10" x14ac:dyDescent="0.15">
      <c r="A61" s="18" t="s">
        <v>304</v>
      </c>
      <c r="B61" s="11">
        <f>'Simms A'!B36</f>
        <v>26.5</v>
      </c>
      <c r="C61">
        <f>'Simms A'!C36</f>
        <v>1</v>
      </c>
      <c r="D61">
        <f>'Simms A'!D36</f>
        <v>6</v>
      </c>
      <c r="E61">
        <f>'Simms A'!E36</f>
        <v>200</v>
      </c>
      <c r="F61">
        <f>'Simms A'!F36</f>
        <v>0</v>
      </c>
      <c r="G61" s="1">
        <f>'Simms A'!G36</f>
        <v>7.5471698113207548</v>
      </c>
      <c r="H61" s="1">
        <f>'Simms A'!H36</f>
        <v>26.5</v>
      </c>
      <c r="I61" s="1">
        <f>'Simms A'!I36</f>
        <v>33.333333333333336</v>
      </c>
      <c r="J61" s="3" t="str">
        <f>'Simms A'!J36</f>
        <v>2--0</v>
      </c>
    </row>
    <row r="62" spans="1:10" x14ac:dyDescent="0.15">
      <c r="A62" s="18" t="s">
        <v>265</v>
      </c>
      <c r="B62" s="11">
        <f>'Matthews K'!B38</f>
        <v>35.833333333333336</v>
      </c>
      <c r="C62">
        <f>'Matthews K'!C38</f>
        <v>1</v>
      </c>
      <c r="D62">
        <f>'Matthews K'!D38</f>
        <v>4</v>
      </c>
      <c r="E62">
        <f>'Matthews K'!E38</f>
        <v>166</v>
      </c>
      <c r="F62">
        <f>'Matthews K'!F38</f>
        <v>0</v>
      </c>
      <c r="G62" s="1">
        <f>'Matthews K'!G38</f>
        <v>4.6325581395348836</v>
      </c>
      <c r="H62" s="1">
        <f>'Matthews K'!H38</f>
        <v>53.75</v>
      </c>
      <c r="I62" s="1">
        <f>'Matthews K'!I38</f>
        <v>41.5</v>
      </c>
      <c r="J62" s="3" t="str">
        <f>'Matthews K'!J38</f>
        <v>1--2</v>
      </c>
    </row>
    <row r="63" spans="1:10" x14ac:dyDescent="0.15">
      <c r="A63" s="18" t="s">
        <v>257</v>
      </c>
      <c r="B63" s="11">
        <f>'Hawkins C'!B39</f>
        <v>22.3</v>
      </c>
      <c r="C63">
        <f>'Hawkins C'!C39</f>
        <v>0</v>
      </c>
      <c r="D63">
        <f>'Hawkins C'!D39</f>
        <v>2</v>
      </c>
      <c r="E63">
        <f>'Hawkins C'!E39</f>
        <v>127</v>
      </c>
      <c r="F63">
        <f>'Hawkins C'!F39</f>
        <v>0</v>
      </c>
      <c r="G63" s="1">
        <f>'Hawkins C'!G39</f>
        <v>5.695067264573991</v>
      </c>
      <c r="H63" s="1">
        <f>'Hawkins C'!H39</f>
        <v>66.900000000000006</v>
      </c>
      <c r="I63" s="1">
        <f>'Hawkins C'!I39</f>
        <v>63.5</v>
      </c>
      <c r="J63" s="3" t="str">
        <f>'Hawkins C'!J39</f>
        <v>2--6</v>
      </c>
    </row>
  </sheetData>
  <sortState xmlns:xlrd2="http://schemas.microsoft.com/office/spreadsheetml/2017/richdata2" ref="A5:K36">
    <sortCondition descending="1" ref="F5:F36"/>
  </sortState>
  <phoneticPr fontId="1" type="noConversion"/>
  <hyperlinks>
    <hyperlink ref="A14" location="'Barr S'!A2" display="Barr" xr:uid="{00000000-0004-0000-0000-000000000000}"/>
    <hyperlink ref="A5" location="'Dawson N'!A2" display="Dawson" xr:uid="{00000000-0004-0000-0000-000001000000}"/>
    <hyperlink ref="A8" location="'Gallant B'!A2" display="Gallant B" xr:uid="{00000000-0004-0000-0000-000002000000}"/>
    <hyperlink ref="A6" location="'Barnard A'!A2" display="Barnard" xr:uid="{00000000-0004-0000-0000-000003000000}"/>
    <hyperlink ref="A23" location="'Gallant G'!A2" display="Gallant G" xr:uid="{00000000-0004-0000-0000-000004000000}"/>
    <hyperlink ref="A7" location="'Carsberg T'!A2" display="Carsberg" xr:uid="{00000000-0004-0000-0000-000005000000}"/>
    <hyperlink ref="A13" location="'Ahearne C'!A2" display="Aherne" xr:uid="{00000000-0004-0000-0000-000006000000}"/>
    <hyperlink ref="A21" location="'Sutcliffe P'!A2" display="Sutcliffe" xr:uid="{00000000-0004-0000-0000-000007000000}"/>
    <hyperlink ref="A9" location="'Mimmack C'!A2" display="Mimmack" xr:uid="{00000000-0004-0000-0000-000008000000}"/>
    <hyperlink ref="A10" location="'Wood C'!A2" display="Wood" xr:uid="{00000000-0004-0000-0000-000009000000}"/>
    <hyperlink ref="A22" location="'Gilbert J'!A2" display="Gilbert J" xr:uid="{00000000-0004-0000-0000-00000A000000}"/>
    <hyperlink ref="A11" location="'Taylor P'!A2" display="Taylor" xr:uid="{00000000-0004-0000-0000-00000B000000}"/>
    <hyperlink ref="A18" location="'Bowler T'!A2" display="Bowler" xr:uid="{00000000-0004-0000-0000-00000C000000}"/>
    <hyperlink ref="A12" location="'Scott D'!A2" display="Scott" xr:uid="{00000000-0004-0000-0000-00000D000000}"/>
    <hyperlink ref="A15" location="'Gilbert S'!A2" display="Gilbert S" xr:uid="{00000000-0004-0000-0000-00000E000000}"/>
    <hyperlink ref="A29" location="'Russell T'!A2" display="Russell" xr:uid="{00000000-0004-0000-0000-00000F000000}"/>
    <hyperlink ref="A31" location="'Stevens P'!A2" display="Stevens P" xr:uid="{00000000-0004-0000-0000-000010000000}"/>
    <hyperlink ref="A19" location="'Scholes P'!A2" display="Scholes P" xr:uid="{00000000-0004-0000-0000-000011000000}"/>
    <hyperlink ref="A24" location="'Hutchings G'!A2" display="Hutchings" xr:uid="{00000000-0004-0000-0000-000012000000}"/>
    <hyperlink ref="M5" location="'Gould P'!A2" display="Gould" xr:uid="{00000000-0004-0000-0000-000013000000}"/>
    <hyperlink ref="M6" location="'Hindley C'!A2" display="Hindley" xr:uid="{00000000-0004-0000-0000-000014000000}"/>
    <hyperlink ref="M7" location="'Stevens J'!A2" display="Stevens J" xr:uid="{00000000-0004-0000-0000-000015000000}"/>
    <hyperlink ref="M8" location="'Gomez M'!A2" display="Gomez" xr:uid="{00000000-0004-0000-0000-000016000000}"/>
    <hyperlink ref="M9" location="'Harris N'!A2" display="Harris" xr:uid="{00000000-0004-0000-0000-000017000000}"/>
    <hyperlink ref="A41" location="'Mimmack C'!A55" display="Mimmack" xr:uid="{00000000-0004-0000-0000-000018000000}"/>
    <hyperlink ref="A48" location="'Russell T'!A33" display="Russell" xr:uid="{00000000-0004-0000-0000-000019000000}"/>
    <hyperlink ref="A46" location="'Gallant B'!A35" display="Gallant B" xr:uid="{00000000-0004-0000-0000-00001A000000}"/>
    <hyperlink ref="A44" location="'Taylor P'!A49" display="Taylor" xr:uid="{00000000-0004-0000-0000-00001B000000}"/>
    <hyperlink ref="A42" location="'Wood C'!A47" display="Wood" xr:uid="{00000000-0004-0000-0000-00001C000000}"/>
    <hyperlink ref="A43" location="'Barnard A'!A34" display="Barnard" xr:uid="{00000000-0004-0000-0000-00001D000000}"/>
    <hyperlink ref="A55" location="'Stevens P'!A33" display="Stevens P" xr:uid="{00000000-0004-0000-0000-00001E000000}"/>
    <hyperlink ref="A60" location="'Scott D'!A34" display="Scott" xr:uid="{00000000-0004-0000-0000-00001F000000}"/>
    <hyperlink ref="A52" location="'Gallant G'!A30" display="Gallant G" xr:uid="{00000000-0004-0000-0000-000020000000}"/>
    <hyperlink ref="A49" location="'Bowler T'!A36" display="Bowler" xr:uid="{00000000-0004-0000-0000-000021000000}"/>
    <hyperlink ref="A51" location="'Gilbert J'!A40" display="Gilbert J" xr:uid="{00000000-0004-0000-0000-000022000000}"/>
    <hyperlink ref="A47" location="'Ahearne C'!A32" display="Aherne" xr:uid="{00000000-0004-0000-0000-000023000000}"/>
    <hyperlink ref="A45" location="'Dawson N'!A43" display="Dawson" xr:uid="{00000000-0004-0000-0000-000024000000}"/>
    <hyperlink ref="A50" location="'Stevens J'!A44" display="Stevens J" xr:uid="{00000000-0004-0000-0000-000025000000}"/>
    <hyperlink ref="A53" location="'Barr S'!A36" display="Barr" xr:uid="{00000000-0004-0000-0000-000026000000}"/>
    <hyperlink ref="L41" location="'Gomez M'!A43" display="Gomez" xr:uid="{00000000-0004-0000-0000-000027000000}"/>
    <hyperlink ref="L42" location="'Gould P'!A50" display="Gould" xr:uid="{00000000-0004-0000-0000-000028000000}"/>
    <hyperlink ref="L43" location="'Harris N'!A47" display="Harris" xr:uid="{00000000-0004-0000-0000-000029000000}"/>
    <hyperlink ref="A36" location="'Anders M'!A2" display="Anders" xr:uid="{00000000-0004-0000-0000-00002A000000}"/>
    <hyperlink ref="A35" location="'Scholes S'!A2" display="Scholes S" xr:uid="{00000000-0004-0000-0000-00002B000000}"/>
    <hyperlink ref="A25" location="'Booth R'!A1" display="Booth R" xr:uid="{00000000-0004-0000-0000-00002C000000}"/>
    <hyperlink ref="A56" location="'Booth R'!A1" display="Booth R" xr:uid="{00000000-0004-0000-0000-00002D000000}"/>
    <hyperlink ref="A32" location="'Drever A'!A1" display="Drever A" xr:uid="{00000000-0004-0000-0000-00002E000000}"/>
    <hyperlink ref="A17" location="'Gallant J'!A2" display="Gallant J" xr:uid="{00000000-0004-0000-0000-00002F000000}"/>
    <hyperlink ref="A16" location="'Hawkins C'!A2" display="Hawkins C" xr:uid="{00000000-0004-0000-0000-000030000000}"/>
    <hyperlink ref="A63" location="'Hawkins C'!A2" display="Hawkins C" xr:uid="{00000000-0004-0000-0000-000031000000}"/>
    <hyperlink ref="A54" location="'Gallant J'!A2" display="Gallant J" xr:uid="{00000000-0004-0000-0000-000032000000}"/>
    <hyperlink ref="A20" location="'Smith B'!A2" display="Smith B" xr:uid="{00000000-0004-0000-0000-000033000000}"/>
    <hyperlink ref="A27" location="'Matthews K'!A2" display="Matthews K" xr:uid="{00000000-0004-0000-0000-000034000000}"/>
    <hyperlink ref="A62" location="'Matthews K'!A2" display="Matthews K" xr:uid="{00000000-0004-0000-0000-000035000000}"/>
    <hyperlink ref="A26" location="'Elburn A'!A2" display="Elburn A" xr:uid="{00000000-0004-0000-0000-000036000000}"/>
    <hyperlink ref="A58" location="'Elburn A'!A2" display="Elburn A" xr:uid="{00000000-0004-0000-0000-000037000000}"/>
    <hyperlink ref="A30" location="'Simms A'!A1" display="Simms A" xr:uid="{00000000-0004-0000-0000-000038000000}"/>
    <hyperlink ref="A28" location="'Slemming W'!A1" display="Slemmings W" xr:uid="{00000000-0004-0000-0000-000039000000}"/>
    <hyperlink ref="A34" location="'Silk R'!A1" display="Silk R" xr:uid="{00000000-0004-0000-0000-00003A000000}"/>
    <hyperlink ref="A61" location="'Simms A'!A1" display="Simms A" xr:uid="{00000000-0004-0000-0000-00003B000000}"/>
    <hyperlink ref="A59" location="'Slemming W'!A1" display="Slemmings W" xr:uid="{00000000-0004-0000-0000-00003C000000}"/>
    <hyperlink ref="A57" location="'Silk R'!A1" display="Silk R" xr:uid="{00000000-0004-0000-0000-00003D000000}"/>
    <hyperlink ref="A33" location="'Akers V'!A2" display="Akers V" xr:uid="{00000000-0004-0000-0000-00003E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L2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11" max="11" width="7.01171875" bestFit="1" customWidth="1"/>
  </cols>
  <sheetData>
    <row r="1" spans="1:12" x14ac:dyDescent="0.15">
      <c r="A1" s="5" t="s">
        <v>39</v>
      </c>
      <c r="B1" s="5" t="s">
        <v>123</v>
      </c>
      <c r="C1" t="s">
        <v>275</v>
      </c>
      <c r="D1" s="9">
        <f>COUNTA(A5:A27)</f>
        <v>22</v>
      </c>
      <c r="E1" s="9"/>
    </row>
    <row r="2" spans="1:12" x14ac:dyDescent="0.15">
      <c r="A2" s="5" t="s">
        <v>112</v>
      </c>
      <c r="C2" s="21" t="s">
        <v>168</v>
      </c>
    </row>
    <row r="3" spans="1:12" x14ac:dyDescent="0.15">
      <c r="A3" s="5"/>
      <c r="C3" s="21"/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269</v>
      </c>
      <c r="F4" t="s">
        <v>35</v>
      </c>
      <c r="G4" t="s">
        <v>22</v>
      </c>
      <c r="H4" t="s">
        <v>36</v>
      </c>
      <c r="I4" t="s">
        <v>37</v>
      </c>
      <c r="J4" t="s">
        <v>201</v>
      </c>
      <c r="K4" s="9" t="s">
        <v>268</v>
      </c>
      <c r="L4" t="s">
        <v>284</v>
      </c>
    </row>
    <row r="5" spans="1:12" x14ac:dyDescent="0.15">
      <c r="A5">
        <v>1995</v>
      </c>
      <c r="B5">
        <v>6</v>
      </c>
      <c r="C5">
        <v>6</v>
      </c>
      <c r="D5">
        <v>1</v>
      </c>
      <c r="F5">
        <v>53</v>
      </c>
      <c r="I5" s="1">
        <f t="shared" ref="I5:I25" si="0">IF(C5=0,"",ROUND(F5/(C5-D5),3))</f>
        <v>10.6</v>
      </c>
    </row>
    <row r="6" spans="1:12" x14ac:dyDescent="0.15">
      <c r="A6">
        <v>1996</v>
      </c>
      <c r="B6">
        <v>11</v>
      </c>
      <c r="C6">
        <v>7</v>
      </c>
      <c r="D6">
        <v>2</v>
      </c>
      <c r="F6">
        <v>178</v>
      </c>
      <c r="H6">
        <v>1</v>
      </c>
      <c r="I6" s="1">
        <f t="shared" si="0"/>
        <v>35.6</v>
      </c>
    </row>
    <row r="7" spans="1:12" x14ac:dyDescent="0.15">
      <c r="A7">
        <v>1997</v>
      </c>
      <c r="B7">
        <v>9</v>
      </c>
      <c r="C7">
        <v>8</v>
      </c>
      <c r="D7">
        <v>0</v>
      </c>
      <c r="F7">
        <v>84</v>
      </c>
      <c r="I7" s="1">
        <f t="shared" si="0"/>
        <v>10.5</v>
      </c>
    </row>
    <row r="8" spans="1:12" x14ac:dyDescent="0.15">
      <c r="A8">
        <v>1998</v>
      </c>
      <c r="B8">
        <v>10</v>
      </c>
      <c r="C8">
        <v>9</v>
      </c>
      <c r="D8">
        <v>0</v>
      </c>
      <c r="F8">
        <v>172</v>
      </c>
      <c r="H8">
        <v>1</v>
      </c>
      <c r="I8" s="1">
        <f t="shared" si="0"/>
        <v>19.111000000000001</v>
      </c>
    </row>
    <row r="9" spans="1:12" x14ac:dyDescent="0.15">
      <c r="A9">
        <v>1999</v>
      </c>
      <c r="B9">
        <v>4</v>
      </c>
      <c r="C9">
        <v>3</v>
      </c>
      <c r="D9">
        <v>0</v>
      </c>
      <c r="F9">
        <v>31</v>
      </c>
      <c r="I9" s="1">
        <f t="shared" si="0"/>
        <v>10.333</v>
      </c>
    </row>
    <row r="10" spans="1:12" x14ac:dyDescent="0.15">
      <c r="A10">
        <v>2000</v>
      </c>
      <c r="I10" s="1" t="str">
        <f t="shared" si="0"/>
        <v/>
      </c>
    </row>
    <row r="11" spans="1:12" x14ac:dyDescent="0.15">
      <c r="A11">
        <v>2001</v>
      </c>
      <c r="B11">
        <v>10</v>
      </c>
      <c r="C11">
        <v>10</v>
      </c>
      <c r="D11">
        <v>0</v>
      </c>
      <c r="F11">
        <v>268</v>
      </c>
      <c r="H11">
        <v>1</v>
      </c>
      <c r="I11" s="1">
        <f t="shared" si="0"/>
        <v>26.8</v>
      </c>
    </row>
    <row r="12" spans="1:12" x14ac:dyDescent="0.15">
      <c r="A12">
        <v>2002</v>
      </c>
      <c r="B12">
        <v>7</v>
      </c>
      <c r="C12">
        <v>7</v>
      </c>
      <c r="D12">
        <v>0</v>
      </c>
      <c r="F12">
        <v>119</v>
      </c>
      <c r="H12">
        <v>1</v>
      </c>
      <c r="I12" s="1">
        <f t="shared" si="0"/>
        <v>17</v>
      </c>
    </row>
    <row r="13" spans="1:12" x14ac:dyDescent="0.15">
      <c r="A13">
        <v>2003</v>
      </c>
      <c r="B13">
        <v>15</v>
      </c>
      <c r="C13">
        <v>15</v>
      </c>
      <c r="D13">
        <v>2</v>
      </c>
      <c r="F13">
        <v>269</v>
      </c>
      <c r="H13">
        <v>1</v>
      </c>
      <c r="I13" s="1">
        <f t="shared" si="0"/>
        <v>20.692</v>
      </c>
    </row>
    <row r="14" spans="1:12" x14ac:dyDescent="0.15">
      <c r="A14">
        <v>2004</v>
      </c>
      <c r="B14">
        <v>15</v>
      </c>
      <c r="C14">
        <v>14</v>
      </c>
      <c r="D14">
        <v>2</v>
      </c>
      <c r="E14">
        <v>0</v>
      </c>
      <c r="F14">
        <v>370</v>
      </c>
      <c r="H14">
        <v>3</v>
      </c>
      <c r="I14" s="1">
        <f t="shared" si="0"/>
        <v>30.832999999999998</v>
      </c>
      <c r="J14">
        <v>59</v>
      </c>
      <c r="L14">
        <v>6</v>
      </c>
    </row>
    <row r="15" spans="1:12" x14ac:dyDescent="0.15">
      <c r="A15">
        <v>2005</v>
      </c>
      <c r="B15">
        <v>15</v>
      </c>
      <c r="C15">
        <v>15</v>
      </c>
      <c r="D15">
        <v>2</v>
      </c>
      <c r="E15">
        <v>1</v>
      </c>
      <c r="F15">
        <v>240</v>
      </c>
      <c r="H15">
        <v>1</v>
      </c>
      <c r="I15" s="1">
        <f t="shared" si="0"/>
        <v>18.462</v>
      </c>
      <c r="J15">
        <v>61</v>
      </c>
      <c r="L15">
        <v>4</v>
      </c>
    </row>
    <row r="16" spans="1:12" x14ac:dyDescent="0.15">
      <c r="A16">
        <v>2006</v>
      </c>
      <c r="B16">
        <v>7</v>
      </c>
      <c r="C16">
        <v>7</v>
      </c>
      <c r="D16">
        <v>0</v>
      </c>
      <c r="E16">
        <v>0</v>
      </c>
      <c r="F16">
        <v>165</v>
      </c>
      <c r="H16">
        <v>1</v>
      </c>
      <c r="I16" s="1">
        <f t="shared" si="0"/>
        <v>23.571000000000002</v>
      </c>
      <c r="J16">
        <v>95</v>
      </c>
      <c r="L16">
        <v>3</v>
      </c>
    </row>
    <row r="17" spans="1:12" x14ac:dyDescent="0.15">
      <c r="A17">
        <v>2007</v>
      </c>
      <c r="B17" s="9">
        <v>13</v>
      </c>
      <c r="C17" s="9">
        <v>13</v>
      </c>
      <c r="D17" s="9">
        <v>0</v>
      </c>
      <c r="E17" s="9"/>
      <c r="F17" s="9">
        <v>272</v>
      </c>
      <c r="G17" s="9"/>
      <c r="H17" s="9">
        <v>2</v>
      </c>
      <c r="I17" s="1">
        <f t="shared" si="0"/>
        <v>20.922999999999998</v>
      </c>
      <c r="L17">
        <v>2</v>
      </c>
    </row>
    <row r="18" spans="1:12" x14ac:dyDescent="0.15">
      <c r="A18">
        <v>2008</v>
      </c>
      <c r="B18" s="9">
        <v>15</v>
      </c>
      <c r="C18" s="9">
        <v>15</v>
      </c>
      <c r="D18" s="9">
        <v>2</v>
      </c>
      <c r="E18" s="9"/>
      <c r="F18" s="9">
        <v>352</v>
      </c>
      <c r="G18" s="3"/>
      <c r="H18" s="9"/>
      <c r="I18" s="1">
        <f t="shared" si="0"/>
        <v>27.077000000000002</v>
      </c>
      <c r="L18">
        <v>1</v>
      </c>
    </row>
    <row r="19" spans="1:12" x14ac:dyDescent="0.15">
      <c r="A19">
        <v>2009</v>
      </c>
      <c r="B19" s="11">
        <v>13</v>
      </c>
      <c r="C19">
        <v>13</v>
      </c>
      <c r="D19">
        <v>2</v>
      </c>
      <c r="E19">
        <v>2</v>
      </c>
      <c r="F19">
        <v>372</v>
      </c>
      <c r="H19">
        <v>3</v>
      </c>
      <c r="I19" s="1">
        <f t="shared" si="0"/>
        <v>33.817999999999998</v>
      </c>
      <c r="J19">
        <v>82</v>
      </c>
      <c r="L19">
        <v>1</v>
      </c>
    </row>
    <row r="20" spans="1:12" x14ac:dyDescent="0.15">
      <c r="A20">
        <v>2010</v>
      </c>
      <c r="B20">
        <v>10</v>
      </c>
      <c r="C20">
        <v>10</v>
      </c>
      <c r="D20">
        <v>0</v>
      </c>
      <c r="E20">
        <v>2</v>
      </c>
      <c r="F20">
        <v>214</v>
      </c>
      <c r="H20">
        <v>2</v>
      </c>
      <c r="I20" s="1">
        <f t="shared" si="0"/>
        <v>21.4</v>
      </c>
      <c r="J20">
        <v>86</v>
      </c>
      <c r="L20">
        <v>1</v>
      </c>
    </row>
    <row r="21" spans="1:12" x14ac:dyDescent="0.15">
      <c r="A21">
        <v>2011</v>
      </c>
      <c r="B21">
        <v>12</v>
      </c>
      <c r="C21">
        <v>10</v>
      </c>
      <c r="D21">
        <v>1</v>
      </c>
      <c r="E21">
        <v>2</v>
      </c>
      <c r="F21">
        <v>97</v>
      </c>
      <c r="I21" s="1">
        <f t="shared" si="0"/>
        <v>10.778</v>
      </c>
      <c r="J21">
        <v>34</v>
      </c>
      <c r="L21">
        <v>1</v>
      </c>
    </row>
    <row r="22" spans="1:12" x14ac:dyDescent="0.15">
      <c r="A22">
        <v>2012</v>
      </c>
      <c r="B22">
        <v>5</v>
      </c>
      <c r="C22">
        <v>5</v>
      </c>
      <c r="D22">
        <v>0</v>
      </c>
      <c r="F22">
        <v>92</v>
      </c>
      <c r="I22" s="1">
        <f t="shared" si="0"/>
        <v>18.399999999999999</v>
      </c>
      <c r="J22">
        <v>35</v>
      </c>
      <c r="L22">
        <v>3</v>
      </c>
    </row>
    <row r="23" spans="1:12" x14ac:dyDescent="0.15">
      <c r="A23">
        <v>2013</v>
      </c>
      <c r="B23" s="24">
        <v>8</v>
      </c>
      <c r="C23" s="24">
        <v>7</v>
      </c>
      <c r="D23" s="24">
        <v>1</v>
      </c>
      <c r="E23" s="24"/>
      <c r="F23" s="24">
        <v>188</v>
      </c>
      <c r="G23" s="24">
        <v>1</v>
      </c>
      <c r="H23" s="24">
        <v>1</v>
      </c>
      <c r="I23" s="1">
        <f t="shared" si="0"/>
        <v>31.332999999999998</v>
      </c>
      <c r="J23" s="24">
        <v>103</v>
      </c>
      <c r="L23">
        <v>5</v>
      </c>
    </row>
    <row r="24" spans="1:12" x14ac:dyDescent="0.15">
      <c r="A24">
        <v>2014</v>
      </c>
      <c r="B24" s="24">
        <v>4</v>
      </c>
      <c r="C24" s="24">
        <v>4</v>
      </c>
      <c r="D24" s="24">
        <v>1</v>
      </c>
      <c r="E24" s="24"/>
      <c r="F24" s="24">
        <v>63</v>
      </c>
      <c r="G24" s="24"/>
      <c r="H24" s="24"/>
      <c r="I24" s="1">
        <f t="shared" si="0"/>
        <v>21</v>
      </c>
      <c r="J24" s="24">
        <v>37</v>
      </c>
      <c r="L24">
        <v>0</v>
      </c>
    </row>
    <row r="25" spans="1:12" x14ac:dyDescent="0.15">
      <c r="A25">
        <v>2015</v>
      </c>
      <c r="B25" s="24">
        <v>3</v>
      </c>
      <c r="C25" s="24">
        <v>3</v>
      </c>
      <c r="D25" s="24">
        <v>1</v>
      </c>
      <c r="E25" s="24"/>
      <c r="F25" s="24">
        <v>37</v>
      </c>
      <c r="G25" s="24"/>
      <c r="H25" s="24"/>
      <c r="I25" s="1">
        <f t="shared" si="0"/>
        <v>18.5</v>
      </c>
      <c r="J25" s="24">
        <v>27</v>
      </c>
      <c r="L25">
        <v>1</v>
      </c>
    </row>
    <row r="26" spans="1:12" x14ac:dyDescent="0.15">
      <c r="A26">
        <v>2016</v>
      </c>
      <c r="B26" s="24">
        <v>3</v>
      </c>
      <c r="C26" s="24">
        <v>2</v>
      </c>
      <c r="D26" s="24">
        <v>2</v>
      </c>
      <c r="E26" s="24">
        <v>0</v>
      </c>
      <c r="F26" s="24">
        <v>81</v>
      </c>
      <c r="G26" s="24">
        <v>0</v>
      </c>
      <c r="H26" s="24">
        <v>0</v>
      </c>
      <c r="I26" s="4" t="str">
        <f>IF(C26-D26=0,"--",F26/(C26-D26))</f>
        <v>--</v>
      </c>
      <c r="J26" s="24">
        <v>47</v>
      </c>
      <c r="L26">
        <v>0</v>
      </c>
    </row>
    <row r="28" spans="1:12" x14ac:dyDescent="0.15">
      <c r="A28" t="s">
        <v>58</v>
      </c>
      <c r="B28">
        <f t="shared" ref="B28:H28" si="1">SUM(B5:B27)</f>
        <v>195</v>
      </c>
      <c r="C28">
        <f t="shared" si="1"/>
        <v>183</v>
      </c>
      <c r="D28">
        <f t="shared" si="1"/>
        <v>19</v>
      </c>
      <c r="E28">
        <f t="shared" si="1"/>
        <v>7</v>
      </c>
      <c r="F28">
        <f t="shared" si="1"/>
        <v>3717</v>
      </c>
      <c r="G28">
        <f t="shared" si="1"/>
        <v>1</v>
      </c>
      <c r="H28">
        <f t="shared" si="1"/>
        <v>18</v>
      </c>
      <c r="I28" s="1">
        <f>F28/(C28-D28)</f>
        <v>22.664634146341463</v>
      </c>
      <c r="J28">
        <f>MAX(J5:J27)</f>
        <v>103</v>
      </c>
      <c r="L28">
        <f t="shared" ref="L28" si="2">SUM(L5:L27)</f>
        <v>28</v>
      </c>
    </row>
  </sheetData>
  <phoneticPr fontId="1" type="noConversion"/>
  <hyperlinks>
    <hyperlink ref="C2" location="'Overall ave'!A1" display="(back to front sheet)" xr:uid="{00000000-0004-0000-0900-000000000000}"/>
  </hyperlinks>
  <pageMargins left="0.75" right="0.75" top="1" bottom="1" header="0.5" footer="0.5"/>
  <pageSetup orientation="portrait" horizontalDpi="4294967292" verticalDpi="4294967292"/>
  <ignoredErrors>
    <ignoredError sqref="I10" emptyCellReferenc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L65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8" max="8" width="9.16796875" style="1" customWidth="1"/>
    <col min="11" max="11" width="7.01171875" bestFit="1" customWidth="1"/>
  </cols>
  <sheetData>
    <row r="1" spans="1:12" x14ac:dyDescent="0.15">
      <c r="A1" s="5" t="s">
        <v>38</v>
      </c>
      <c r="B1" s="5" t="s">
        <v>120</v>
      </c>
    </row>
    <row r="2" spans="1:12" x14ac:dyDescent="0.15">
      <c r="A2" s="5" t="s">
        <v>60</v>
      </c>
      <c r="C2" s="21" t="s">
        <v>168</v>
      </c>
    </row>
    <row r="3" spans="1:12" x14ac:dyDescent="0.15">
      <c r="A3" s="5"/>
      <c r="C3" s="21"/>
    </row>
    <row r="4" spans="1:12" x14ac:dyDescent="0.15">
      <c r="B4" t="s">
        <v>32</v>
      </c>
      <c r="C4" t="s">
        <v>33</v>
      </c>
      <c r="D4" t="s">
        <v>34</v>
      </c>
      <c r="E4" t="s">
        <v>269</v>
      </c>
      <c r="F4" t="s">
        <v>35</v>
      </c>
      <c r="G4" t="s">
        <v>22</v>
      </c>
      <c r="H4" t="s">
        <v>36</v>
      </c>
      <c r="I4" s="10" t="s">
        <v>37</v>
      </c>
      <c r="J4" s="3" t="s">
        <v>201</v>
      </c>
      <c r="K4" s="9" t="s">
        <v>268</v>
      </c>
      <c r="L4" t="s">
        <v>284</v>
      </c>
    </row>
    <row r="5" spans="1:12" x14ac:dyDescent="0.15">
      <c r="A5" s="45">
        <v>2001</v>
      </c>
      <c r="B5">
        <v>7</v>
      </c>
      <c r="C5">
        <v>6</v>
      </c>
      <c r="D5">
        <v>0</v>
      </c>
      <c r="F5">
        <v>12</v>
      </c>
      <c r="H5"/>
      <c r="I5" s="1">
        <f>ROUND(F5/(C5-D5),3)</f>
        <v>2</v>
      </c>
    </row>
    <row r="6" spans="1:12" x14ac:dyDescent="0.15">
      <c r="A6">
        <v>2002</v>
      </c>
      <c r="B6">
        <v>9</v>
      </c>
      <c r="C6">
        <v>9</v>
      </c>
      <c r="D6">
        <v>0</v>
      </c>
      <c r="F6">
        <v>107</v>
      </c>
      <c r="H6"/>
      <c r="I6" s="1">
        <f t="shared" ref="I6:I19" si="0">IF(C6=0,"",ROUND(F6/(C6-D6),3))</f>
        <v>11.888999999999999</v>
      </c>
    </row>
    <row r="7" spans="1:12" x14ac:dyDescent="0.15">
      <c r="A7">
        <v>2003</v>
      </c>
      <c r="B7">
        <v>5</v>
      </c>
      <c r="C7">
        <v>5</v>
      </c>
      <c r="D7">
        <v>3</v>
      </c>
      <c r="F7">
        <v>65</v>
      </c>
      <c r="H7"/>
      <c r="I7" s="1">
        <f t="shared" si="0"/>
        <v>32.5</v>
      </c>
    </row>
    <row r="8" spans="1:12" x14ac:dyDescent="0.15">
      <c r="A8">
        <v>2004</v>
      </c>
      <c r="B8">
        <v>11</v>
      </c>
      <c r="C8">
        <v>11</v>
      </c>
      <c r="D8">
        <v>1</v>
      </c>
      <c r="E8">
        <v>0</v>
      </c>
      <c r="F8">
        <v>184</v>
      </c>
      <c r="H8">
        <v>1</v>
      </c>
      <c r="I8" s="1">
        <f t="shared" si="0"/>
        <v>18.399999999999999</v>
      </c>
      <c r="J8">
        <v>71</v>
      </c>
      <c r="L8">
        <v>6</v>
      </c>
    </row>
    <row r="9" spans="1:12" x14ac:dyDescent="0.15">
      <c r="A9">
        <v>2005</v>
      </c>
      <c r="B9">
        <v>16</v>
      </c>
      <c r="C9">
        <v>16</v>
      </c>
      <c r="D9">
        <v>0</v>
      </c>
      <c r="F9">
        <v>571</v>
      </c>
      <c r="H9">
        <v>5</v>
      </c>
      <c r="I9" s="1">
        <f t="shared" si="0"/>
        <v>35.688000000000002</v>
      </c>
      <c r="J9">
        <v>75</v>
      </c>
      <c r="L9">
        <v>14</v>
      </c>
    </row>
    <row r="10" spans="1:12" x14ac:dyDescent="0.15">
      <c r="A10">
        <v>2006</v>
      </c>
      <c r="B10">
        <v>11</v>
      </c>
      <c r="C10">
        <v>11</v>
      </c>
      <c r="D10">
        <v>0</v>
      </c>
      <c r="E10">
        <v>1</v>
      </c>
      <c r="F10">
        <v>311</v>
      </c>
      <c r="H10">
        <v>3</v>
      </c>
      <c r="I10" s="1">
        <f t="shared" si="0"/>
        <v>28.273</v>
      </c>
      <c r="J10">
        <v>75</v>
      </c>
      <c r="L10">
        <v>7</v>
      </c>
    </row>
    <row r="11" spans="1:12" x14ac:dyDescent="0.15">
      <c r="A11">
        <v>2007</v>
      </c>
      <c r="B11" s="9">
        <v>10</v>
      </c>
      <c r="C11" s="9">
        <v>10</v>
      </c>
      <c r="D11" s="9">
        <v>0</v>
      </c>
      <c r="E11" s="9"/>
      <c r="F11" s="9">
        <v>351</v>
      </c>
      <c r="G11" s="9"/>
      <c r="H11" s="9">
        <v>3</v>
      </c>
      <c r="I11" s="1">
        <f t="shared" si="0"/>
        <v>35.1</v>
      </c>
      <c r="J11">
        <v>86</v>
      </c>
      <c r="L11">
        <v>11</v>
      </c>
    </row>
    <row r="12" spans="1:12" x14ac:dyDescent="0.15">
      <c r="A12">
        <v>2008</v>
      </c>
      <c r="B12" s="9">
        <v>13</v>
      </c>
      <c r="C12">
        <v>13</v>
      </c>
      <c r="D12">
        <v>1</v>
      </c>
      <c r="E12">
        <v>1</v>
      </c>
      <c r="F12">
        <v>462</v>
      </c>
      <c r="H12">
        <v>4</v>
      </c>
      <c r="I12" s="1">
        <f t="shared" si="0"/>
        <v>38.5</v>
      </c>
      <c r="J12">
        <v>99</v>
      </c>
      <c r="L12">
        <v>7</v>
      </c>
    </row>
    <row r="13" spans="1:12" x14ac:dyDescent="0.15">
      <c r="A13">
        <v>2009</v>
      </c>
      <c r="B13" s="11">
        <v>18</v>
      </c>
      <c r="C13">
        <v>18</v>
      </c>
      <c r="D13">
        <v>1</v>
      </c>
      <c r="E13">
        <v>1</v>
      </c>
      <c r="F13">
        <v>673</v>
      </c>
      <c r="G13">
        <v>2</v>
      </c>
      <c r="H13">
        <v>2</v>
      </c>
      <c r="I13" s="1">
        <f t="shared" si="0"/>
        <v>39.588000000000001</v>
      </c>
      <c r="J13" s="9">
        <v>123</v>
      </c>
      <c r="L13">
        <v>14</v>
      </c>
    </row>
    <row r="14" spans="1:12" x14ac:dyDescent="0.15">
      <c r="A14">
        <v>2010</v>
      </c>
      <c r="B14">
        <v>17</v>
      </c>
      <c r="C14">
        <v>17</v>
      </c>
      <c r="D14">
        <v>2</v>
      </c>
      <c r="E14">
        <v>1</v>
      </c>
      <c r="F14">
        <v>749</v>
      </c>
      <c r="H14">
        <v>7</v>
      </c>
      <c r="I14" s="1">
        <f t="shared" si="0"/>
        <v>49.933</v>
      </c>
      <c r="J14">
        <v>125</v>
      </c>
      <c r="L14">
        <v>10</v>
      </c>
    </row>
    <row r="15" spans="1:12" x14ac:dyDescent="0.15">
      <c r="A15">
        <v>2011</v>
      </c>
      <c r="B15">
        <v>12</v>
      </c>
      <c r="C15">
        <v>12</v>
      </c>
      <c r="D15">
        <v>2</v>
      </c>
      <c r="F15">
        <v>649</v>
      </c>
      <c r="G15">
        <v>2</v>
      </c>
      <c r="H15">
        <v>5</v>
      </c>
      <c r="I15" s="1">
        <f t="shared" si="0"/>
        <v>64.900000000000006</v>
      </c>
      <c r="J15">
        <v>112</v>
      </c>
      <c r="L15">
        <v>14</v>
      </c>
    </row>
    <row r="16" spans="1:12" x14ac:dyDescent="0.15">
      <c r="A16">
        <v>2012</v>
      </c>
      <c r="B16">
        <v>6</v>
      </c>
      <c r="C16">
        <v>6</v>
      </c>
      <c r="D16">
        <v>2</v>
      </c>
      <c r="F16">
        <v>160</v>
      </c>
      <c r="H16"/>
      <c r="I16" s="1">
        <f t="shared" si="0"/>
        <v>40</v>
      </c>
      <c r="J16">
        <v>43</v>
      </c>
      <c r="L16">
        <v>6</v>
      </c>
    </row>
    <row r="17" spans="1:12" x14ac:dyDescent="0.15">
      <c r="A17">
        <v>2013</v>
      </c>
      <c r="B17" s="24">
        <v>13</v>
      </c>
      <c r="C17" s="24">
        <v>14</v>
      </c>
      <c r="D17" s="24">
        <v>2</v>
      </c>
      <c r="E17" s="24"/>
      <c r="F17" s="24">
        <v>675</v>
      </c>
      <c r="G17" s="24">
        <v>1</v>
      </c>
      <c r="H17" s="24">
        <v>6</v>
      </c>
      <c r="I17" s="1">
        <f t="shared" si="0"/>
        <v>56.25</v>
      </c>
      <c r="J17" s="24">
        <v>114</v>
      </c>
      <c r="L17">
        <v>14</v>
      </c>
    </row>
    <row r="18" spans="1:12" x14ac:dyDescent="0.15">
      <c r="A18">
        <v>2014</v>
      </c>
      <c r="B18" s="24">
        <v>3</v>
      </c>
      <c r="C18" s="24">
        <v>3</v>
      </c>
      <c r="D18" s="24">
        <v>1</v>
      </c>
      <c r="E18" s="24"/>
      <c r="F18" s="24">
        <v>265</v>
      </c>
      <c r="G18" s="24">
        <v>1</v>
      </c>
      <c r="H18" s="24">
        <v>1</v>
      </c>
      <c r="I18" s="1">
        <f t="shared" si="0"/>
        <v>132.5</v>
      </c>
      <c r="J18" s="24">
        <v>155</v>
      </c>
      <c r="K18" t="s">
        <v>215</v>
      </c>
      <c r="L18">
        <v>3</v>
      </c>
    </row>
    <row r="19" spans="1:12" x14ac:dyDescent="0.15">
      <c r="A19" s="38">
        <v>2015</v>
      </c>
      <c r="B19" s="24">
        <v>1</v>
      </c>
      <c r="C19" s="24">
        <v>1</v>
      </c>
      <c r="D19" s="24">
        <v>0</v>
      </c>
      <c r="E19" s="24"/>
      <c r="F19" s="24">
        <v>14</v>
      </c>
      <c r="G19" s="24"/>
      <c r="H19" s="24"/>
      <c r="I19" s="1">
        <f t="shared" si="0"/>
        <v>14</v>
      </c>
      <c r="J19" s="24">
        <v>14</v>
      </c>
      <c r="L19">
        <v>0</v>
      </c>
    </row>
    <row r="20" spans="1:12" x14ac:dyDescent="0.15">
      <c r="H20"/>
      <c r="I20" s="1"/>
    </row>
    <row r="21" spans="1:12" x14ac:dyDescent="0.15">
      <c r="A21" t="s">
        <v>59</v>
      </c>
      <c r="B21">
        <f t="shared" ref="B21:H21" si="1">SUM(B5:B20)</f>
        <v>152</v>
      </c>
      <c r="C21">
        <f t="shared" si="1"/>
        <v>152</v>
      </c>
      <c r="D21">
        <f>SUM(D5:D20)</f>
        <v>15</v>
      </c>
      <c r="E21">
        <f>SUM(E5:E20)</f>
        <v>4</v>
      </c>
      <c r="F21">
        <f t="shared" si="1"/>
        <v>5248</v>
      </c>
      <c r="G21">
        <f t="shared" si="1"/>
        <v>6</v>
      </c>
      <c r="H21">
        <f t="shared" si="1"/>
        <v>37</v>
      </c>
      <c r="I21" s="1">
        <f>F21/(C21-D21)</f>
        <v>38.306569343065696</v>
      </c>
      <c r="J21">
        <f>MAX(J5:J20)</f>
        <v>155</v>
      </c>
      <c r="K21" t="s">
        <v>215</v>
      </c>
      <c r="L21">
        <f t="shared" ref="L21" si="2">SUM(L5:L20)</f>
        <v>106</v>
      </c>
    </row>
    <row r="47" spans="1:11" x14ac:dyDescent="0.15">
      <c r="A47" s="5" t="s">
        <v>61</v>
      </c>
      <c r="G47" s="2"/>
      <c r="H47"/>
      <c r="I47" s="1"/>
      <c r="J47" s="1"/>
      <c r="K47" s="1"/>
    </row>
    <row r="48" spans="1:11" x14ac:dyDescent="0.15">
      <c r="A48" t="s">
        <v>103</v>
      </c>
      <c r="B48" t="s">
        <v>116</v>
      </c>
      <c r="C48" t="s">
        <v>121</v>
      </c>
      <c r="D48" t="s">
        <v>115</v>
      </c>
      <c r="E48" t="s">
        <v>35</v>
      </c>
      <c r="F48" t="s">
        <v>66</v>
      </c>
      <c r="G48" s="1" t="s">
        <v>119</v>
      </c>
      <c r="H48" s="1" t="s">
        <v>117</v>
      </c>
      <c r="I48" s="1" t="s">
        <v>118</v>
      </c>
      <c r="J48" s="12" t="s">
        <v>65</v>
      </c>
    </row>
    <row r="49" spans="1:10" x14ac:dyDescent="0.15">
      <c r="A49">
        <v>2001</v>
      </c>
      <c r="B49">
        <v>35</v>
      </c>
      <c r="C49">
        <v>0</v>
      </c>
      <c r="D49">
        <v>8</v>
      </c>
      <c r="E49">
        <v>202</v>
      </c>
      <c r="G49" s="1">
        <f t="shared" ref="G49:G61" si="3">E49/B49</f>
        <v>5.7714285714285714</v>
      </c>
      <c r="H49" s="1">
        <f t="shared" ref="H49:H61" si="4">(B49*6)/D49</f>
        <v>26.25</v>
      </c>
      <c r="I49" s="1">
        <f t="shared" ref="I49:I61" si="5">E49/D49</f>
        <v>25.25</v>
      </c>
      <c r="J49" s="9" t="s">
        <v>99</v>
      </c>
    </row>
    <row r="50" spans="1:10" x14ac:dyDescent="0.15">
      <c r="A50">
        <v>2002</v>
      </c>
      <c r="B50">
        <v>38</v>
      </c>
      <c r="C50">
        <v>2</v>
      </c>
      <c r="D50">
        <v>4</v>
      </c>
      <c r="E50">
        <v>268</v>
      </c>
      <c r="G50" s="1">
        <f t="shared" si="3"/>
        <v>7.0526315789473681</v>
      </c>
      <c r="H50" s="1">
        <f t="shared" si="4"/>
        <v>57</v>
      </c>
      <c r="I50" s="1">
        <f t="shared" si="5"/>
        <v>67</v>
      </c>
      <c r="J50" s="9" t="s">
        <v>96</v>
      </c>
    </row>
    <row r="51" spans="1:10" x14ac:dyDescent="0.15">
      <c r="A51">
        <v>2003</v>
      </c>
      <c r="B51">
        <v>42</v>
      </c>
      <c r="C51">
        <v>2</v>
      </c>
      <c r="D51">
        <v>5</v>
      </c>
      <c r="E51">
        <v>215</v>
      </c>
      <c r="F51" s="1"/>
      <c r="G51" s="1">
        <f t="shared" si="3"/>
        <v>5.1190476190476186</v>
      </c>
      <c r="H51" s="1">
        <f t="shared" si="4"/>
        <v>50.4</v>
      </c>
      <c r="I51" s="1">
        <f t="shared" si="5"/>
        <v>43</v>
      </c>
      <c r="J51" s="9" t="s">
        <v>80</v>
      </c>
    </row>
    <row r="52" spans="1:10" x14ac:dyDescent="0.15">
      <c r="A52">
        <v>2004</v>
      </c>
      <c r="B52">
        <v>45.1</v>
      </c>
      <c r="C52">
        <v>3</v>
      </c>
      <c r="D52">
        <v>11</v>
      </c>
      <c r="E52">
        <v>254</v>
      </c>
      <c r="G52" s="1">
        <f t="shared" si="3"/>
        <v>5.6319290465631928</v>
      </c>
      <c r="H52" s="1">
        <f t="shared" si="4"/>
        <v>24.6</v>
      </c>
      <c r="I52" s="1">
        <f t="shared" si="5"/>
        <v>23.09090909090909</v>
      </c>
      <c r="J52" s="9" t="s">
        <v>73</v>
      </c>
    </row>
    <row r="53" spans="1:10" x14ac:dyDescent="0.15">
      <c r="A53">
        <v>2005</v>
      </c>
      <c r="B53">
        <v>73.5</v>
      </c>
      <c r="C53">
        <v>5</v>
      </c>
      <c r="D53">
        <v>11</v>
      </c>
      <c r="E53">
        <v>429</v>
      </c>
      <c r="G53" s="1">
        <f t="shared" si="3"/>
        <v>5.8367346938775508</v>
      </c>
      <c r="H53" s="1">
        <f t="shared" si="4"/>
        <v>40.090909090909093</v>
      </c>
      <c r="I53" s="1">
        <f t="shared" si="5"/>
        <v>39</v>
      </c>
      <c r="J53" s="9" t="s">
        <v>84</v>
      </c>
    </row>
    <row r="54" spans="1:10" x14ac:dyDescent="0.15">
      <c r="A54">
        <v>2006</v>
      </c>
      <c r="B54">
        <v>66</v>
      </c>
      <c r="C54">
        <v>11</v>
      </c>
      <c r="D54">
        <v>14</v>
      </c>
      <c r="E54">
        <v>329</v>
      </c>
      <c r="F54">
        <v>1</v>
      </c>
      <c r="G54" s="1">
        <f t="shared" si="3"/>
        <v>4.9848484848484844</v>
      </c>
      <c r="H54" s="1">
        <f t="shared" si="4"/>
        <v>28.285714285714285</v>
      </c>
      <c r="I54" s="1">
        <f t="shared" si="5"/>
        <v>23.5</v>
      </c>
      <c r="J54" s="9" t="s">
        <v>75</v>
      </c>
    </row>
    <row r="55" spans="1:10" x14ac:dyDescent="0.15">
      <c r="A55">
        <v>2007</v>
      </c>
      <c r="B55">
        <v>59.1</v>
      </c>
      <c r="C55">
        <v>7</v>
      </c>
      <c r="D55">
        <v>18</v>
      </c>
      <c r="E55">
        <v>279</v>
      </c>
      <c r="F55">
        <v>1</v>
      </c>
      <c r="G55" s="1">
        <f t="shared" si="3"/>
        <v>4.7208121827411169</v>
      </c>
      <c r="H55" s="1">
        <f t="shared" si="4"/>
        <v>19.700000000000003</v>
      </c>
      <c r="I55" s="1">
        <f t="shared" si="5"/>
        <v>15.5</v>
      </c>
      <c r="J55" s="9" t="s">
        <v>17</v>
      </c>
    </row>
    <row r="56" spans="1:10" x14ac:dyDescent="0.15">
      <c r="A56">
        <v>2008</v>
      </c>
      <c r="B56">
        <v>78</v>
      </c>
      <c r="C56">
        <v>8</v>
      </c>
      <c r="D56">
        <v>10</v>
      </c>
      <c r="E56">
        <v>367</v>
      </c>
      <c r="G56" s="1">
        <f t="shared" si="3"/>
        <v>4.7051282051282053</v>
      </c>
      <c r="H56" s="1">
        <f t="shared" si="4"/>
        <v>46.8</v>
      </c>
      <c r="I56" s="1">
        <f t="shared" si="5"/>
        <v>36.700000000000003</v>
      </c>
      <c r="J56" s="9" t="s">
        <v>20</v>
      </c>
    </row>
    <row r="57" spans="1:10" x14ac:dyDescent="0.15">
      <c r="A57">
        <v>2009</v>
      </c>
      <c r="B57">
        <v>109</v>
      </c>
      <c r="C57">
        <v>12</v>
      </c>
      <c r="D57">
        <v>30</v>
      </c>
      <c r="E57">
        <v>539</v>
      </c>
      <c r="F57">
        <v>2</v>
      </c>
      <c r="G57" s="1">
        <f t="shared" si="3"/>
        <v>4.9449541284403669</v>
      </c>
      <c r="H57" s="1">
        <f t="shared" si="4"/>
        <v>21.8</v>
      </c>
      <c r="I57" s="1">
        <f t="shared" si="5"/>
        <v>17.966666666666665</v>
      </c>
      <c r="J57" s="9" t="s">
        <v>24</v>
      </c>
    </row>
    <row r="58" spans="1:10" x14ac:dyDescent="0.15">
      <c r="A58">
        <v>2010</v>
      </c>
      <c r="B58">
        <v>73.5</v>
      </c>
      <c r="C58">
        <v>6</v>
      </c>
      <c r="D58">
        <v>19</v>
      </c>
      <c r="E58">
        <v>379</v>
      </c>
      <c r="F58">
        <v>1</v>
      </c>
      <c r="G58" s="1">
        <f t="shared" si="3"/>
        <v>5.1564625850340136</v>
      </c>
      <c r="H58" s="1">
        <f t="shared" si="4"/>
        <v>23.210526315789473</v>
      </c>
      <c r="I58" s="1">
        <f t="shared" si="5"/>
        <v>19.94736842105263</v>
      </c>
      <c r="J58" s="9" t="s">
        <v>128</v>
      </c>
    </row>
    <row r="59" spans="1:10" x14ac:dyDescent="0.15">
      <c r="A59">
        <v>2011</v>
      </c>
      <c r="B59">
        <v>34</v>
      </c>
      <c r="C59">
        <v>0</v>
      </c>
      <c r="D59">
        <v>8</v>
      </c>
      <c r="E59">
        <v>170</v>
      </c>
      <c r="G59" s="1">
        <f t="shared" si="3"/>
        <v>5</v>
      </c>
      <c r="H59" s="1">
        <f t="shared" si="4"/>
        <v>25.5</v>
      </c>
      <c r="I59" s="1">
        <f t="shared" si="5"/>
        <v>21.25</v>
      </c>
      <c r="J59" s="9" t="s">
        <v>129</v>
      </c>
    </row>
    <row r="60" spans="1:10" x14ac:dyDescent="0.15">
      <c r="A60">
        <v>2012</v>
      </c>
      <c r="B60">
        <v>12</v>
      </c>
      <c r="C60">
        <v>0</v>
      </c>
      <c r="D60">
        <v>1</v>
      </c>
      <c r="E60">
        <v>55</v>
      </c>
      <c r="G60" s="1">
        <f t="shared" si="3"/>
        <v>4.583333333333333</v>
      </c>
      <c r="H60" s="1">
        <f t="shared" si="4"/>
        <v>72</v>
      </c>
      <c r="I60" s="1">
        <f t="shared" si="5"/>
        <v>55</v>
      </c>
      <c r="J60" s="9" t="s">
        <v>130</v>
      </c>
    </row>
    <row r="61" spans="1:10" x14ac:dyDescent="0.15">
      <c r="A61">
        <v>2013</v>
      </c>
      <c r="B61">
        <v>33</v>
      </c>
      <c r="C61">
        <v>1</v>
      </c>
      <c r="D61">
        <v>5</v>
      </c>
      <c r="E61">
        <v>192</v>
      </c>
      <c r="G61" s="1">
        <f t="shared" si="3"/>
        <v>5.8181818181818183</v>
      </c>
      <c r="H61" s="1">
        <f t="shared" si="4"/>
        <v>39.6</v>
      </c>
      <c r="I61" s="1">
        <f t="shared" si="5"/>
        <v>38.4</v>
      </c>
      <c r="J61" s="9" t="s">
        <v>225</v>
      </c>
    </row>
    <row r="62" spans="1:10" x14ac:dyDescent="0.15">
      <c r="A62">
        <v>2014</v>
      </c>
      <c r="B62">
        <v>9</v>
      </c>
      <c r="C62">
        <v>2</v>
      </c>
      <c r="D62">
        <v>1</v>
      </c>
      <c r="E62">
        <v>24</v>
      </c>
      <c r="G62" s="1">
        <f t="shared" ref="G62" si="6">E62/B62</f>
        <v>2.6666666666666665</v>
      </c>
      <c r="H62" s="1">
        <f t="shared" ref="H62" si="7">(B62*6)/D62</f>
        <v>54</v>
      </c>
      <c r="I62" s="1">
        <f t="shared" ref="I62" si="8">E62/D62</f>
        <v>24</v>
      </c>
      <c r="J62" s="9" t="s">
        <v>130</v>
      </c>
    </row>
    <row r="63" spans="1:10" x14ac:dyDescent="0.15">
      <c r="A63">
        <v>2015</v>
      </c>
      <c r="B63">
        <v>4</v>
      </c>
      <c r="C63">
        <v>2</v>
      </c>
      <c r="D63">
        <v>1</v>
      </c>
      <c r="E63">
        <v>3</v>
      </c>
      <c r="G63" s="1">
        <f t="shared" ref="G63" si="9">IF(ISERROR(E63/B63),"N/A",E63/B63)</f>
        <v>0.75</v>
      </c>
      <c r="H63" s="1">
        <f>IF(D63=0,"--",(B63*6)/D63)</f>
        <v>24</v>
      </c>
      <c r="I63" s="1">
        <f>IF(D63=0,"--",E63/D63)</f>
        <v>3</v>
      </c>
      <c r="J63" s="9" t="s">
        <v>230</v>
      </c>
    </row>
    <row r="64" spans="1:10" x14ac:dyDescent="0.15">
      <c r="G64" s="1"/>
      <c r="I64" s="1"/>
      <c r="J64" s="2"/>
    </row>
    <row r="65" spans="1:10" x14ac:dyDescent="0.15">
      <c r="A65" t="s">
        <v>59</v>
      </c>
      <c r="B65">
        <f t="shared" ref="B65:E65" si="10">SUM(B49:B64)</f>
        <v>711.2</v>
      </c>
      <c r="C65">
        <f t="shared" si="10"/>
        <v>61</v>
      </c>
      <c r="D65">
        <f t="shared" si="10"/>
        <v>146</v>
      </c>
      <c r="E65">
        <f t="shared" si="10"/>
        <v>3705</v>
      </c>
      <c r="F65">
        <f>SUM(F49:F64)</f>
        <v>5</v>
      </c>
      <c r="G65" s="1">
        <f>E65/B65</f>
        <v>5.209505061867266</v>
      </c>
      <c r="H65" s="1">
        <f>(B65*6)/D65</f>
        <v>29.227397260273978</v>
      </c>
      <c r="I65" s="1">
        <f>E65/D65</f>
        <v>25.376712328767123</v>
      </c>
      <c r="J65" s="9" t="s">
        <v>24</v>
      </c>
    </row>
  </sheetData>
  <phoneticPr fontId="1" type="noConversion"/>
  <hyperlinks>
    <hyperlink ref="C2" location="'Overall ave'!A1" display="(back to front sheet)" xr:uid="{00000000-0004-0000-0A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231</v>
      </c>
      <c r="B1" s="5" t="s">
        <v>232</v>
      </c>
      <c r="C1" s="9" t="s">
        <v>276</v>
      </c>
      <c r="D1" s="9">
        <f>COUNTA(A5:A10)</f>
        <v>5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2012</v>
      </c>
      <c r="B5" s="9">
        <v>5</v>
      </c>
      <c r="C5" s="9">
        <v>2</v>
      </c>
      <c r="D5" s="9">
        <v>1</v>
      </c>
      <c r="E5" s="9">
        <v>0</v>
      </c>
      <c r="F5" s="9">
        <v>17</v>
      </c>
      <c r="G5"/>
      <c r="H5"/>
      <c r="I5" s="1">
        <f>IF(C5=0,"",ROUND(F5/(C5-D5),3))</f>
        <v>17</v>
      </c>
      <c r="J5">
        <v>9</v>
      </c>
      <c r="L5">
        <v>1</v>
      </c>
    </row>
    <row r="6" spans="1:12" x14ac:dyDescent="0.15">
      <c r="A6">
        <v>2013</v>
      </c>
      <c r="B6" s="24">
        <v>9</v>
      </c>
      <c r="C6" s="24">
        <v>8</v>
      </c>
      <c r="D6" s="24">
        <v>3</v>
      </c>
      <c r="E6" s="24">
        <v>2</v>
      </c>
      <c r="F6" s="24">
        <v>15</v>
      </c>
      <c r="G6"/>
      <c r="H6"/>
      <c r="I6" s="1">
        <f>IF(C6=0,"",ROUND(F6/(C6-D6),3))</f>
        <v>3</v>
      </c>
      <c r="J6">
        <v>5</v>
      </c>
      <c r="L6">
        <v>1</v>
      </c>
    </row>
    <row r="7" spans="1:12" x14ac:dyDescent="0.15">
      <c r="A7">
        <v>2014</v>
      </c>
      <c r="B7" s="24">
        <v>5</v>
      </c>
      <c r="C7" s="24">
        <v>2</v>
      </c>
      <c r="D7" s="24">
        <v>0</v>
      </c>
      <c r="E7" s="24">
        <v>0</v>
      </c>
      <c r="F7" s="24">
        <v>3</v>
      </c>
      <c r="G7"/>
      <c r="H7"/>
      <c r="I7" s="1">
        <f>IF(C7=0,"",ROUND(F7/(C7-D7),3))</f>
        <v>1.5</v>
      </c>
      <c r="J7">
        <v>1</v>
      </c>
      <c r="L7">
        <v>0</v>
      </c>
    </row>
    <row r="8" spans="1:12" x14ac:dyDescent="0.15">
      <c r="A8">
        <v>2015</v>
      </c>
      <c r="B8" s="24">
        <v>7</v>
      </c>
      <c r="C8" s="24">
        <v>4</v>
      </c>
      <c r="D8" s="24">
        <v>2</v>
      </c>
      <c r="E8" s="24">
        <v>1</v>
      </c>
      <c r="F8" s="24">
        <v>19</v>
      </c>
      <c r="G8"/>
      <c r="H8"/>
      <c r="I8" s="1">
        <f>IF(C8=0,"",ROUND(F8/(C8-D8),3))</f>
        <v>9.5</v>
      </c>
      <c r="J8">
        <v>15</v>
      </c>
      <c r="L8">
        <v>0</v>
      </c>
    </row>
    <row r="9" spans="1:12" x14ac:dyDescent="0.15">
      <c r="A9">
        <v>2016</v>
      </c>
      <c r="B9" s="24">
        <v>4</v>
      </c>
      <c r="C9" s="24">
        <v>2</v>
      </c>
      <c r="D9" s="24">
        <v>1</v>
      </c>
      <c r="E9" s="24">
        <v>0</v>
      </c>
      <c r="F9" s="24">
        <v>12</v>
      </c>
      <c r="G9" s="24">
        <v>0</v>
      </c>
      <c r="H9" s="24">
        <v>0</v>
      </c>
      <c r="I9" s="10">
        <f>IF(C9-D9=0,"--",F9/(C9-D9))</f>
        <v>12</v>
      </c>
      <c r="J9" s="24">
        <v>7</v>
      </c>
      <c r="L9">
        <v>0</v>
      </c>
    </row>
    <row r="10" spans="1:12" x14ac:dyDescent="0.15">
      <c r="B10" s="24"/>
      <c r="C10" s="24"/>
      <c r="D10" s="24"/>
      <c r="E10" s="24"/>
      <c r="F10" s="24"/>
      <c r="G10" s="24"/>
      <c r="H10" s="24"/>
      <c r="I10" s="10"/>
      <c r="J10" s="24"/>
    </row>
    <row r="11" spans="1:12" x14ac:dyDescent="0.15">
      <c r="A11" t="s">
        <v>146</v>
      </c>
      <c r="B11" s="9">
        <f t="shared" ref="B11:H11" si="0">SUM(B5:B10)</f>
        <v>30</v>
      </c>
      <c r="C11" s="9">
        <f t="shared" si="0"/>
        <v>18</v>
      </c>
      <c r="D11" s="9">
        <f t="shared" si="0"/>
        <v>7</v>
      </c>
      <c r="E11" s="9">
        <f t="shared" si="0"/>
        <v>3</v>
      </c>
      <c r="F11" s="9">
        <f t="shared" si="0"/>
        <v>66</v>
      </c>
      <c r="G11" s="9">
        <f t="shared" si="0"/>
        <v>0</v>
      </c>
      <c r="H11" s="9">
        <f t="shared" si="0"/>
        <v>0</v>
      </c>
      <c r="I11" s="10">
        <f>F11/(C11-D11)</f>
        <v>6</v>
      </c>
      <c r="J11">
        <f>MAX(J5:J10)</f>
        <v>15</v>
      </c>
      <c r="L11" s="9">
        <f>SUM(L5:L10)</f>
        <v>2</v>
      </c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4" spans="1:10" x14ac:dyDescent="0.15">
      <c r="A34" s="5" t="s">
        <v>61</v>
      </c>
      <c r="B34"/>
      <c r="C34"/>
      <c r="D34"/>
      <c r="E34"/>
      <c r="F34"/>
      <c r="G34" s="2"/>
      <c r="H34"/>
      <c r="I34" s="1"/>
      <c r="J34" s="1"/>
    </row>
    <row r="35" spans="1:10" x14ac:dyDescent="0.15">
      <c r="A35" t="s">
        <v>103</v>
      </c>
      <c r="B35" t="s">
        <v>116</v>
      </c>
      <c r="C35" t="s">
        <v>121</v>
      </c>
      <c r="D35" t="s">
        <v>115</v>
      </c>
      <c r="E35" t="s">
        <v>35</v>
      </c>
      <c r="F35" t="s">
        <v>66</v>
      </c>
      <c r="G35" s="1" t="s">
        <v>119</v>
      </c>
      <c r="H35" s="1" t="s">
        <v>117</v>
      </c>
      <c r="I35" s="1" t="s">
        <v>118</v>
      </c>
      <c r="J35" s="12" t="s">
        <v>65</v>
      </c>
    </row>
    <row r="36" spans="1:10" x14ac:dyDescent="0.15">
      <c r="A36">
        <v>2011</v>
      </c>
      <c r="B36"/>
      <c r="C36"/>
      <c r="D36"/>
      <c r="E36"/>
      <c r="F36"/>
      <c r="G36" s="1"/>
      <c r="H36" s="1"/>
      <c r="I36" s="1"/>
      <c r="J36" s="12"/>
    </row>
    <row r="37" spans="1:10" x14ac:dyDescent="0.15">
      <c r="A37">
        <v>2012</v>
      </c>
      <c r="B37"/>
      <c r="C37"/>
      <c r="D37"/>
      <c r="E37"/>
      <c r="F37"/>
      <c r="G37" s="1"/>
      <c r="H37" s="1"/>
      <c r="I37" s="1"/>
      <c r="J37" s="12"/>
    </row>
    <row r="38" spans="1:10" x14ac:dyDescent="0.15">
      <c r="A38">
        <v>2013</v>
      </c>
      <c r="B38"/>
      <c r="C38"/>
      <c r="D38"/>
      <c r="E38"/>
      <c r="F38"/>
      <c r="G38" s="1"/>
      <c r="H38" s="1"/>
      <c r="I38" s="1"/>
      <c r="J38" s="12"/>
    </row>
    <row r="39" spans="1:10" x14ac:dyDescent="0.15">
      <c r="A39">
        <v>2014</v>
      </c>
      <c r="B39" s="9">
        <v>10</v>
      </c>
      <c r="C39" s="9">
        <v>1</v>
      </c>
      <c r="D39" s="9">
        <v>5</v>
      </c>
      <c r="E39" s="9">
        <v>45</v>
      </c>
      <c r="G39" s="1">
        <f t="shared" ref="G39" si="1">IF(ISERROR(E39/B39),"N/A",E39/B39)</f>
        <v>4.5</v>
      </c>
      <c r="H39" s="1">
        <f>IF(D39=0,"--",(B39*6)/D39)</f>
        <v>12</v>
      </c>
      <c r="I39" s="1">
        <f>IF(D39=0,"--",E39/D39)</f>
        <v>9</v>
      </c>
      <c r="J39" t="s">
        <v>83</v>
      </c>
    </row>
    <row r="40" spans="1:10" x14ac:dyDescent="0.15">
      <c r="A40">
        <v>2015</v>
      </c>
      <c r="B40" s="9">
        <v>2</v>
      </c>
      <c r="C40" s="9">
        <v>0</v>
      </c>
      <c r="D40" s="9">
        <v>0</v>
      </c>
      <c r="E40" s="9">
        <v>15</v>
      </c>
      <c r="G40" s="1">
        <f t="shared" ref="G40" si="2">IF(ISERROR(E40/B40),"N/A",E40/B40)</f>
        <v>7.5</v>
      </c>
      <c r="H40" s="1" t="str">
        <f>IF(D40=0,"--",(B40*6)/D40)</f>
        <v>--</v>
      </c>
      <c r="I40" s="1" t="str">
        <f>IF(D40=0,"--",E40/D40)</f>
        <v>--</v>
      </c>
      <c r="J40" s="33" t="s">
        <v>241</v>
      </c>
    </row>
    <row r="42" spans="1:10" x14ac:dyDescent="0.15">
      <c r="A42" t="s">
        <v>59</v>
      </c>
      <c r="B42">
        <f t="shared" ref="B42:E42" si="3">SUM(B26:B41)</f>
        <v>12</v>
      </c>
      <c r="C42">
        <f t="shared" si="3"/>
        <v>1</v>
      </c>
      <c r="D42">
        <f t="shared" si="3"/>
        <v>5</v>
      </c>
      <c r="E42">
        <f t="shared" si="3"/>
        <v>60</v>
      </c>
      <c r="F42">
        <f>SUM(F26:F41)</f>
        <v>0</v>
      </c>
      <c r="G42" s="1">
        <f>E42/B42</f>
        <v>5</v>
      </c>
      <c r="H42" s="1">
        <f>(B42*6)/D42</f>
        <v>14.4</v>
      </c>
      <c r="I42" s="1">
        <f>E42/D42</f>
        <v>12</v>
      </c>
      <c r="J42" t="s">
        <v>83</v>
      </c>
    </row>
    <row r="48" spans="1:10" x14ac:dyDescent="0.15">
      <c r="A48" s="27"/>
    </row>
  </sheetData>
  <hyperlinks>
    <hyperlink ref="C2" location="'Overall ave'!A1" display="(back to front sheet)" xr:uid="{00000000-0004-0000-0B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1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261</v>
      </c>
      <c r="B1" s="5" t="s">
        <v>262</v>
      </c>
      <c r="C1" s="9" t="s">
        <v>277</v>
      </c>
      <c r="D1" s="9">
        <f>COUNTA(A5:A7)</f>
        <v>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269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2015</v>
      </c>
      <c r="B5" s="24">
        <v>7</v>
      </c>
      <c r="C5" s="24">
        <v>6</v>
      </c>
      <c r="D5" s="9">
        <v>1</v>
      </c>
      <c r="F5" s="9">
        <v>30</v>
      </c>
      <c r="I5" s="1">
        <f>IF(ISERROR(F5/(C5-D5)),"",ROUND(F5/(C5-D5),3))</f>
        <v>6</v>
      </c>
      <c r="J5">
        <v>12</v>
      </c>
      <c r="L5">
        <v>0</v>
      </c>
    </row>
    <row r="6" spans="1:12" x14ac:dyDescent="0.15">
      <c r="A6">
        <v>2016</v>
      </c>
      <c r="B6" s="24">
        <v>18</v>
      </c>
      <c r="C6" s="24">
        <v>17</v>
      </c>
      <c r="D6" s="24">
        <v>3</v>
      </c>
      <c r="E6" s="24">
        <v>1</v>
      </c>
      <c r="F6" s="24">
        <v>235</v>
      </c>
      <c r="G6" s="24">
        <v>0</v>
      </c>
      <c r="H6" s="24">
        <v>1</v>
      </c>
      <c r="I6" s="10">
        <f>IF(C6-D6=0,"--",F6/(C6-D6))</f>
        <v>16.785714285714285</v>
      </c>
      <c r="J6" s="24">
        <v>82</v>
      </c>
      <c r="L6">
        <v>1</v>
      </c>
    </row>
    <row r="7" spans="1:12" x14ac:dyDescent="0.15">
      <c r="I7" s="9"/>
    </row>
    <row r="8" spans="1:12" x14ac:dyDescent="0.15">
      <c r="A8" t="s">
        <v>146</v>
      </c>
      <c r="B8" s="9">
        <f t="shared" ref="B8:H8" si="0">SUM(B5:B7)</f>
        <v>25</v>
      </c>
      <c r="C8" s="9">
        <f t="shared" si="0"/>
        <v>23</v>
      </c>
      <c r="D8" s="9">
        <f t="shared" si="0"/>
        <v>4</v>
      </c>
      <c r="E8" s="9">
        <f t="shared" si="0"/>
        <v>1</v>
      </c>
      <c r="F8" s="9">
        <f t="shared" si="0"/>
        <v>265</v>
      </c>
      <c r="G8" s="9">
        <f t="shared" si="0"/>
        <v>0</v>
      </c>
      <c r="H8" s="9">
        <f t="shared" si="0"/>
        <v>1</v>
      </c>
      <c r="I8" s="1">
        <f>IF(ISERROR(F8/(C8-D8)),"",ROUND(F8/(C8-D8),3))</f>
        <v>13.946999999999999</v>
      </c>
      <c r="J8">
        <f>MAX(J5:J7)</f>
        <v>82</v>
      </c>
      <c r="L8" s="9">
        <f t="shared" ref="L8" si="1">SUM(L5:L7)</f>
        <v>1</v>
      </c>
    </row>
    <row r="9" spans="1:12" x14ac:dyDescent="0.15">
      <c r="I9" s="1"/>
    </row>
    <row r="10" spans="1:12" x14ac:dyDescent="0.15">
      <c r="I10" s="1"/>
    </row>
    <row r="11" spans="1:12" x14ac:dyDescent="0.15">
      <c r="I11" s="1"/>
    </row>
    <row r="12" spans="1:12" x14ac:dyDescent="0.15">
      <c r="I12" s="1"/>
    </row>
    <row r="13" spans="1:12" x14ac:dyDescent="0.15">
      <c r="I13" s="1"/>
    </row>
    <row r="14" spans="1:12" x14ac:dyDescent="0.15">
      <c r="I14" s="1"/>
    </row>
    <row r="15" spans="1:12" x14ac:dyDescent="0.15">
      <c r="I15" s="1"/>
    </row>
    <row r="16" spans="1:12" x14ac:dyDescent="0.15">
      <c r="I16" s="1"/>
    </row>
    <row r="17" spans="1:10" x14ac:dyDescent="0.15">
      <c r="I17" s="1"/>
    </row>
    <row r="18" spans="1:10" x14ac:dyDescent="0.15">
      <c r="I18" s="1"/>
    </row>
    <row r="19" spans="1:10" x14ac:dyDescent="0.15">
      <c r="I19" s="1"/>
    </row>
    <row r="20" spans="1:10" x14ac:dyDescent="0.15">
      <c r="I20" s="1"/>
    </row>
    <row r="21" spans="1:10" x14ac:dyDescent="0.15">
      <c r="I21" s="1"/>
    </row>
    <row r="22" spans="1:10" x14ac:dyDescent="0.15">
      <c r="I22" s="1"/>
    </row>
    <row r="23" spans="1:10" x14ac:dyDescent="0.15">
      <c r="I23" s="1"/>
    </row>
    <row r="24" spans="1:10" x14ac:dyDescent="0.15">
      <c r="I24" s="1"/>
    </row>
    <row r="25" spans="1:10" x14ac:dyDescent="0.15">
      <c r="I25" s="1"/>
    </row>
    <row r="26" spans="1:10" x14ac:dyDescent="0.15">
      <c r="I26" s="1"/>
    </row>
    <row r="27" spans="1:10" x14ac:dyDescent="0.15">
      <c r="I27" s="1"/>
    </row>
    <row r="28" spans="1:10" x14ac:dyDescent="0.15">
      <c r="I28" s="1"/>
    </row>
    <row r="29" spans="1:10" x14ac:dyDescent="0.15">
      <c r="I29" s="1"/>
    </row>
    <row r="30" spans="1:10" x14ac:dyDescent="0.15">
      <c r="I30" s="1"/>
    </row>
    <row r="31" spans="1:10" x14ac:dyDescent="0.15">
      <c r="H31" s="10"/>
    </row>
    <row r="32" spans="1:10" x14ac:dyDescent="0.15">
      <c r="A32" s="5" t="s">
        <v>122</v>
      </c>
      <c r="B32"/>
      <c r="C32"/>
      <c r="D32"/>
      <c r="E32"/>
      <c r="F32" s="2"/>
      <c r="G32"/>
      <c r="H32" s="1"/>
      <c r="I32" s="1"/>
      <c r="J32" s="1"/>
    </row>
    <row r="33" spans="1:10" x14ac:dyDescent="0.15">
      <c r="A33" t="s">
        <v>103</v>
      </c>
      <c r="B33" t="s">
        <v>116</v>
      </c>
      <c r="C33" t="s">
        <v>63</v>
      </c>
      <c r="D33" t="s">
        <v>115</v>
      </c>
      <c r="E33" t="s">
        <v>35</v>
      </c>
      <c r="F33" t="s">
        <v>66</v>
      </c>
      <c r="G33" s="1" t="s">
        <v>119</v>
      </c>
      <c r="H33" s="1" t="s">
        <v>117</v>
      </c>
      <c r="I33" s="1" t="s">
        <v>118</v>
      </c>
      <c r="J33" s="16" t="s">
        <v>65</v>
      </c>
    </row>
    <row r="34" spans="1:10" x14ac:dyDescent="0.15">
      <c r="A34">
        <v>2015</v>
      </c>
      <c r="B34">
        <v>9</v>
      </c>
      <c r="C34">
        <v>1</v>
      </c>
      <c r="D34">
        <v>1</v>
      </c>
      <c r="E34">
        <v>63</v>
      </c>
      <c r="F34"/>
      <c r="G34" s="4">
        <f>IF(ISERROR(E34/B34),"--",E34/B34)</f>
        <v>7</v>
      </c>
      <c r="H34" s="4">
        <f t="shared" ref="H34" si="2">IF(D34=0,"--",(B34*6)/D34)</f>
        <v>54</v>
      </c>
      <c r="I34" s="4">
        <f t="shared" ref="I34" si="3">IF(D34=0,"--",E34/D34)</f>
        <v>63</v>
      </c>
      <c r="J34" s="16" t="s">
        <v>263</v>
      </c>
    </row>
    <row r="35" spans="1:10" x14ac:dyDescent="0.15">
      <c r="A35">
        <v>2016</v>
      </c>
      <c r="B35" s="24">
        <v>51.3</v>
      </c>
      <c r="C35" s="24">
        <v>5</v>
      </c>
      <c r="D35" s="24">
        <v>9</v>
      </c>
      <c r="E35" s="24">
        <v>232</v>
      </c>
      <c r="F35" s="24">
        <v>0</v>
      </c>
      <c r="G35" s="4">
        <f>IF(ISERROR(E35/B35),"N/A",E35/B35)</f>
        <v>4.522417153996102</v>
      </c>
      <c r="H35" s="4">
        <f>IF(ISERROR((B35*6)/D35),"N/A",(B35*6)/D35)</f>
        <v>34.199999999999996</v>
      </c>
      <c r="I35" s="4">
        <f t="shared" ref="I35" si="4">IF(ISERROR(E35/D35),"N/A",E35/D35)</f>
        <v>25.777777777777779</v>
      </c>
      <c r="J35" s="16" t="s">
        <v>127</v>
      </c>
    </row>
    <row r="36" spans="1:10" x14ac:dyDescent="0.15">
      <c r="H36" s="10"/>
    </row>
    <row r="37" spans="1:10" x14ac:dyDescent="0.15">
      <c r="A37" t="s">
        <v>59</v>
      </c>
      <c r="B37" s="9">
        <f>SUM(B34:B36)</f>
        <v>60.3</v>
      </c>
      <c r="C37" s="9">
        <f t="shared" ref="C37:F37" si="5">SUM(C34:C36)</f>
        <v>6</v>
      </c>
      <c r="D37" s="9">
        <f t="shared" si="5"/>
        <v>10</v>
      </c>
      <c r="E37" s="9">
        <f t="shared" si="5"/>
        <v>295</v>
      </c>
      <c r="F37" s="9">
        <f t="shared" si="5"/>
        <v>0</v>
      </c>
      <c r="G37" s="4">
        <f>IF(ISERROR(E37/B37),"--",E37/B37)</f>
        <v>4.8922056384742953</v>
      </c>
      <c r="H37" s="4">
        <f t="shared" ref="H37" si="6">IF(D37=0,"--",(B37*6)/D37)</f>
        <v>36.179999999999993</v>
      </c>
      <c r="I37" s="4">
        <f t="shared" ref="I37" si="7">IF(D37=0,"--",E37/D37)</f>
        <v>29.5</v>
      </c>
      <c r="J37" s="16" t="s">
        <v>127</v>
      </c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3" spans="1:10" x14ac:dyDescent="0.15">
      <c r="H43" s="10"/>
    </row>
    <row r="44" spans="1:10" x14ac:dyDescent="0.15">
      <c r="H44" s="10"/>
    </row>
    <row r="45" spans="1:10" x14ac:dyDescent="0.15">
      <c r="H45" s="10"/>
    </row>
    <row r="46" spans="1:10" x14ac:dyDescent="0.15">
      <c r="H46" s="10"/>
    </row>
    <row r="47" spans="1:10" x14ac:dyDescent="0.15">
      <c r="H47" s="10"/>
    </row>
    <row r="48" spans="1:10" x14ac:dyDescent="0.15">
      <c r="H48" s="10"/>
    </row>
    <row r="49" spans="1:9" x14ac:dyDescent="0.15">
      <c r="H49" s="10"/>
    </row>
    <row r="50" spans="1:9" x14ac:dyDescent="0.15">
      <c r="H50" s="10"/>
    </row>
    <row r="53" spans="1:9" x14ac:dyDescent="0.15">
      <c r="A53" s="5"/>
    </row>
    <row r="54" spans="1:9" x14ac:dyDescent="0.15">
      <c r="A54" s="5"/>
    </row>
    <row r="55" spans="1:9" x14ac:dyDescent="0.15">
      <c r="B55"/>
      <c r="C55"/>
      <c r="D55"/>
      <c r="E55"/>
      <c r="F55"/>
      <c r="G55" s="1"/>
      <c r="H55" s="1"/>
      <c r="I55" s="1"/>
    </row>
    <row r="56" spans="1:9" x14ac:dyDescent="0.15">
      <c r="B56"/>
      <c r="C56"/>
      <c r="D56"/>
      <c r="E56"/>
      <c r="F56"/>
      <c r="G56" s="10"/>
      <c r="H56" s="10"/>
      <c r="I56" s="10"/>
    </row>
    <row r="57" spans="1:9" x14ac:dyDescent="0.15">
      <c r="B57"/>
      <c r="C57"/>
      <c r="D57"/>
      <c r="E57"/>
      <c r="F57"/>
      <c r="G57" s="10"/>
      <c r="H57" s="10"/>
      <c r="I57" s="10"/>
    </row>
    <row r="58" spans="1:9" x14ac:dyDescent="0.15">
      <c r="B58"/>
      <c r="C58"/>
      <c r="D58"/>
      <c r="E58"/>
      <c r="F58"/>
      <c r="G58" s="10"/>
      <c r="H58" s="10"/>
      <c r="I58" s="10"/>
    </row>
    <row r="59" spans="1:9" x14ac:dyDescent="0.15">
      <c r="B59"/>
      <c r="C59"/>
      <c r="D59"/>
      <c r="E59"/>
      <c r="F59"/>
      <c r="G59" s="10"/>
      <c r="H59" s="10"/>
      <c r="I59" s="10"/>
    </row>
    <row r="60" spans="1:9" x14ac:dyDescent="0.15">
      <c r="B60"/>
      <c r="C60"/>
      <c r="D60"/>
      <c r="E60"/>
      <c r="F60"/>
      <c r="G60" s="1"/>
      <c r="H60" s="1"/>
      <c r="I60" s="1"/>
    </row>
    <row r="61" spans="1:9" x14ac:dyDescent="0.15">
      <c r="B61"/>
      <c r="C61"/>
      <c r="D61"/>
      <c r="E61"/>
      <c r="F61"/>
      <c r="G61" s="1"/>
      <c r="H61" s="1"/>
      <c r="I61" s="1"/>
    </row>
  </sheetData>
  <hyperlinks>
    <hyperlink ref="C2" location="'Overall ave'!A1" display="(back to front sheet)" xr:uid="{00000000-0004-0000-0C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L54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148</v>
      </c>
      <c r="B1" s="5" t="s">
        <v>149</v>
      </c>
      <c r="C1" s="9" t="s">
        <v>280</v>
      </c>
      <c r="D1" s="9">
        <f>COUNTA(A5:A16)</f>
        <v>11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2006</v>
      </c>
      <c r="B5" s="9">
        <v>10</v>
      </c>
      <c r="C5" s="9">
        <v>10</v>
      </c>
      <c r="D5" s="9">
        <v>2</v>
      </c>
      <c r="F5" s="9">
        <v>169</v>
      </c>
      <c r="G5" s="9">
        <v>0</v>
      </c>
      <c r="H5" s="9">
        <v>0</v>
      </c>
      <c r="I5" s="1">
        <f t="shared" ref="I5:I14" si="0">IF(C5=0,"",ROUND(F5/(C5-D5),3))</f>
        <v>21.125</v>
      </c>
      <c r="J5" s="9">
        <v>54</v>
      </c>
      <c r="K5" t="s">
        <v>215</v>
      </c>
      <c r="L5" s="9">
        <v>1</v>
      </c>
    </row>
    <row r="6" spans="1:12" x14ac:dyDescent="0.15">
      <c r="A6">
        <v>2007</v>
      </c>
      <c r="B6" s="9">
        <v>7</v>
      </c>
      <c r="C6" s="9">
        <v>6</v>
      </c>
      <c r="D6" s="9">
        <v>2</v>
      </c>
      <c r="E6" s="9">
        <v>1</v>
      </c>
      <c r="F6" s="9">
        <v>66</v>
      </c>
      <c r="G6" s="9">
        <v>0</v>
      </c>
      <c r="H6" s="9">
        <v>0</v>
      </c>
      <c r="I6" s="1">
        <f t="shared" si="0"/>
        <v>16.5</v>
      </c>
      <c r="L6">
        <v>4</v>
      </c>
    </row>
    <row r="7" spans="1:12" x14ac:dyDescent="0.15">
      <c r="A7">
        <v>2008</v>
      </c>
      <c r="B7" s="9">
        <v>13</v>
      </c>
      <c r="C7" s="9">
        <v>13</v>
      </c>
      <c r="D7" s="9">
        <v>1</v>
      </c>
      <c r="E7" s="9">
        <v>1</v>
      </c>
      <c r="F7" s="9">
        <v>225</v>
      </c>
      <c r="G7" s="9">
        <v>0</v>
      </c>
      <c r="H7" s="9">
        <v>0</v>
      </c>
      <c r="I7" s="1">
        <f t="shared" si="0"/>
        <v>18.75</v>
      </c>
      <c r="J7">
        <v>90</v>
      </c>
      <c r="L7">
        <v>6</v>
      </c>
    </row>
    <row r="8" spans="1:12" x14ac:dyDescent="0.15">
      <c r="A8">
        <v>2009</v>
      </c>
      <c r="B8" s="9">
        <v>10</v>
      </c>
      <c r="C8" s="9">
        <v>10</v>
      </c>
      <c r="D8" s="9">
        <v>1</v>
      </c>
      <c r="E8" s="9">
        <v>2</v>
      </c>
      <c r="F8" s="9">
        <v>377</v>
      </c>
      <c r="G8" s="9">
        <v>0</v>
      </c>
      <c r="H8" s="9">
        <v>2</v>
      </c>
      <c r="I8" s="1">
        <f t="shared" si="0"/>
        <v>41.889000000000003</v>
      </c>
      <c r="J8" s="9">
        <v>97</v>
      </c>
      <c r="L8" s="9">
        <v>4</v>
      </c>
    </row>
    <row r="9" spans="1:12" x14ac:dyDescent="0.15">
      <c r="A9">
        <v>2010</v>
      </c>
      <c r="B9">
        <v>13</v>
      </c>
      <c r="C9">
        <v>12</v>
      </c>
      <c r="D9">
        <v>2</v>
      </c>
      <c r="E9">
        <v>1</v>
      </c>
      <c r="F9">
        <v>344</v>
      </c>
      <c r="G9" s="9">
        <v>0</v>
      </c>
      <c r="H9">
        <v>3</v>
      </c>
      <c r="I9" s="1">
        <f t="shared" si="0"/>
        <v>34.4</v>
      </c>
      <c r="J9">
        <v>57</v>
      </c>
      <c r="L9" s="9">
        <v>4</v>
      </c>
    </row>
    <row r="10" spans="1:12" x14ac:dyDescent="0.15">
      <c r="A10">
        <v>2011</v>
      </c>
      <c r="B10">
        <v>15</v>
      </c>
      <c r="C10">
        <v>15</v>
      </c>
      <c r="D10">
        <v>3</v>
      </c>
      <c r="E10"/>
      <c r="F10">
        <v>628</v>
      </c>
      <c r="G10" s="9">
        <v>0</v>
      </c>
      <c r="H10">
        <v>5</v>
      </c>
      <c r="I10" s="1">
        <f t="shared" si="0"/>
        <v>52.332999999999998</v>
      </c>
      <c r="J10">
        <v>90</v>
      </c>
      <c r="L10" s="9">
        <v>9</v>
      </c>
    </row>
    <row r="11" spans="1:12" x14ac:dyDescent="0.15">
      <c r="A11">
        <v>2012</v>
      </c>
      <c r="B11" s="9">
        <v>11</v>
      </c>
      <c r="C11" s="9">
        <v>10</v>
      </c>
      <c r="D11" s="9">
        <v>1</v>
      </c>
      <c r="E11" s="9">
        <v>2</v>
      </c>
      <c r="F11" s="9">
        <v>189</v>
      </c>
      <c r="G11" s="9">
        <v>0</v>
      </c>
      <c r="H11" s="9">
        <v>1</v>
      </c>
      <c r="I11" s="1">
        <f t="shared" si="0"/>
        <v>21</v>
      </c>
      <c r="J11" s="9">
        <v>57</v>
      </c>
      <c r="L11" s="9">
        <v>3</v>
      </c>
    </row>
    <row r="12" spans="1:12" x14ac:dyDescent="0.15">
      <c r="A12">
        <v>2013</v>
      </c>
      <c r="B12" s="24">
        <v>16</v>
      </c>
      <c r="C12" s="24">
        <v>16</v>
      </c>
      <c r="D12" s="24">
        <v>7</v>
      </c>
      <c r="E12" s="24"/>
      <c r="F12" s="24">
        <v>935</v>
      </c>
      <c r="G12" s="24">
        <v>4</v>
      </c>
      <c r="H12" s="9">
        <v>11</v>
      </c>
      <c r="I12" s="1">
        <f t="shared" si="0"/>
        <v>103.889</v>
      </c>
      <c r="J12" s="9">
        <v>117</v>
      </c>
      <c r="L12" s="9">
        <v>8</v>
      </c>
    </row>
    <row r="13" spans="1:12" x14ac:dyDescent="0.15">
      <c r="A13">
        <v>2014</v>
      </c>
      <c r="B13" s="24">
        <v>13</v>
      </c>
      <c r="C13" s="24">
        <v>13</v>
      </c>
      <c r="D13" s="24">
        <v>0</v>
      </c>
      <c r="E13" s="24">
        <v>1</v>
      </c>
      <c r="F13" s="24">
        <v>300</v>
      </c>
      <c r="G13" s="24">
        <v>0</v>
      </c>
      <c r="H13" s="9">
        <v>1</v>
      </c>
      <c r="I13" s="1">
        <f t="shared" si="0"/>
        <v>23.077000000000002</v>
      </c>
      <c r="J13" s="9">
        <v>52</v>
      </c>
      <c r="L13" s="9">
        <v>5</v>
      </c>
    </row>
    <row r="14" spans="1:12" x14ac:dyDescent="0.15">
      <c r="A14">
        <v>2015</v>
      </c>
      <c r="B14" s="24">
        <v>9</v>
      </c>
      <c r="C14" s="24">
        <v>9</v>
      </c>
      <c r="D14" s="24">
        <v>1</v>
      </c>
      <c r="E14" s="24"/>
      <c r="F14" s="24">
        <v>222</v>
      </c>
      <c r="G14" s="24">
        <v>1</v>
      </c>
      <c r="H14" s="9">
        <v>0</v>
      </c>
      <c r="I14" s="1">
        <f t="shared" si="0"/>
        <v>27.75</v>
      </c>
      <c r="J14" s="9">
        <v>100</v>
      </c>
      <c r="K14" t="s">
        <v>215</v>
      </c>
      <c r="L14" s="9">
        <v>1</v>
      </c>
    </row>
    <row r="15" spans="1:12" x14ac:dyDescent="0.15">
      <c r="A15">
        <v>2016</v>
      </c>
      <c r="B15" s="24">
        <v>5</v>
      </c>
      <c r="C15" s="24">
        <v>5</v>
      </c>
      <c r="D15" s="24">
        <v>0</v>
      </c>
      <c r="E15" s="24">
        <v>0</v>
      </c>
      <c r="F15" s="24">
        <v>112</v>
      </c>
      <c r="G15" s="24">
        <v>0</v>
      </c>
      <c r="H15" s="24">
        <v>0</v>
      </c>
      <c r="I15" s="10">
        <f>IF(C15-D15=0,"--",F15/(C15-D15))</f>
        <v>22.4</v>
      </c>
      <c r="J15" s="24">
        <v>44</v>
      </c>
      <c r="L15">
        <v>7</v>
      </c>
    </row>
    <row r="16" spans="1:12" x14ac:dyDescent="0.15">
      <c r="I16" s="9"/>
    </row>
    <row r="17" spans="1:12" x14ac:dyDescent="0.15">
      <c r="A17" t="s">
        <v>146</v>
      </c>
      <c r="B17" s="9">
        <f t="shared" ref="B17:H17" si="1">SUM(B5:B16)</f>
        <v>122</v>
      </c>
      <c r="C17" s="9">
        <f t="shared" si="1"/>
        <v>119</v>
      </c>
      <c r="D17" s="9">
        <f t="shared" si="1"/>
        <v>20</v>
      </c>
      <c r="E17" s="9">
        <f t="shared" si="1"/>
        <v>8</v>
      </c>
      <c r="F17" s="9">
        <f t="shared" si="1"/>
        <v>3567</v>
      </c>
      <c r="G17" s="9">
        <f t="shared" si="1"/>
        <v>5</v>
      </c>
      <c r="H17" s="9">
        <f t="shared" si="1"/>
        <v>23</v>
      </c>
      <c r="I17" s="10">
        <f>F17/(C17-D17)</f>
        <v>36.030303030303031</v>
      </c>
      <c r="J17">
        <f>MAX(J5:J16)</f>
        <v>117</v>
      </c>
      <c r="L17" s="9">
        <f t="shared" ref="L17" si="2">SUM(L5:L16)</f>
        <v>52</v>
      </c>
    </row>
    <row r="18" spans="1:12" x14ac:dyDescent="0.15">
      <c r="H18" s="10"/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9" spans="1:10" x14ac:dyDescent="0.15">
      <c r="A39" s="5" t="s">
        <v>122</v>
      </c>
    </row>
    <row r="40" spans="1:10" x14ac:dyDescent="0.15">
      <c r="A40" s="5"/>
    </row>
    <row r="41" spans="1:10" x14ac:dyDescent="0.15">
      <c r="A41" t="s">
        <v>103</v>
      </c>
      <c r="B41" t="s">
        <v>116</v>
      </c>
      <c r="C41" t="s">
        <v>63</v>
      </c>
      <c r="D41" t="s">
        <v>64</v>
      </c>
      <c r="E41" t="s">
        <v>35</v>
      </c>
      <c r="F41" t="s">
        <v>66</v>
      </c>
      <c r="G41" s="1" t="s">
        <v>119</v>
      </c>
      <c r="H41" s="1" t="s">
        <v>117</v>
      </c>
      <c r="I41" s="1" t="s">
        <v>118</v>
      </c>
      <c r="J41" s="1" t="s">
        <v>65</v>
      </c>
    </row>
    <row r="42" spans="1:10" x14ac:dyDescent="0.15">
      <c r="A42">
        <v>2006</v>
      </c>
      <c r="B42">
        <v>68</v>
      </c>
      <c r="C42">
        <v>8</v>
      </c>
      <c r="D42">
        <v>14</v>
      </c>
      <c r="E42">
        <v>245</v>
      </c>
      <c r="G42" s="4">
        <f t="shared" ref="G42:G47" si="3">IF(ISERROR(E42/B42),"N/A",E42/B42)</f>
        <v>3.6029411764705883</v>
      </c>
      <c r="H42" s="4">
        <f t="shared" ref="H42:H47" si="4">IF(ISERROR((B42*6)/D42),"N/A",(B42*6)/D42)</f>
        <v>29.142857142857142</v>
      </c>
      <c r="I42" s="4">
        <f t="shared" ref="I42:I46" si="5">IF(ISERROR(E42/D42),"N/A",E42/D42)</f>
        <v>17.5</v>
      </c>
      <c r="J42" t="s">
        <v>73</v>
      </c>
    </row>
    <row r="43" spans="1:10" x14ac:dyDescent="0.15">
      <c r="A43">
        <v>2007</v>
      </c>
      <c r="B43">
        <v>46.1</v>
      </c>
      <c r="C43">
        <v>7</v>
      </c>
      <c r="D43">
        <v>15</v>
      </c>
      <c r="E43">
        <v>153</v>
      </c>
      <c r="F43">
        <v>1</v>
      </c>
      <c r="G43" s="4">
        <f t="shared" si="3"/>
        <v>3.3188720173535793</v>
      </c>
      <c r="H43" s="4">
        <f t="shared" si="4"/>
        <v>18.440000000000001</v>
      </c>
      <c r="I43" s="4">
        <f t="shared" si="5"/>
        <v>10.199999999999999</v>
      </c>
      <c r="J43" t="s">
        <v>208</v>
      </c>
    </row>
    <row r="44" spans="1:10" x14ac:dyDescent="0.15">
      <c r="A44">
        <v>2008</v>
      </c>
      <c r="B44">
        <v>94.4</v>
      </c>
      <c r="C44">
        <v>12</v>
      </c>
      <c r="D44">
        <v>19</v>
      </c>
      <c r="E44">
        <v>361</v>
      </c>
      <c r="F44"/>
      <c r="G44" s="4">
        <f t="shared" si="3"/>
        <v>3.824152542372881</v>
      </c>
      <c r="H44" s="4">
        <f t="shared" si="4"/>
        <v>29.810526315789478</v>
      </c>
      <c r="I44" s="4">
        <f t="shared" si="5"/>
        <v>19</v>
      </c>
      <c r="J44" t="s">
        <v>205</v>
      </c>
    </row>
    <row r="45" spans="1:10" x14ac:dyDescent="0.15">
      <c r="A45">
        <v>2009</v>
      </c>
      <c r="B45">
        <v>64</v>
      </c>
      <c r="C45">
        <v>9</v>
      </c>
      <c r="D45">
        <v>7</v>
      </c>
      <c r="E45">
        <v>262</v>
      </c>
      <c r="F45"/>
      <c r="G45" s="4">
        <f t="shared" si="3"/>
        <v>4.09375</v>
      </c>
      <c r="H45" s="4">
        <f t="shared" si="4"/>
        <v>54.857142857142854</v>
      </c>
      <c r="I45" s="4">
        <f t="shared" si="5"/>
        <v>37.428571428571431</v>
      </c>
      <c r="J45" t="s">
        <v>73</v>
      </c>
    </row>
    <row r="46" spans="1:10" x14ac:dyDescent="0.15">
      <c r="A46">
        <v>2010</v>
      </c>
      <c r="B46">
        <v>84</v>
      </c>
      <c r="C46">
        <v>12</v>
      </c>
      <c r="D46">
        <v>24</v>
      </c>
      <c r="E46">
        <v>345</v>
      </c>
      <c r="F46">
        <v>1</v>
      </c>
      <c r="G46" s="4">
        <f t="shared" si="3"/>
        <v>4.1071428571428568</v>
      </c>
      <c r="H46" s="4">
        <f t="shared" si="4"/>
        <v>21</v>
      </c>
      <c r="I46" s="4">
        <f t="shared" si="5"/>
        <v>14.375</v>
      </c>
      <c r="J46" t="s">
        <v>184</v>
      </c>
    </row>
    <row r="47" spans="1:10" x14ac:dyDescent="0.15">
      <c r="A47">
        <v>2011</v>
      </c>
      <c r="B47">
        <v>55.2</v>
      </c>
      <c r="C47">
        <v>9</v>
      </c>
      <c r="D47">
        <v>11</v>
      </c>
      <c r="E47">
        <v>239</v>
      </c>
      <c r="F47"/>
      <c r="G47" s="4">
        <f t="shared" si="3"/>
        <v>4.3297101449275361</v>
      </c>
      <c r="H47" s="4">
        <f t="shared" si="4"/>
        <v>30.109090909090913</v>
      </c>
      <c r="I47" s="4">
        <f>IF(ISERROR(E47/D47),"N/A",E47/D47)</f>
        <v>21.727272727272727</v>
      </c>
      <c r="J47" t="s">
        <v>185</v>
      </c>
    </row>
    <row r="48" spans="1:10" x14ac:dyDescent="0.15">
      <c r="A48">
        <v>2012</v>
      </c>
      <c r="B48">
        <v>15.2</v>
      </c>
      <c r="C48">
        <v>2</v>
      </c>
      <c r="D48">
        <v>4</v>
      </c>
      <c r="E48">
        <v>65</v>
      </c>
      <c r="F48"/>
      <c r="G48" s="4">
        <f>IF(ISERROR(E48/B48),"N/A",E48/B48)</f>
        <v>4.2763157894736841</v>
      </c>
      <c r="H48" s="4">
        <f>IF(ISERROR((B48*6)/D48),"N/A",(B48*6)/D48)</f>
        <v>22.799999999999997</v>
      </c>
      <c r="I48" s="4">
        <f>IF(ISERROR(E48/D48),"N/A",E48/D48)</f>
        <v>16.25</v>
      </c>
      <c r="J48" t="s">
        <v>186</v>
      </c>
    </row>
    <row r="49" spans="1:10" x14ac:dyDescent="0.15">
      <c r="A49">
        <v>2013</v>
      </c>
      <c r="B49">
        <v>56.4</v>
      </c>
      <c r="C49">
        <v>5</v>
      </c>
      <c r="D49">
        <v>9</v>
      </c>
      <c r="E49">
        <v>314</v>
      </c>
      <c r="F49"/>
      <c r="G49" s="4">
        <f>IF(ISERROR(E49/B49),"N/A",E49/B49)</f>
        <v>5.5673758865248226</v>
      </c>
      <c r="H49" s="4">
        <f>IF(ISERROR((B49*6)/D49),"N/A",(B49*6)/D49)</f>
        <v>37.599999999999994</v>
      </c>
      <c r="I49" s="4">
        <f>IF(ISERROR(E49/D49),"N/A",E49/D49)</f>
        <v>34.888888888888886</v>
      </c>
      <c r="J49" t="s">
        <v>197</v>
      </c>
    </row>
    <row r="50" spans="1:10" x14ac:dyDescent="0.15">
      <c r="A50">
        <v>2014</v>
      </c>
      <c r="B50">
        <v>78.099999999999994</v>
      </c>
      <c r="C50">
        <v>9</v>
      </c>
      <c r="D50">
        <v>15</v>
      </c>
      <c r="E50">
        <v>275</v>
      </c>
      <c r="F50"/>
      <c r="G50" s="4">
        <f>IF(ISERROR(E50/B50),"N/A",E50/B50)</f>
        <v>3.5211267605633805</v>
      </c>
      <c r="H50" s="4">
        <f>IF(ISERROR((B50*6)/D50),"N/A",(B50*6)/D50)</f>
        <v>31.24</v>
      </c>
      <c r="I50" s="4">
        <f>IF(ISERROR(E50/D50),"N/A",E50/D50)</f>
        <v>18.333333333333332</v>
      </c>
      <c r="J50" t="s">
        <v>186</v>
      </c>
    </row>
    <row r="51" spans="1:10" x14ac:dyDescent="0.15">
      <c r="A51">
        <v>2015</v>
      </c>
      <c r="B51">
        <v>62</v>
      </c>
      <c r="C51">
        <v>10</v>
      </c>
      <c r="D51">
        <v>12</v>
      </c>
      <c r="E51">
        <v>299</v>
      </c>
      <c r="F51"/>
      <c r="G51" s="4">
        <f>IF(ISERROR(E51/B51),"N/A",E51/B51)</f>
        <v>4.82258064516129</v>
      </c>
      <c r="H51" s="4">
        <f>IF(ISERROR((B51*6)/D51),"N/A",(B51*6)/D51)</f>
        <v>31</v>
      </c>
      <c r="I51" s="4">
        <f>IF(ISERROR(E51/D51),"N/A",E51/D51)</f>
        <v>24.916666666666668</v>
      </c>
      <c r="J51" t="s">
        <v>224</v>
      </c>
    </row>
    <row r="52" spans="1:10" x14ac:dyDescent="0.15">
      <c r="A52">
        <v>2016</v>
      </c>
      <c r="B52" s="24">
        <v>15</v>
      </c>
      <c r="C52" s="24">
        <v>3</v>
      </c>
      <c r="D52" s="24">
        <v>5</v>
      </c>
      <c r="E52" s="24">
        <v>90</v>
      </c>
      <c r="F52" s="24">
        <v>0</v>
      </c>
      <c r="G52" s="4">
        <f>IF(ISERROR(E52/B52),"N/A",E52/B52)</f>
        <v>6</v>
      </c>
      <c r="H52" s="4">
        <f>IF(ISERROR((B52*6)/D52),"N/A",(B52*6)/D52)</f>
        <v>18</v>
      </c>
      <c r="I52" s="4">
        <f t="shared" ref="I52" si="6">IF(ISERROR(E52/D52),"N/A",E52/D52)</f>
        <v>18</v>
      </c>
      <c r="J52" t="s">
        <v>81</v>
      </c>
    </row>
    <row r="53" spans="1:10" x14ac:dyDescent="0.15">
      <c r="B53"/>
      <c r="C53"/>
      <c r="D53"/>
      <c r="E53"/>
      <c r="F53"/>
      <c r="G53" s="1"/>
      <c r="H53" s="1"/>
      <c r="I53" s="1"/>
    </row>
    <row r="54" spans="1:10" x14ac:dyDescent="0.15">
      <c r="A54" t="s">
        <v>59</v>
      </c>
      <c r="B54">
        <f>SUM(B42:B53)</f>
        <v>638.4</v>
      </c>
      <c r="C54">
        <f>SUM(C42:C53)</f>
        <v>86</v>
      </c>
      <c r="D54">
        <f>SUM(D42:D53)</f>
        <v>135</v>
      </c>
      <c r="E54">
        <f>SUM(E42:E53)</f>
        <v>2648</v>
      </c>
      <c r="F54">
        <f>SUM(F42:F53)</f>
        <v>2</v>
      </c>
      <c r="G54" s="1">
        <f>E54/B54</f>
        <v>4.1478696741854639</v>
      </c>
      <c r="H54" s="1">
        <f>(B54*6)/D54</f>
        <v>28.373333333333331</v>
      </c>
      <c r="I54" s="1">
        <f>E54/D54</f>
        <v>19.614814814814814</v>
      </c>
      <c r="J54" t="s">
        <v>208</v>
      </c>
    </row>
  </sheetData>
  <hyperlinks>
    <hyperlink ref="C2" location="'Overall ave'!A1" display="(back to front sheet)" xr:uid="{00000000-0004-0000-0D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49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148</v>
      </c>
      <c r="B1" s="5" t="s">
        <v>150</v>
      </c>
      <c r="C1" s="9" t="s">
        <v>282</v>
      </c>
      <c r="D1" s="9">
        <f>COUNTA(A6:A14)</f>
        <v>8</v>
      </c>
      <c r="E1" s="9">
        <f>COUNTA(A40:A48)</f>
        <v>8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2006</v>
      </c>
      <c r="B5" s="9">
        <v>1</v>
      </c>
      <c r="C5" s="9">
        <v>1</v>
      </c>
      <c r="D5" s="9">
        <v>0</v>
      </c>
      <c r="E5" s="9">
        <v>1</v>
      </c>
      <c r="F5" s="9">
        <v>0</v>
      </c>
      <c r="I5" s="9"/>
      <c r="J5" s="9"/>
      <c r="L5">
        <v>0</v>
      </c>
    </row>
    <row r="6" spans="1:12" x14ac:dyDescent="0.15">
      <c r="A6">
        <v>2009</v>
      </c>
      <c r="B6" s="9">
        <v>1</v>
      </c>
      <c r="C6" s="9">
        <v>0</v>
      </c>
      <c r="D6" s="9">
        <v>0</v>
      </c>
      <c r="F6" s="9">
        <v>0</v>
      </c>
      <c r="I6" s="9"/>
      <c r="J6" s="9"/>
      <c r="L6">
        <v>0</v>
      </c>
    </row>
    <row r="7" spans="1:12" x14ac:dyDescent="0.15">
      <c r="A7">
        <v>2010</v>
      </c>
      <c r="I7" s="9"/>
      <c r="J7" s="9"/>
    </row>
    <row r="8" spans="1:12" x14ac:dyDescent="0.15">
      <c r="A8">
        <v>2011</v>
      </c>
      <c r="B8">
        <v>15</v>
      </c>
      <c r="C8">
        <v>9</v>
      </c>
      <c r="D8">
        <v>2</v>
      </c>
      <c r="E8">
        <v>1</v>
      </c>
      <c r="F8">
        <v>198</v>
      </c>
      <c r="G8"/>
      <c r="H8">
        <v>2</v>
      </c>
      <c r="I8" s="1">
        <f>IF(C8=0,"",ROUND(F8/(C8-D8),3))</f>
        <v>28.286000000000001</v>
      </c>
      <c r="J8">
        <v>76</v>
      </c>
      <c r="L8">
        <v>5</v>
      </c>
    </row>
    <row r="9" spans="1:12" x14ac:dyDescent="0.15">
      <c r="A9">
        <v>2012</v>
      </c>
      <c r="B9" s="9">
        <v>8</v>
      </c>
      <c r="C9" s="9">
        <v>5</v>
      </c>
      <c r="D9" s="9">
        <v>1</v>
      </c>
      <c r="F9" s="9">
        <v>48</v>
      </c>
      <c r="G9"/>
      <c r="I9" s="1">
        <f>IF(OR(C9=0,C9-D9=0),"--",ROUND(F9/(C9-D9),3))</f>
        <v>12</v>
      </c>
      <c r="J9" s="9">
        <v>18</v>
      </c>
      <c r="L9">
        <v>2</v>
      </c>
    </row>
    <row r="10" spans="1:12" x14ac:dyDescent="0.15">
      <c r="A10">
        <v>2013</v>
      </c>
      <c r="B10" s="24">
        <v>2</v>
      </c>
      <c r="C10" s="24">
        <v>2</v>
      </c>
      <c r="D10" s="24">
        <v>2</v>
      </c>
      <c r="E10" s="24"/>
      <c r="F10" s="24">
        <v>38</v>
      </c>
      <c r="G10"/>
      <c r="I10" s="4" t="str">
        <f>IF(OR(C10=0,C10-D10=0),"--",ROUND(F10/(C10-D10),3))</f>
        <v>--</v>
      </c>
      <c r="J10" s="9">
        <v>17</v>
      </c>
      <c r="L10">
        <v>2</v>
      </c>
    </row>
    <row r="11" spans="1:12" x14ac:dyDescent="0.15">
      <c r="A11">
        <v>2014</v>
      </c>
      <c r="B11" s="29">
        <v>2</v>
      </c>
      <c r="C11" s="29">
        <v>2</v>
      </c>
      <c r="D11" s="29">
        <v>0</v>
      </c>
      <c r="E11" s="29"/>
      <c r="F11" s="29">
        <v>72</v>
      </c>
      <c r="G11"/>
      <c r="I11" s="1">
        <f>IF(OR(C11=0,C11-D11=0),"--",ROUND(F11/(C11-D11),3))</f>
        <v>36</v>
      </c>
      <c r="J11" s="9">
        <v>36</v>
      </c>
      <c r="L11">
        <v>1</v>
      </c>
    </row>
    <row r="12" spans="1:12" x14ac:dyDescent="0.15">
      <c r="A12">
        <v>2015</v>
      </c>
      <c r="B12" s="29">
        <v>3</v>
      </c>
      <c r="C12" s="29">
        <v>3</v>
      </c>
      <c r="D12" s="29">
        <v>2</v>
      </c>
      <c r="E12" s="29"/>
      <c r="F12" s="29">
        <v>64</v>
      </c>
      <c r="G12"/>
      <c r="I12" s="1">
        <f>IF(OR(C12=0,C12-D12=0),"--",ROUND(F12/(C12-D12),3))</f>
        <v>64</v>
      </c>
      <c r="J12" s="9">
        <v>32</v>
      </c>
      <c r="L12">
        <v>0</v>
      </c>
    </row>
    <row r="13" spans="1:12" x14ac:dyDescent="0.15">
      <c r="A13">
        <v>2016</v>
      </c>
      <c r="B13" s="24">
        <v>4</v>
      </c>
      <c r="C13" s="24">
        <v>3</v>
      </c>
      <c r="D13" s="24">
        <v>2</v>
      </c>
      <c r="E13" s="24">
        <v>0</v>
      </c>
      <c r="F13" s="24">
        <v>44</v>
      </c>
      <c r="G13" s="24">
        <v>0</v>
      </c>
      <c r="H13" s="24">
        <v>0</v>
      </c>
      <c r="I13" s="10">
        <f>IF(C13-D13=0,"--",F13/(C13-D13))</f>
        <v>44</v>
      </c>
      <c r="J13" s="24">
        <v>21</v>
      </c>
      <c r="L13">
        <v>2</v>
      </c>
    </row>
    <row r="14" spans="1:12" x14ac:dyDescent="0.15">
      <c r="I14" s="9"/>
    </row>
    <row r="15" spans="1:12" x14ac:dyDescent="0.15">
      <c r="A15" t="s">
        <v>146</v>
      </c>
      <c r="B15" s="9">
        <f>SUM(B5:B14)</f>
        <v>36</v>
      </c>
      <c r="C15" s="9">
        <f t="shared" ref="C15:H15" si="0">SUM(C5:C14)</f>
        <v>25</v>
      </c>
      <c r="D15" s="9">
        <f t="shared" si="0"/>
        <v>9</v>
      </c>
      <c r="E15" s="9">
        <f t="shared" si="0"/>
        <v>2</v>
      </c>
      <c r="F15" s="9">
        <f t="shared" si="0"/>
        <v>464</v>
      </c>
      <c r="G15" s="9">
        <f t="shared" si="0"/>
        <v>0</v>
      </c>
      <c r="H15" s="9">
        <f t="shared" si="0"/>
        <v>2</v>
      </c>
      <c r="I15" s="10">
        <f>F15/(C15-D15)</f>
        <v>29</v>
      </c>
      <c r="J15">
        <f>MAX(J5:J14)</f>
        <v>76</v>
      </c>
      <c r="L15" s="9">
        <f t="shared" ref="L15" si="1">SUM(L5:L14)</f>
        <v>12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122</v>
      </c>
    </row>
    <row r="38" spans="1:10" x14ac:dyDescent="0.15">
      <c r="A38" s="5"/>
    </row>
    <row r="39" spans="1:10" x14ac:dyDescent="0.15">
      <c r="A39" t="s">
        <v>103</v>
      </c>
      <c r="B39" t="s">
        <v>116</v>
      </c>
      <c r="C39" t="s">
        <v>63</v>
      </c>
      <c r="D39" t="s">
        <v>64</v>
      </c>
      <c r="E39" t="s">
        <v>35</v>
      </c>
      <c r="F39" t="s">
        <v>66</v>
      </c>
      <c r="G39" s="1" t="s">
        <v>119</v>
      </c>
      <c r="H39" s="1" t="s">
        <v>117</v>
      </c>
      <c r="I39" s="1" t="s">
        <v>118</v>
      </c>
      <c r="J39" s="1" t="s">
        <v>65</v>
      </c>
    </row>
    <row r="40" spans="1:10" x14ac:dyDescent="0.15">
      <c r="A40">
        <v>2009</v>
      </c>
      <c r="B40">
        <v>5</v>
      </c>
      <c r="C40">
        <v>1</v>
      </c>
      <c r="D40">
        <v>2</v>
      </c>
      <c r="E40">
        <v>37</v>
      </c>
      <c r="F40"/>
      <c r="G40" s="4">
        <f t="shared" ref="G40" si="2">IF(ISERROR(E40/B40),"N/A",E40/B40)</f>
        <v>7.4</v>
      </c>
      <c r="H40" s="4">
        <f t="shared" ref="H40" si="3">IF(ISERROR((B40*6)/D40),"N/A",(B40*6)/D40)</f>
        <v>15</v>
      </c>
      <c r="I40" s="4">
        <f>IF(ISERROR(E40/D40),"N/A",E40/D40)</f>
        <v>18.5</v>
      </c>
      <c r="J40" t="s">
        <v>187</v>
      </c>
    </row>
    <row r="41" spans="1:10" x14ac:dyDescent="0.15">
      <c r="A41">
        <v>2010</v>
      </c>
      <c r="B41"/>
      <c r="C41"/>
      <c r="D41"/>
      <c r="E41"/>
      <c r="F41"/>
      <c r="G41" s="4"/>
      <c r="H41" s="4"/>
      <c r="I41" s="4"/>
    </row>
    <row r="42" spans="1:10" x14ac:dyDescent="0.15">
      <c r="A42">
        <v>2011</v>
      </c>
      <c r="B42">
        <v>98</v>
      </c>
      <c r="C42">
        <v>24</v>
      </c>
      <c r="D42">
        <v>16</v>
      </c>
      <c r="E42">
        <v>337</v>
      </c>
      <c r="F42"/>
      <c r="G42" s="4">
        <f t="shared" ref="G42:G47" si="4">IF(ISERROR(E42/B42),"N/A",E42/B42)</f>
        <v>3.4387755102040818</v>
      </c>
      <c r="H42" s="4">
        <f t="shared" ref="H42:H47" si="5">IF(ISERROR((B42*6)/D42),"N/A",(B42*6)/D42)</f>
        <v>36.75</v>
      </c>
      <c r="I42" s="4">
        <f>IF(ISERROR(E42/D42),"N/A",E42/D42)</f>
        <v>21.0625</v>
      </c>
      <c r="J42" t="s">
        <v>188</v>
      </c>
    </row>
    <row r="43" spans="1:10" x14ac:dyDescent="0.15">
      <c r="A43">
        <v>2012</v>
      </c>
      <c r="B43">
        <v>51</v>
      </c>
      <c r="C43">
        <v>9</v>
      </c>
      <c r="D43">
        <v>14</v>
      </c>
      <c r="E43">
        <v>137</v>
      </c>
      <c r="F43">
        <v>1</v>
      </c>
      <c r="G43" s="4">
        <f t="shared" si="4"/>
        <v>2.6862745098039214</v>
      </c>
      <c r="H43" s="4">
        <f t="shared" si="5"/>
        <v>21.857142857142858</v>
      </c>
      <c r="I43" s="4">
        <f>IF(ISERROR(E43/D43),"N/A",E43/D43)</f>
        <v>9.7857142857142865</v>
      </c>
      <c r="J43" t="s">
        <v>189</v>
      </c>
    </row>
    <row r="44" spans="1:10" x14ac:dyDescent="0.15">
      <c r="A44">
        <v>2013</v>
      </c>
      <c r="B44">
        <v>18.5</v>
      </c>
      <c r="C44">
        <v>4</v>
      </c>
      <c r="D44">
        <v>5</v>
      </c>
      <c r="E44">
        <v>64</v>
      </c>
      <c r="F44"/>
      <c r="G44" s="4">
        <f t="shared" si="4"/>
        <v>3.4594594594594597</v>
      </c>
      <c r="H44" s="4">
        <f t="shared" si="5"/>
        <v>22.2</v>
      </c>
      <c r="I44" s="4">
        <f>IF(ISERROR(E44/D44),"N/A",E44/D44)</f>
        <v>12.8</v>
      </c>
      <c r="J44" t="s">
        <v>226</v>
      </c>
    </row>
    <row r="45" spans="1:10" x14ac:dyDescent="0.15">
      <c r="A45">
        <v>2014</v>
      </c>
      <c r="B45">
        <v>12</v>
      </c>
      <c r="C45">
        <v>2</v>
      </c>
      <c r="D45">
        <v>1</v>
      </c>
      <c r="E45">
        <v>38</v>
      </c>
      <c r="F45"/>
      <c r="G45" s="4">
        <f t="shared" si="4"/>
        <v>3.1666666666666665</v>
      </c>
      <c r="H45" s="4">
        <f t="shared" si="5"/>
        <v>72</v>
      </c>
      <c r="I45" s="4">
        <f>IF(ISERROR(E45/D45),"N/A",E45/D45)</f>
        <v>38</v>
      </c>
      <c r="J45" t="s">
        <v>196</v>
      </c>
    </row>
    <row r="46" spans="1:10" x14ac:dyDescent="0.15">
      <c r="A46">
        <v>2015</v>
      </c>
      <c r="B46">
        <v>22</v>
      </c>
      <c r="C46">
        <v>1</v>
      </c>
      <c r="D46">
        <v>2</v>
      </c>
      <c r="E46">
        <v>106</v>
      </c>
      <c r="F46"/>
      <c r="G46" s="4">
        <f t="shared" si="4"/>
        <v>4.8181818181818183</v>
      </c>
      <c r="H46" s="4">
        <f t="shared" si="5"/>
        <v>66</v>
      </c>
      <c r="I46" s="4">
        <f>IF(ISERROR(E46/D46),"N/A",E46/D46)</f>
        <v>53</v>
      </c>
      <c r="J46" t="s">
        <v>193</v>
      </c>
    </row>
    <row r="47" spans="1:10" x14ac:dyDescent="0.15">
      <c r="A47">
        <v>2016</v>
      </c>
      <c r="B47" s="24">
        <v>19</v>
      </c>
      <c r="C47" s="24">
        <v>1</v>
      </c>
      <c r="D47" s="24">
        <v>7</v>
      </c>
      <c r="E47" s="24">
        <v>90</v>
      </c>
      <c r="F47" s="24">
        <v>0</v>
      </c>
      <c r="G47" s="4">
        <f t="shared" si="4"/>
        <v>4.7368421052631575</v>
      </c>
      <c r="H47" s="4">
        <f t="shared" si="5"/>
        <v>16.285714285714285</v>
      </c>
      <c r="I47" s="4">
        <f t="shared" ref="I47" si="6">IF(ISERROR(E47/D47),"N/A",E47/D47)</f>
        <v>12.857142857142858</v>
      </c>
      <c r="J47" t="s">
        <v>13</v>
      </c>
    </row>
    <row r="48" spans="1:10" x14ac:dyDescent="0.15">
      <c r="B48"/>
      <c r="C48"/>
      <c r="D48"/>
      <c r="E48"/>
      <c r="F48"/>
      <c r="G48" s="1"/>
      <c r="H48" s="1"/>
      <c r="I48" s="1"/>
    </row>
    <row r="49" spans="1:10" x14ac:dyDescent="0.15">
      <c r="A49" t="s">
        <v>59</v>
      </c>
      <c r="B49">
        <f>SUM(B40:B48)</f>
        <v>225.5</v>
      </c>
      <c r="C49">
        <f>SUM(C40:C48)</f>
        <v>42</v>
      </c>
      <c r="D49">
        <f>SUM(D40:D48)</f>
        <v>47</v>
      </c>
      <c r="E49">
        <f>SUM(E40:E48)</f>
        <v>809</v>
      </c>
      <c r="F49">
        <f>SUM(F40:F48)</f>
        <v>1</v>
      </c>
      <c r="G49" s="1">
        <f>E49/B49</f>
        <v>3.5875831485587582</v>
      </c>
      <c r="H49" s="1">
        <f>(B49*6)/D49</f>
        <v>28.787234042553191</v>
      </c>
      <c r="I49" s="1">
        <f>E49/D49</f>
        <v>17.212765957446809</v>
      </c>
      <c r="J49" t="s">
        <v>189</v>
      </c>
    </row>
  </sheetData>
  <hyperlinks>
    <hyperlink ref="C2" location="'Overall ave'!A1" display="(back to front sheet)" xr:uid="{00000000-0004-0000-0E00-000000000000}"/>
  </hyperlinks>
  <pageMargins left="0.75" right="0.75" top="1" bottom="1" header="0.5" footer="0.5"/>
  <pageSetup orientation="portrait" horizontalDpi="4294967292" verticalDpi="4294967292"/>
  <ignoredErrors>
    <ignoredError sqref="D1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148</v>
      </c>
      <c r="B1" s="5" t="s">
        <v>248</v>
      </c>
      <c r="C1" s="9" t="s">
        <v>281</v>
      </c>
      <c r="D1" s="9">
        <f>COUNTA(A5:A8)</f>
        <v>3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2014</v>
      </c>
      <c r="B5" s="29">
        <v>1</v>
      </c>
      <c r="C5" s="29">
        <v>1</v>
      </c>
      <c r="D5" s="29">
        <v>0</v>
      </c>
      <c r="E5" s="29">
        <v>0</v>
      </c>
      <c r="F5" s="29">
        <v>2</v>
      </c>
      <c r="G5"/>
      <c r="I5" s="1">
        <f>IF(OR(C5=0,C5-D5=0),"--",ROUND(F5/(C5-D5),3))</f>
        <v>2</v>
      </c>
      <c r="J5" s="9">
        <v>2</v>
      </c>
      <c r="L5">
        <v>0</v>
      </c>
    </row>
    <row r="6" spans="1:12" x14ac:dyDescent="0.15">
      <c r="A6">
        <v>2015</v>
      </c>
      <c r="B6" s="29">
        <v>11</v>
      </c>
      <c r="C6" s="29">
        <v>11</v>
      </c>
      <c r="D6" s="29">
        <v>3</v>
      </c>
      <c r="E6" s="29">
        <v>0</v>
      </c>
      <c r="F6" s="29">
        <v>474</v>
      </c>
      <c r="G6" s="29">
        <v>1</v>
      </c>
      <c r="H6" s="9">
        <v>3</v>
      </c>
      <c r="I6" s="1">
        <f>IF(OR(C6=0,C6-D6=0),"--",ROUND(F6/(C6-D6),3))</f>
        <v>59.25</v>
      </c>
      <c r="J6" s="9">
        <v>105</v>
      </c>
      <c r="L6" s="9">
        <v>8</v>
      </c>
    </row>
    <row r="7" spans="1:12" x14ac:dyDescent="0.15">
      <c r="A7">
        <v>2016</v>
      </c>
      <c r="B7" s="24">
        <v>9</v>
      </c>
      <c r="C7" s="24">
        <v>8</v>
      </c>
      <c r="D7" s="24">
        <v>2</v>
      </c>
      <c r="E7" s="24">
        <v>0</v>
      </c>
      <c r="F7" s="24">
        <v>370</v>
      </c>
      <c r="G7" s="24">
        <v>0</v>
      </c>
      <c r="H7" s="24">
        <v>3</v>
      </c>
      <c r="I7" s="10">
        <f>IF(C7-D7=0,"--",F7/(C7-D7))</f>
        <v>61.666666666666664</v>
      </c>
      <c r="J7" s="24">
        <v>89</v>
      </c>
      <c r="L7">
        <v>6</v>
      </c>
    </row>
    <row r="8" spans="1:12" x14ac:dyDescent="0.15">
      <c r="I8" s="9"/>
    </row>
    <row r="9" spans="1:12" x14ac:dyDescent="0.15">
      <c r="A9" t="s">
        <v>146</v>
      </c>
      <c r="B9" s="9">
        <f t="shared" ref="B9:H9" si="0">SUM(B5:B8)</f>
        <v>21</v>
      </c>
      <c r="C9" s="9">
        <f t="shared" si="0"/>
        <v>20</v>
      </c>
      <c r="D9" s="9">
        <f t="shared" si="0"/>
        <v>5</v>
      </c>
      <c r="E9" s="9">
        <f t="shared" si="0"/>
        <v>0</v>
      </c>
      <c r="F9" s="9">
        <f t="shared" si="0"/>
        <v>846</v>
      </c>
      <c r="G9" s="9">
        <f t="shared" si="0"/>
        <v>1</v>
      </c>
      <c r="H9" s="9">
        <f t="shared" si="0"/>
        <v>6</v>
      </c>
      <c r="I9" s="10">
        <f>F9/(C9-D9)</f>
        <v>56.4</v>
      </c>
      <c r="J9" s="27">
        <f>MAX(J5:J8)</f>
        <v>105</v>
      </c>
      <c r="L9" s="9">
        <f>SUM(L5:L8)</f>
        <v>14</v>
      </c>
    </row>
    <row r="10" spans="1:12" x14ac:dyDescent="0.15">
      <c r="H10" s="10"/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31" spans="1:8" x14ac:dyDescent="0.15">
      <c r="A31" s="5" t="s">
        <v>122</v>
      </c>
    </row>
    <row r="32" spans="1:8" x14ac:dyDescent="0.15">
      <c r="A32" s="5"/>
    </row>
    <row r="33" spans="1:10" x14ac:dyDescent="0.15">
      <c r="A33" t="s">
        <v>103</v>
      </c>
      <c r="B33" t="s">
        <v>116</v>
      </c>
      <c r="C33" t="s">
        <v>63</v>
      </c>
      <c r="D33" t="s">
        <v>64</v>
      </c>
      <c r="E33" t="s">
        <v>35</v>
      </c>
      <c r="F33" t="s">
        <v>66</v>
      </c>
      <c r="G33" s="1" t="s">
        <v>119</v>
      </c>
      <c r="H33" s="1" t="s">
        <v>117</v>
      </c>
      <c r="I33" s="1" t="s">
        <v>118</v>
      </c>
      <c r="J33" s="1" t="s">
        <v>65</v>
      </c>
    </row>
    <row r="34" spans="1:10" x14ac:dyDescent="0.15">
      <c r="A34">
        <v>2014</v>
      </c>
      <c r="B34"/>
      <c r="C34"/>
      <c r="D34"/>
      <c r="E34"/>
      <c r="F34"/>
      <c r="G34" s="4" t="str">
        <f>IF(ISERROR(E34/B34),"N/A",E34/B34)</f>
        <v>N/A</v>
      </c>
      <c r="H34" s="4" t="str">
        <f>IF(ISERROR((B34*6)/D34),"N/A",(B34*6)/D34)</f>
        <v>N/A</v>
      </c>
      <c r="I34" s="4" t="str">
        <f>IF(ISERROR(E34/D34),"N/A",E34/D34)</f>
        <v>N/A</v>
      </c>
    </row>
    <row r="35" spans="1:10" x14ac:dyDescent="0.15">
      <c r="A35">
        <v>2015</v>
      </c>
      <c r="B35">
        <v>43</v>
      </c>
      <c r="C35">
        <v>18</v>
      </c>
      <c r="D35">
        <v>16</v>
      </c>
      <c r="E35">
        <v>191</v>
      </c>
      <c r="F35">
        <v>0</v>
      </c>
      <c r="G35" s="4">
        <f>IF(ISERROR(E35/B35),"N/A",E35/B35)</f>
        <v>4.441860465116279</v>
      </c>
      <c r="H35" s="4">
        <f>IF(ISERROR((B35*6)/D35),"N/A",(B35*6)/D35)</f>
        <v>16.125</v>
      </c>
      <c r="I35" s="4">
        <f>IF(ISERROR(E35/D35),"N/A",E35/D35)</f>
        <v>11.9375</v>
      </c>
      <c r="J35" t="s">
        <v>267</v>
      </c>
    </row>
    <row r="36" spans="1:10" x14ac:dyDescent="0.15">
      <c r="A36">
        <v>2016</v>
      </c>
      <c r="B36" s="24">
        <v>15</v>
      </c>
      <c r="C36" s="24">
        <v>1</v>
      </c>
      <c r="D36" s="24">
        <v>2</v>
      </c>
      <c r="E36" s="24">
        <v>103</v>
      </c>
      <c r="F36" s="24">
        <v>0</v>
      </c>
      <c r="G36" s="4">
        <f t="shared" ref="G36" si="1">IF(ISERROR(E36/B36),"N/A",E36/B36)</f>
        <v>6.8666666666666663</v>
      </c>
      <c r="H36" s="4">
        <f t="shared" ref="H36" si="2">IF(ISERROR((B36*6)/D36),"N/A",(B36*6)/D36)</f>
        <v>45</v>
      </c>
      <c r="I36" s="4">
        <f t="shared" ref="I36" si="3">IF(ISERROR(E36/D36),"N/A",E36/D36)</f>
        <v>51.5</v>
      </c>
      <c r="J36" t="s">
        <v>296</v>
      </c>
    </row>
    <row r="37" spans="1:10" x14ac:dyDescent="0.15">
      <c r="B37"/>
      <c r="C37"/>
      <c r="D37"/>
      <c r="E37"/>
      <c r="F37"/>
      <c r="G37" s="1"/>
      <c r="H37" s="1"/>
      <c r="I37" s="1"/>
    </row>
    <row r="38" spans="1:10" x14ac:dyDescent="0.15">
      <c r="A38" t="s">
        <v>59</v>
      </c>
      <c r="B38">
        <f>SUM(B35:B37)</f>
        <v>58</v>
      </c>
      <c r="C38">
        <f>SUM(C35:C37)</f>
        <v>19</v>
      </c>
      <c r="D38">
        <f>SUM(D35:D37)</f>
        <v>18</v>
      </c>
      <c r="E38">
        <f>SUM(E35:E37)</f>
        <v>294</v>
      </c>
      <c r="F38">
        <f>SUM(F35:F37)</f>
        <v>0</v>
      </c>
      <c r="G38" s="4">
        <f>E38/B38</f>
        <v>5.068965517241379</v>
      </c>
      <c r="H38" s="4">
        <f>(B38*6)/D38</f>
        <v>19.333333333333332</v>
      </c>
      <c r="I38" s="4">
        <f>E38/D38</f>
        <v>16.333333333333332</v>
      </c>
      <c r="J38" t="s">
        <v>267</v>
      </c>
    </row>
  </sheetData>
  <hyperlinks>
    <hyperlink ref="C2" location="'Overall ave'!A1" display="(back to front sheet)" xr:uid="{00000000-0004-0000-0F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R64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8" x14ac:dyDescent="0.15">
      <c r="A1" s="5" t="s">
        <v>44</v>
      </c>
      <c r="B1" s="5" t="s">
        <v>161</v>
      </c>
      <c r="C1" s="9" t="s">
        <v>278</v>
      </c>
      <c r="D1" s="9">
        <f>COUNTA(A5:A21)</f>
        <v>16</v>
      </c>
    </row>
    <row r="2" spans="1:18" x14ac:dyDescent="0.15">
      <c r="A2" s="5" t="s">
        <v>112</v>
      </c>
      <c r="B2" s="17"/>
      <c r="C2" s="21" t="s">
        <v>168</v>
      </c>
    </row>
    <row r="4" spans="1:18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8" x14ac:dyDescent="0.15">
      <c r="A5">
        <v>2001</v>
      </c>
      <c r="B5" s="9">
        <v>8</v>
      </c>
      <c r="C5" s="9">
        <v>6</v>
      </c>
      <c r="D5" s="9">
        <v>1</v>
      </c>
      <c r="F5" s="9">
        <v>16</v>
      </c>
      <c r="I5" s="1">
        <f t="shared" ref="I5:I19" si="0">IF(C5=0,"",ROUND(F5/(C5-D5),3))</f>
        <v>3.2</v>
      </c>
    </row>
    <row r="6" spans="1:18" x14ac:dyDescent="0.15">
      <c r="A6">
        <v>2002</v>
      </c>
      <c r="B6" s="9">
        <v>8</v>
      </c>
      <c r="C6" s="9">
        <v>7</v>
      </c>
      <c r="D6" s="9">
        <v>0</v>
      </c>
      <c r="F6" s="9">
        <v>25</v>
      </c>
      <c r="I6" s="1">
        <f t="shared" si="0"/>
        <v>3.5710000000000002</v>
      </c>
    </row>
    <row r="7" spans="1:18" x14ac:dyDescent="0.15">
      <c r="A7">
        <v>2003</v>
      </c>
      <c r="B7" s="9">
        <v>2</v>
      </c>
      <c r="C7" s="9">
        <v>1</v>
      </c>
      <c r="D7" s="9">
        <v>0</v>
      </c>
      <c r="F7" s="9">
        <v>0</v>
      </c>
      <c r="I7" s="1">
        <f t="shared" si="0"/>
        <v>0</v>
      </c>
    </row>
    <row r="8" spans="1:18" x14ac:dyDescent="0.15">
      <c r="A8">
        <v>2004</v>
      </c>
      <c r="B8" s="9">
        <v>1</v>
      </c>
      <c r="C8" s="9">
        <v>1</v>
      </c>
      <c r="D8" s="9">
        <v>0</v>
      </c>
      <c r="F8" s="9">
        <v>1</v>
      </c>
      <c r="I8" s="1">
        <f t="shared" si="0"/>
        <v>1</v>
      </c>
      <c r="J8">
        <v>1</v>
      </c>
      <c r="L8">
        <v>1</v>
      </c>
    </row>
    <row r="9" spans="1:18" x14ac:dyDescent="0.15">
      <c r="A9">
        <v>2005</v>
      </c>
      <c r="B9" s="9">
        <v>1</v>
      </c>
      <c r="C9" s="9">
        <v>1</v>
      </c>
      <c r="D9" s="9">
        <v>0</v>
      </c>
      <c r="E9" s="9">
        <v>1</v>
      </c>
      <c r="F9" s="9">
        <v>1</v>
      </c>
      <c r="I9" s="1">
        <f t="shared" si="0"/>
        <v>1</v>
      </c>
      <c r="J9">
        <v>9</v>
      </c>
      <c r="L9">
        <v>0</v>
      </c>
    </row>
    <row r="10" spans="1:18" x14ac:dyDescent="0.15">
      <c r="A10">
        <v>2006</v>
      </c>
      <c r="B10" s="9">
        <v>4</v>
      </c>
      <c r="C10" s="9">
        <v>4</v>
      </c>
      <c r="D10" s="9">
        <v>1</v>
      </c>
      <c r="E10" s="9">
        <v>0</v>
      </c>
      <c r="F10" s="9">
        <v>126</v>
      </c>
      <c r="H10" s="9">
        <v>1</v>
      </c>
      <c r="I10" s="1">
        <f t="shared" si="0"/>
        <v>42</v>
      </c>
      <c r="J10">
        <v>54</v>
      </c>
      <c r="L10">
        <v>1</v>
      </c>
    </row>
    <row r="11" spans="1:18" x14ac:dyDescent="0.15">
      <c r="A11">
        <v>2007</v>
      </c>
      <c r="B11" s="9">
        <v>6</v>
      </c>
      <c r="C11" s="9">
        <v>5</v>
      </c>
      <c r="D11" s="9">
        <v>2</v>
      </c>
      <c r="E11" s="9">
        <v>2</v>
      </c>
      <c r="F11" s="9">
        <v>34</v>
      </c>
      <c r="I11" s="1">
        <f t="shared" si="0"/>
        <v>11.333</v>
      </c>
      <c r="J11">
        <v>25</v>
      </c>
      <c r="L11">
        <v>4</v>
      </c>
      <c r="N11" s="9"/>
      <c r="O11" s="9"/>
      <c r="P11" s="9"/>
      <c r="Q11" s="9"/>
      <c r="R11" s="9"/>
    </row>
    <row r="12" spans="1:18" x14ac:dyDescent="0.15">
      <c r="A12">
        <v>2008</v>
      </c>
      <c r="B12" s="9">
        <v>5</v>
      </c>
      <c r="C12" s="9">
        <v>5</v>
      </c>
      <c r="D12" s="9">
        <v>0</v>
      </c>
      <c r="E12" s="9">
        <v>2</v>
      </c>
      <c r="F12" s="9">
        <v>40</v>
      </c>
      <c r="I12" s="1">
        <f t="shared" si="0"/>
        <v>8</v>
      </c>
      <c r="J12">
        <v>19</v>
      </c>
      <c r="L12">
        <v>0</v>
      </c>
    </row>
    <row r="13" spans="1:18" x14ac:dyDescent="0.15">
      <c r="A13">
        <v>2009</v>
      </c>
      <c r="B13" s="9">
        <v>8</v>
      </c>
      <c r="C13" s="9">
        <v>5</v>
      </c>
      <c r="D13" s="9">
        <v>0</v>
      </c>
      <c r="E13" s="9">
        <v>0</v>
      </c>
      <c r="F13" s="9">
        <v>36</v>
      </c>
      <c r="I13" s="1">
        <f t="shared" si="0"/>
        <v>7.2</v>
      </c>
      <c r="J13">
        <v>19</v>
      </c>
      <c r="L13">
        <v>0</v>
      </c>
    </row>
    <row r="14" spans="1:18" x14ac:dyDescent="0.15">
      <c r="A14">
        <v>2010</v>
      </c>
      <c r="B14">
        <v>7</v>
      </c>
      <c r="C14">
        <v>4</v>
      </c>
      <c r="D14">
        <v>0</v>
      </c>
      <c r="E14"/>
      <c r="F14">
        <v>27</v>
      </c>
      <c r="G14"/>
      <c r="H14"/>
      <c r="I14" s="1">
        <f t="shared" si="0"/>
        <v>6.75</v>
      </c>
      <c r="J14">
        <v>7</v>
      </c>
      <c r="L14">
        <v>2</v>
      </c>
    </row>
    <row r="15" spans="1:18" x14ac:dyDescent="0.15">
      <c r="A15">
        <v>2011</v>
      </c>
      <c r="B15">
        <v>4</v>
      </c>
      <c r="C15">
        <v>3</v>
      </c>
      <c r="D15">
        <v>1</v>
      </c>
      <c r="E15"/>
      <c r="F15">
        <v>16</v>
      </c>
      <c r="G15"/>
      <c r="H15"/>
      <c r="I15" s="1">
        <f t="shared" si="0"/>
        <v>8</v>
      </c>
      <c r="J15">
        <v>13</v>
      </c>
      <c r="L15">
        <v>1</v>
      </c>
    </row>
    <row r="16" spans="1:18" x14ac:dyDescent="0.15">
      <c r="A16">
        <v>2012</v>
      </c>
      <c r="B16" s="9">
        <v>2</v>
      </c>
      <c r="C16" s="9">
        <v>0</v>
      </c>
      <c r="D16" s="9">
        <v>0</v>
      </c>
      <c r="E16" s="9">
        <v>0</v>
      </c>
      <c r="F16" s="9">
        <v>0</v>
      </c>
      <c r="I16" s="1" t="str">
        <f t="shared" si="0"/>
        <v/>
      </c>
      <c r="L16">
        <v>0</v>
      </c>
    </row>
    <row r="17" spans="1:12" x14ac:dyDescent="0.15">
      <c r="A17">
        <v>2013</v>
      </c>
      <c r="B17" s="24">
        <v>3</v>
      </c>
      <c r="C17" s="24">
        <v>2</v>
      </c>
      <c r="D17" s="24">
        <v>1</v>
      </c>
      <c r="E17" s="24"/>
      <c r="F17" s="24">
        <v>76</v>
      </c>
      <c r="H17" s="9">
        <v>1</v>
      </c>
      <c r="I17" s="1">
        <f t="shared" si="0"/>
        <v>76</v>
      </c>
      <c r="J17">
        <v>59</v>
      </c>
      <c r="K17" t="s">
        <v>215</v>
      </c>
      <c r="L17">
        <v>0</v>
      </c>
    </row>
    <row r="18" spans="1:12" x14ac:dyDescent="0.15">
      <c r="A18">
        <v>2014</v>
      </c>
      <c r="B18" s="24">
        <v>4</v>
      </c>
      <c r="C18" s="24">
        <v>3</v>
      </c>
      <c r="D18" s="24">
        <v>0</v>
      </c>
      <c r="E18" s="24"/>
      <c r="F18" s="24">
        <v>37</v>
      </c>
      <c r="I18" s="1">
        <f t="shared" si="0"/>
        <v>12.333</v>
      </c>
      <c r="J18">
        <v>26</v>
      </c>
      <c r="L18">
        <v>1</v>
      </c>
    </row>
    <row r="19" spans="1:12" x14ac:dyDescent="0.15">
      <c r="A19">
        <v>2015</v>
      </c>
      <c r="B19" s="24">
        <v>1</v>
      </c>
      <c r="C19" s="24">
        <v>1</v>
      </c>
      <c r="D19" s="24">
        <v>0</v>
      </c>
      <c r="E19" s="24"/>
      <c r="F19" s="24">
        <v>39</v>
      </c>
      <c r="I19" s="1">
        <f t="shared" si="0"/>
        <v>39</v>
      </c>
      <c r="J19">
        <v>39</v>
      </c>
      <c r="L19">
        <v>0</v>
      </c>
    </row>
    <row r="20" spans="1:12" x14ac:dyDescent="0.15">
      <c r="A20">
        <v>2016</v>
      </c>
      <c r="B20" s="24">
        <v>2</v>
      </c>
      <c r="C20" s="24">
        <v>1</v>
      </c>
      <c r="D20" s="24">
        <v>0</v>
      </c>
      <c r="E20" s="24">
        <v>0</v>
      </c>
      <c r="F20" s="24">
        <v>5</v>
      </c>
      <c r="G20" s="24">
        <v>0</v>
      </c>
      <c r="H20" s="24">
        <v>0</v>
      </c>
      <c r="I20" s="4">
        <f>IF(C20-D20=0,"--",F20/(C20-D20))</f>
        <v>5</v>
      </c>
      <c r="J20" s="24">
        <v>5</v>
      </c>
      <c r="L20">
        <v>3</v>
      </c>
    </row>
    <row r="21" spans="1:12" x14ac:dyDescent="0.15">
      <c r="I21" s="9"/>
    </row>
    <row r="22" spans="1:12" x14ac:dyDescent="0.15">
      <c r="A22" t="s">
        <v>146</v>
      </c>
      <c r="B22" s="9">
        <f t="shared" ref="B22:D22" si="1">SUM(B5:B21)</f>
        <v>66</v>
      </c>
      <c r="C22" s="9">
        <f t="shared" si="1"/>
        <v>49</v>
      </c>
      <c r="D22" s="9">
        <f t="shared" si="1"/>
        <v>6</v>
      </c>
      <c r="E22" s="9">
        <f>SUM(E5:E21)</f>
        <v>5</v>
      </c>
      <c r="F22" s="9">
        <f>SUM(F5:F21)</f>
        <v>479</v>
      </c>
      <c r="G22" s="9">
        <f t="shared" ref="G22:H22" si="2">SUM(G5:G21)</f>
        <v>0</v>
      </c>
      <c r="H22" s="9">
        <f t="shared" si="2"/>
        <v>2</v>
      </c>
      <c r="I22" s="10">
        <f>F22/(C22-D22)</f>
        <v>11.13953488372093</v>
      </c>
      <c r="J22">
        <f>MAX(J5:J21)</f>
        <v>59</v>
      </c>
      <c r="K22" t="s">
        <v>215</v>
      </c>
      <c r="L22" s="9">
        <f t="shared" ref="L22" si="3">SUM(L5:L21)</f>
        <v>13</v>
      </c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38" spans="1:10" x14ac:dyDescent="0.15">
      <c r="H38" s="10"/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4" spans="1:10" x14ac:dyDescent="0.15">
      <c r="A44" s="5" t="s">
        <v>122</v>
      </c>
    </row>
    <row r="45" spans="1:10" x14ac:dyDescent="0.15">
      <c r="A45" s="5"/>
    </row>
    <row r="46" spans="1:10" x14ac:dyDescent="0.15">
      <c r="A46" t="s">
        <v>103</v>
      </c>
      <c r="B46" t="s">
        <v>62</v>
      </c>
      <c r="C46" t="s">
        <v>63</v>
      </c>
      <c r="D46" t="s">
        <v>64</v>
      </c>
      <c r="E46" t="s">
        <v>35</v>
      </c>
      <c r="F46" t="s">
        <v>66</v>
      </c>
      <c r="G46" s="1" t="s">
        <v>67</v>
      </c>
      <c r="H46" s="1" t="s">
        <v>68</v>
      </c>
      <c r="I46" s="1" t="s">
        <v>37</v>
      </c>
      <c r="J46" s="1" t="s">
        <v>65</v>
      </c>
    </row>
    <row r="47" spans="1:10" x14ac:dyDescent="0.15">
      <c r="A47">
        <v>2001</v>
      </c>
      <c r="B47">
        <v>8.1</v>
      </c>
      <c r="C47">
        <v>1</v>
      </c>
      <c r="D47">
        <v>3</v>
      </c>
      <c r="E47">
        <v>38</v>
      </c>
      <c r="F47"/>
      <c r="G47" s="10">
        <f t="shared" ref="G47:G52" si="4">IF(ISERROR(E47/B47),"N/A",E47/B47)</f>
        <v>4.6913580246913584</v>
      </c>
      <c r="H47" s="10">
        <f t="shared" ref="H47:H52" si="5">IF(ISERROR((B47*6)/D47),"N/A",(B47*6)/D47)</f>
        <v>16.2</v>
      </c>
      <c r="I47" s="10">
        <f t="shared" ref="I47:I52" si="6">IF(ISERROR(E47/D47),"N/A",E47/D47)</f>
        <v>12.666666666666666</v>
      </c>
    </row>
    <row r="48" spans="1:10" x14ac:dyDescent="0.15">
      <c r="A48">
        <v>2002</v>
      </c>
      <c r="B48">
        <v>9.1</v>
      </c>
      <c r="C48">
        <v>1</v>
      </c>
      <c r="D48">
        <v>1</v>
      </c>
      <c r="E48">
        <v>35</v>
      </c>
      <c r="F48"/>
      <c r="G48" s="10">
        <f t="shared" si="4"/>
        <v>3.8461538461538463</v>
      </c>
      <c r="H48" s="10">
        <f t="shared" si="5"/>
        <v>54.599999999999994</v>
      </c>
      <c r="I48" s="10">
        <f t="shared" si="6"/>
        <v>35</v>
      </c>
    </row>
    <row r="49" spans="1:10" x14ac:dyDescent="0.15">
      <c r="A49">
        <v>2003</v>
      </c>
      <c r="B49">
        <v>4</v>
      </c>
      <c r="C49">
        <v>0</v>
      </c>
      <c r="D49">
        <v>2</v>
      </c>
      <c r="E49">
        <v>28</v>
      </c>
      <c r="F49"/>
      <c r="G49" s="10">
        <f t="shared" si="4"/>
        <v>7</v>
      </c>
      <c r="H49" s="10">
        <f t="shared" si="5"/>
        <v>12</v>
      </c>
      <c r="I49" s="10">
        <f t="shared" si="6"/>
        <v>14</v>
      </c>
    </row>
    <row r="50" spans="1:10" x14ac:dyDescent="0.15">
      <c r="A50">
        <v>2004</v>
      </c>
      <c r="B50">
        <v>0</v>
      </c>
      <c r="C50">
        <v>0</v>
      </c>
      <c r="D50">
        <v>0</v>
      </c>
      <c r="E50">
        <v>0</v>
      </c>
      <c r="F50"/>
      <c r="G50" s="10" t="str">
        <f t="shared" si="4"/>
        <v>N/A</v>
      </c>
      <c r="H50" s="10" t="str">
        <f t="shared" si="5"/>
        <v>N/A</v>
      </c>
      <c r="I50" s="10" t="str">
        <f t="shared" si="6"/>
        <v>N/A</v>
      </c>
    </row>
    <row r="51" spans="1:10" x14ac:dyDescent="0.15">
      <c r="A51">
        <v>2005</v>
      </c>
      <c r="B51">
        <v>16</v>
      </c>
      <c r="C51">
        <v>2</v>
      </c>
      <c r="D51">
        <v>3</v>
      </c>
      <c r="E51">
        <v>103</v>
      </c>
      <c r="F51"/>
      <c r="G51" s="10">
        <f t="shared" si="4"/>
        <v>6.4375</v>
      </c>
      <c r="H51" s="10">
        <f t="shared" si="5"/>
        <v>32</v>
      </c>
      <c r="I51" s="10">
        <f t="shared" si="6"/>
        <v>34.333333333333336</v>
      </c>
      <c r="J51" s="3" t="s">
        <v>212</v>
      </c>
    </row>
    <row r="52" spans="1:10" x14ac:dyDescent="0.15">
      <c r="A52">
        <v>2006</v>
      </c>
      <c r="B52">
        <v>16</v>
      </c>
      <c r="C52">
        <v>2</v>
      </c>
      <c r="D52">
        <v>3</v>
      </c>
      <c r="E52">
        <v>103</v>
      </c>
      <c r="F52"/>
      <c r="G52" s="10">
        <f t="shared" si="4"/>
        <v>6.4375</v>
      </c>
      <c r="H52" s="10">
        <f t="shared" si="5"/>
        <v>32</v>
      </c>
      <c r="I52" s="10">
        <f t="shared" si="6"/>
        <v>34.333333333333336</v>
      </c>
      <c r="J52" s="3" t="s">
        <v>210</v>
      </c>
    </row>
    <row r="53" spans="1:10" x14ac:dyDescent="0.15">
      <c r="A53">
        <v>2007</v>
      </c>
      <c r="B53">
        <v>36.4</v>
      </c>
      <c r="C53">
        <v>4</v>
      </c>
      <c r="D53">
        <v>6</v>
      </c>
      <c r="E53">
        <v>167</v>
      </c>
      <c r="F53"/>
      <c r="G53" s="10">
        <f>IF(ISERROR(E53/B53),"N/A",E53/B53)</f>
        <v>4.5879120879120885</v>
      </c>
      <c r="H53" s="10">
        <f>IF(ISERROR((B53*6)/D53),"N/A",(B53*6)/D53)</f>
        <v>36.4</v>
      </c>
      <c r="I53" s="10">
        <f>IF(ISERROR(E53/D53),"N/A",E53/D53)</f>
        <v>27.833333333333332</v>
      </c>
      <c r="J53" s="3" t="s">
        <v>70</v>
      </c>
    </row>
    <row r="54" spans="1:10" x14ac:dyDescent="0.15">
      <c r="A54">
        <v>2008</v>
      </c>
      <c r="B54">
        <v>40</v>
      </c>
      <c r="C54">
        <v>4</v>
      </c>
      <c r="D54">
        <v>7</v>
      </c>
      <c r="E54">
        <v>139</v>
      </c>
      <c r="F54"/>
      <c r="G54" s="10">
        <f t="shared" ref="G54:G57" si="7">IF(ISERROR(E54/B54),"N/A",E54/B54)</f>
        <v>3.4750000000000001</v>
      </c>
      <c r="H54" s="10">
        <f t="shared" ref="H54:H57" si="8">IF(ISERROR((B54*6)/D54),"N/A",(B54*6)/D54)</f>
        <v>34.285714285714285</v>
      </c>
      <c r="I54" s="10">
        <f t="shared" ref="I54:I56" si="9">IF(ISERROR(E54/D54),"N/A",E54/D54)</f>
        <v>19.857142857142858</v>
      </c>
      <c r="J54" s="3" t="s">
        <v>7</v>
      </c>
    </row>
    <row r="55" spans="1:10" x14ac:dyDescent="0.15">
      <c r="A55">
        <v>2009</v>
      </c>
      <c r="B55">
        <v>44.4</v>
      </c>
      <c r="C55">
        <v>4</v>
      </c>
      <c r="D55">
        <v>7</v>
      </c>
      <c r="E55">
        <v>202</v>
      </c>
      <c r="F55"/>
      <c r="G55" s="10">
        <f t="shared" si="7"/>
        <v>4.5495495495495497</v>
      </c>
      <c r="H55" s="10">
        <f t="shared" si="8"/>
        <v>38.057142857142857</v>
      </c>
      <c r="I55" s="10">
        <f t="shared" si="9"/>
        <v>28.857142857142858</v>
      </c>
      <c r="J55" s="3" t="s">
        <v>197</v>
      </c>
    </row>
    <row r="56" spans="1:10" x14ac:dyDescent="0.15">
      <c r="A56">
        <v>2010</v>
      </c>
      <c r="B56">
        <v>37.4</v>
      </c>
      <c r="C56">
        <v>3</v>
      </c>
      <c r="D56">
        <v>6</v>
      </c>
      <c r="E56">
        <v>159</v>
      </c>
      <c r="F56"/>
      <c r="G56" s="10">
        <f t="shared" si="7"/>
        <v>4.2513368983957225</v>
      </c>
      <c r="H56" s="10">
        <f t="shared" si="8"/>
        <v>37.4</v>
      </c>
      <c r="I56" s="10">
        <f t="shared" si="9"/>
        <v>26.5</v>
      </c>
      <c r="J56" s="3" t="s">
        <v>198</v>
      </c>
    </row>
    <row r="57" spans="1:10" x14ac:dyDescent="0.15">
      <c r="A57">
        <v>2011</v>
      </c>
      <c r="B57">
        <v>20</v>
      </c>
      <c r="C57">
        <v>1</v>
      </c>
      <c r="D57">
        <v>8</v>
      </c>
      <c r="E57">
        <v>89</v>
      </c>
      <c r="F57"/>
      <c r="G57" s="10">
        <f t="shared" si="7"/>
        <v>4.45</v>
      </c>
      <c r="H57" s="10">
        <f t="shared" si="8"/>
        <v>15</v>
      </c>
      <c r="I57" s="10">
        <f t="shared" ref="I57:I62" si="10">IF(ISERROR(E57/D57),"N/A",E57/D57)</f>
        <v>11.125</v>
      </c>
      <c r="J57" s="3" t="s">
        <v>199</v>
      </c>
    </row>
    <row r="58" spans="1:10" x14ac:dyDescent="0.15">
      <c r="A58">
        <v>2012</v>
      </c>
      <c r="B58">
        <v>8.4</v>
      </c>
      <c r="C58">
        <v>2</v>
      </c>
      <c r="D58">
        <v>2</v>
      </c>
      <c r="E58">
        <v>46</v>
      </c>
      <c r="F58"/>
      <c r="G58" s="10">
        <f>IF(ISERROR(E58/B58),"N/A",E58/B58)</f>
        <v>5.4761904761904763</v>
      </c>
      <c r="H58" s="10">
        <f>IF(ISERROR((B58*6)/D58),"N/A",(B58*6)/D58)</f>
        <v>25.200000000000003</v>
      </c>
      <c r="I58" s="10">
        <f t="shared" si="10"/>
        <v>23</v>
      </c>
      <c r="J58" s="3" t="s">
        <v>200</v>
      </c>
    </row>
    <row r="59" spans="1:10" x14ac:dyDescent="0.15">
      <c r="A59">
        <v>2013</v>
      </c>
      <c r="B59">
        <v>9</v>
      </c>
      <c r="C59">
        <v>0</v>
      </c>
      <c r="D59">
        <v>0</v>
      </c>
      <c r="E59">
        <v>60</v>
      </c>
      <c r="F59"/>
      <c r="G59" s="10">
        <f>IF(ISERROR(E59/B59),"N/A",E59/B59)</f>
        <v>6.666666666666667</v>
      </c>
      <c r="H59" s="10" t="str">
        <f>IF(ISERROR((B59*6)/D59),"N/A",(B59*6)/D59)</f>
        <v>N/A</v>
      </c>
      <c r="I59" s="10" t="str">
        <f t="shared" si="10"/>
        <v>N/A</v>
      </c>
      <c r="J59" s="3"/>
    </row>
    <row r="60" spans="1:10" x14ac:dyDescent="0.15">
      <c r="A60">
        <v>2014</v>
      </c>
      <c r="B60">
        <v>32</v>
      </c>
      <c r="C60">
        <v>4</v>
      </c>
      <c r="D60">
        <v>6</v>
      </c>
      <c r="E60">
        <v>110</v>
      </c>
      <c r="F60"/>
      <c r="G60" s="10">
        <f>IF(ISERROR(E60/B60),"N/A",E60/B60)</f>
        <v>3.4375</v>
      </c>
      <c r="H60" s="10">
        <f>IF(ISERROR((B60*6)/D60),"N/A",(B60*6)/D60)</f>
        <v>32</v>
      </c>
      <c r="I60" s="10">
        <f t="shared" si="10"/>
        <v>18.333333333333332</v>
      </c>
      <c r="J60" s="3" t="s">
        <v>239</v>
      </c>
    </row>
    <row r="61" spans="1:10" x14ac:dyDescent="0.15">
      <c r="A61">
        <v>2015</v>
      </c>
      <c r="B61">
        <v>9</v>
      </c>
      <c r="C61">
        <v>0</v>
      </c>
      <c r="D61">
        <v>2</v>
      </c>
      <c r="E61">
        <v>62</v>
      </c>
      <c r="F61"/>
      <c r="G61" s="10">
        <f>IF(ISERROR(E61/B61),"N/A",E61/B61)</f>
        <v>6.8888888888888893</v>
      </c>
      <c r="H61" s="10">
        <f>IF(ISERROR((B61*6)/D61),"N/A",(B61*6)/D61)</f>
        <v>27</v>
      </c>
      <c r="I61" s="10">
        <f t="shared" si="10"/>
        <v>31</v>
      </c>
      <c r="J61" s="40" t="s">
        <v>247</v>
      </c>
    </row>
    <row r="62" spans="1:10" x14ac:dyDescent="0.15">
      <c r="A62">
        <v>2016</v>
      </c>
      <c r="B62" s="24">
        <v>11</v>
      </c>
      <c r="C62" s="24">
        <v>2</v>
      </c>
      <c r="D62" s="24">
        <v>1</v>
      </c>
      <c r="E62" s="24">
        <v>48</v>
      </c>
      <c r="F62" s="24">
        <v>0</v>
      </c>
      <c r="G62" s="10">
        <f>IF(ISERROR(E62/B62),"N/A",E62/B62)</f>
        <v>4.3636363636363633</v>
      </c>
      <c r="H62" s="10">
        <f>IF(ISERROR((B62*6)/D62),"N/A",(B62*6)/D62)</f>
        <v>66</v>
      </c>
      <c r="I62" s="10">
        <f t="shared" si="10"/>
        <v>48</v>
      </c>
      <c r="J62" s="41" t="s">
        <v>295</v>
      </c>
    </row>
    <row r="63" spans="1:10" x14ac:dyDescent="0.15">
      <c r="B63"/>
      <c r="C63"/>
      <c r="D63"/>
      <c r="E63"/>
      <c r="F63"/>
      <c r="G63" s="1"/>
      <c r="H63" s="1"/>
      <c r="I63" s="1"/>
      <c r="J63" s="3"/>
    </row>
    <row r="64" spans="1:10" x14ac:dyDescent="0.15">
      <c r="A64" t="s">
        <v>59</v>
      </c>
      <c r="B64">
        <f>SUM(B47:B63)</f>
        <v>300.8</v>
      </c>
      <c r="C64">
        <f>SUM(C47:C63)</f>
        <v>30</v>
      </c>
      <c r="D64">
        <f>SUM(D47:D63)</f>
        <v>57</v>
      </c>
      <c r="E64">
        <f>SUM(E47:E63)</f>
        <v>1389</v>
      </c>
      <c r="F64">
        <f>SUM(F47:F63)</f>
        <v>0</v>
      </c>
      <c r="G64" s="1">
        <f>E64/B64</f>
        <v>4.6176861702127656</v>
      </c>
      <c r="H64" s="1">
        <f>(B64*6)/D64</f>
        <v>31.663157894736845</v>
      </c>
      <c r="I64" s="1">
        <f>E64/D64</f>
        <v>24.368421052631579</v>
      </c>
      <c r="J64" s="3" t="s">
        <v>7</v>
      </c>
    </row>
  </sheetData>
  <hyperlinks>
    <hyperlink ref="C2" location="'Overall ave'!A1" display="(back to front sheet)" xr:uid="{00000000-0004-0000-10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1:L63"/>
  <sheetViews>
    <sheetView zoomScale="125" zoomScaleNormal="125" zoomScalePageLayoutView="125" workbookViewId="0">
      <selection activeCell="C2" sqref="C2"/>
    </sheetView>
  </sheetViews>
  <sheetFormatPr defaultColWidth="8.76171875" defaultRowHeight="12.75" x14ac:dyDescent="0.15"/>
  <cols>
    <col min="8" max="8" width="9.16796875" style="1" customWidth="1"/>
  </cols>
  <sheetData>
    <row r="1" spans="1:12" x14ac:dyDescent="0.15">
      <c r="A1" s="5" t="s">
        <v>44</v>
      </c>
      <c r="B1" s="5" t="s">
        <v>135</v>
      </c>
      <c r="C1" t="s">
        <v>279</v>
      </c>
      <c r="D1" s="9">
        <f>COUNTA(A5:A21)</f>
        <v>16</v>
      </c>
      <c r="E1" s="9">
        <f>COUNTA(A49:A62)</f>
        <v>13</v>
      </c>
    </row>
    <row r="2" spans="1:12" x14ac:dyDescent="0.15">
      <c r="A2" s="5" t="s">
        <v>112</v>
      </c>
      <c r="B2" s="5"/>
      <c r="C2" s="21" t="s">
        <v>168</v>
      </c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22</v>
      </c>
      <c r="H4" t="s">
        <v>36</v>
      </c>
      <c r="I4" s="1" t="s">
        <v>118</v>
      </c>
      <c r="J4" t="s">
        <v>201</v>
      </c>
      <c r="K4" s="9" t="s">
        <v>268</v>
      </c>
      <c r="L4" s="9"/>
    </row>
    <row r="5" spans="1:12" x14ac:dyDescent="0.15">
      <c r="A5">
        <v>2001</v>
      </c>
      <c r="B5">
        <v>7</v>
      </c>
      <c r="C5">
        <v>6</v>
      </c>
      <c r="D5">
        <v>1</v>
      </c>
      <c r="F5">
        <v>70</v>
      </c>
      <c r="H5"/>
      <c r="I5" s="1">
        <f t="shared" ref="I5:I19" si="0">IF(C5=0,"",ROUND(F5/(C5-D5),3))</f>
        <v>14</v>
      </c>
    </row>
    <row r="6" spans="1:12" x14ac:dyDescent="0.15">
      <c r="A6">
        <v>2002</v>
      </c>
      <c r="B6">
        <v>12</v>
      </c>
      <c r="C6">
        <v>11</v>
      </c>
      <c r="D6">
        <v>1</v>
      </c>
      <c r="F6">
        <v>58</v>
      </c>
      <c r="H6"/>
      <c r="I6" s="1">
        <f t="shared" si="0"/>
        <v>5.8</v>
      </c>
    </row>
    <row r="7" spans="1:12" x14ac:dyDescent="0.15">
      <c r="A7">
        <v>2003</v>
      </c>
      <c r="B7">
        <v>8</v>
      </c>
      <c r="C7">
        <v>6</v>
      </c>
      <c r="D7">
        <v>2</v>
      </c>
      <c r="F7">
        <v>24</v>
      </c>
      <c r="H7"/>
      <c r="I7" s="1">
        <f t="shared" si="0"/>
        <v>6</v>
      </c>
    </row>
    <row r="8" spans="1:12" x14ac:dyDescent="0.15">
      <c r="A8">
        <v>2004</v>
      </c>
      <c r="B8">
        <v>17</v>
      </c>
      <c r="C8">
        <v>17</v>
      </c>
      <c r="D8">
        <v>7</v>
      </c>
      <c r="E8">
        <v>3</v>
      </c>
      <c r="F8">
        <v>96</v>
      </c>
      <c r="H8"/>
      <c r="I8" s="1">
        <f t="shared" si="0"/>
        <v>9.6</v>
      </c>
      <c r="J8">
        <v>29</v>
      </c>
    </row>
    <row r="9" spans="1:12" x14ac:dyDescent="0.15">
      <c r="A9">
        <v>2005</v>
      </c>
      <c r="B9">
        <v>19</v>
      </c>
      <c r="C9">
        <v>15</v>
      </c>
      <c r="D9">
        <v>5</v>
      </c>
      <c r="E9">
        <v>2</v>
      </c>
      <c r="F9">
        <v>44</v>
      </c>
      <c r="H9"/>
      <c r="I9" s="1">
        <f t="shared" si="0"/>
        <v>4.4000000000000004</v>
      </c>
      <c r="J9" s="9">
        <v>12</v>
      </c>
      <c r="K9" t="s">
        <v>215</v>
      </c>
    </row>
    <row r="10" spans="1:12" x14ac:dyDescent="0.15">
      <c r="A10">
        <v>2006</v>
      </c>
      <c r="B10">
        <v>17</v>
      </c>
      <c r="C10">
        <v>13</v>
      </c>
      <c r="D10">
        <v>4</v>
      </c>
      <c r="E10">
        <v>5</v>
      </c>
      <c r="F10">
        <v>72</v>
      </c>
      <c r="H10"/>
      <c r="I10" s="1">
        <f t="shared" si="0"/>
        <v>8</v>
      </c>
      <c r="J10" s="9">
        <v>19</v>
      </c>
      <c r="K10" t="s">
        <v>215</v>
      </c>
    </row>
    <row r="11" spans="1:12" x14ac:dyDescent="0.15">
      <c r="A11">
        <v>2007</v>
      </c>
      <c r="B11" s="9">
        <v>14</v>
      </c>
      <c r="C11" s="9">
        <v>13</v>
      </c>
      <c r="D11" s="9">
        <v>3</v>
      </c>
      <c r="E11" s="9">
        <v>2</v>
      </c>
      <c r="F11" s="9">
        <v>166</v>
      </c>
      <c r="G11" s="9"/>
      <c r="H11" s="9"/>
      <c r="I11" s="1">
        <f t="shared" si="0"/>
        <v>16.600000000000001</v>
      </c>
      <c r="J11">
        <v>41</v>
      </c>
    </row>
    <row r="12" spans="1:12" x14ac:dyDescent="0.15">
      <c r="A12">
        <v>2008</v>
      </c>
      <c r="B12" s="9">
        <v>18</v>
      </c>
      <c r="C12" s="9">
        <v>11</v>
      </c>
      <c r="D12" s="9">
        <v>6</v>
      </c>
      <c r="E12" s="9">
        <v>2</v>
      </c>
      <c r="F12" s="9">
        <v>67</v>
      </c>
      <c r="G12" s="9"/>
      <c r="H12" s="9"/>
      <c r="I12" s="1">
        <f t="shared" si="0"/>
        <v>13.4</v>
      </c>
      <c r="J12">
        <v>33</v>
      </c>
    </row>
    <row r="13" spans="1:12" x14ac:dyDescent="0.15">
      <c r="A13">
        <v>2009</v>
      </c>
      <c r="B13">
        <v>18</v>
      </c>
      <c r="C13">
        <v>9</v>
      </c>
      <c r="D13">
        <v>4</v>
      </c>
      <c r="E13">
        <v>1</v>
      </c>
      <c r="F13">
        <v>67</v>
      </c>
      <c r="H13"/>
      <c r="I13" s="1">
        <f t="shared" si="0"/>
        <v>13.4</v>
      </c>
      <c r="J13">
        <v>26</v>
      </c>
    </row>
    <row r="14" spans="1:12" x14ac:dyDescent="0.15">
      <c r="A14">
        <v>2010</v>
      </c>
      <c r="B14">
        <v>16</v>
      </c>
      <c r="C14">
        <v>10</v>
      </c>
      <c r="D14">
        <v>3</v>
      </c>
      <c r="E14">
        <v>3</v>
      </c>
      <c r="F14">
        <v>80</v>
      </c>
      <c r="H14"/>
      <c r="I14" s="1">
        <f t="shared" si="0"/>
        <v>11.429</v>
      </c>
      <c r="J14">
        <v>28</v>
      </c>
    </row>
    <row r="15" spans="1:12" x14ac:dyDescent="0.15">
      <c r="A15">
        <v>2011</v>
      </c>
      <c r="B15">
        <v>21</v>
      </c>
      <c r="C15">
        <v>5</v>
      </c>
      <c r="D15">
        <v>3</v>
      </c>
      <c r="E15">
        <v>1</v>
      </c>
      <c r="F15">
        <v>30</v>
      </c>
      <c r="H15"/>
      <c r="I15" s="1">
        <f t="shared" si="0"/>
        <v>15</v>
      </c>
      <c r="J15">
        <v>27</v>
      </c>
    </row>
    <row r="16" spans="1:12" x14ac:dyDescent="0.15">
      <c r="A16">
        <v>2012</v>
      </c>
      <c r="B16">
        <v>14</v>
      </c>
      <c r="C16">
        <v>8</v>
      </c>
      <c r="D16">
        <v>2</v>
      </c>
      <c r="E16">
        <v>0</v>
      </c>
      <c r="F16">
        <v>55</v>
      </c>
      <c r="H16"/>
      <c r="I16" s="1">
        <f t="shared" si="0"/>
        <v>9.1669999999999998</v>
      </c>
      <c r="J16">
        <v>16</v>
      </c>
    </row>
    <row r="17" spans="1:11" x14ac:dyDescent="0.15">
      <c r="A17">
        <v>2013</v>
      </c>
      <c r="B17" s="24">
        <v>22</v>
      </c>
      <c r="C17" s="24">
        <v>9</v>
      </c>
      <c r="D17" s="24">
        <v>3</v>
      </c>
      <c r="E17" s="24">
        <v>2</v>
      </c>
      <c r="F17" s="24">
        <v>35</v>
      </c>
      <c r="H17"/>
      <c r="I17" s="1">
        <f t="shared" si="0"/>
        <v>5.8330000000000002</v>
      </c>
      <c r="J17">
        <v>18</v>
      </c>
    </row>
    <row r="18" spans="1:11" x14ac:dyDescent="0.15">
      <c r="A18">
        <v>2014</v>
      </c>
      <c r="B18" s="24">
        <v>17</v>
      </c>
      <c r="C18" s="24">
        <v>10</v>
      </c>
      <c r="D18" s="24">
        <v>4</v>
      </c>
      <c r="E18" s="24">
        <v>1</v>
      </c>
      <c r="F18" s="24">
        <v>73</v>
      </c>
      <c r="H18"/>
      <c r="I18" s="1">
        <f t="shared" si="0"/>
        <v>12.167</v>
      </c>
      <c r="J18">
        <v>22</v>
      </c>
      <c r="K18" t="s">
        <v>215</v>
      </c>
    </row>
    <row r="19" spans="1:11" x14ac:dyDescent="0.15">
      <c r="A19">
        <v>2015</v>
      </c>
      <c r="B19" s="24">
        <v>19</v>
      </c>
      <c r="C19" s="24">
        <v>9</v>
      </c>
      <c r="D19" s="24">
        <v>5</v>
      </c>
      <c r="E19" s="24">
        <v>2</v>
      </c>
      <c r="F19" s="24">
        <v>30</v>
      </c>
      <c r="H19"/>
      <c r="I19" s="1">
        <f t="shared" si="0"/>
        <v>7.5</v>
      </c>
      <c r="J19">
        <v>11</v>
      </c>
    </row>
    <row r="20" spans="1:11" x14ac:dyDescent="0.15">
      <c r="A20">
        <v>2016</v>
      </c>
      <c r="B20" s="24">
        <v>19</v>
      </c>
      <c r="C20" s="24">
        <v>8</v>
      </c>
      <c r="D20" s="24">
        <v>4</v>
      </c>
      <c r="E20" s="24">
        <v>2</v>
      </c>
      <c r="F20" s="24">
        <v>43</v>
      </c>
      <c r="G20" s="24">
        <v>0</v>
      </c>
      <c r="H20" s="24">
        <v>0</v>
      </c>
      <c r="I20" s="10">
        <f>IF(C20-D20=0,"--",F20/(C20-D20))</f>
        <v>10.75</v>
      </c>
      <c r="J20" s="24">
        <v>22</v>
      </c>
      <c r="K20" t="s">
        <v>215</v>
      </c>
    </row>
    <row r="21" spans="1:11" x14ac:dyDescent="0.15">
      <c r="H21"/>
      <c r="I21" s="1"/>
    </row>
    <row r="22" spans="1:11" x14ac:dyDescent="0.15">
      <c r="A22" t="s">
        <v>59</v>
      </c>
      <c r="B22">
        <f>SUM(B5:B21)</f>
        <v>258</v>
      </c>
      <c r="C22">
        <f>SUM(C5:C21)</f>
        <v>160</v>
      </c>
      <c r="D22">
        <f>SUM(D5:D21)</f>
        <v>57</v>
      </c>
      <c r="E22">
        <f>SUM(E5:E21)</f>
        <v>26</v>
      </c>
      <c r="F22">
        <f>SUM(F5:F21)</f>
        <v>1010</v>
      </c>
      <c r="G22">
        <v>0</v>
      </c>
      <c r="H22">
        <f>SUM(H5:H21)</f>
        <v>0</v>
      </c>
      <c r="I22" s="1">
        <f>F22/(C22-D22)</f>
        <v>9.8058252427184467</v>
      </c>
      <c r="J22">
        <f>MAX(J5:J21)</f>
        <v>41</v>
      </c>
    </row>
    <row r="46" spans="1:8" x14ac:dyDescent="0.15">
      <c r="A46" s="5" t="s">
        <v>142</v>
      </c>
    </row>
    <row r="48" spans="1:8" x14ac:dyDescent="0.15">
      <c r="A48" t="s">
        <v>103</v>
      </c>
      <c r="B48" t="s">
        <v>32</v>
      </c>
      <c r="C48" t="s">
        <v>136</v>
      </c>
      <c r="D48" t="s">
        <v>137</v>
      </c>
      <c r="E48" t="s">
        <v>138</v>
      </c>
      <c r="F48" t="s">
        <v>139</v>
      </c>
      <c r="G48" t="s">
        <v>140</v>
      </c>
      <c r="H48" s="1" t="s">
        <v>141</v>
      </c>
    </row>
    <row r="49" spans="1:8" x14ac:dyDescent="0.15">
      <c r="A49">
        <v>2004</v>
      </c>
      <c r="B49">
        <v>17</v>
      </c>
      <c r="C49">
        <v>12</v>
      </c>
      <c r="D49">
        <v>1</v>
      </c>
      <c r="E49">
        <v>13</v>
      </c>
      <c r="G49" s="1">
        <f t="shared" ref="G49" si="1">ROUND(E49/B49,2)</f>
        <v>0.76</v>
      </c>
      <c r="H49"/>
    </row>
    <row r="50" spans="1:8" x14ac:dyDescent="0.15">
      <c r="A50">
        <v>2005</v>
      </c>
      <c r="B50">
        <v>19</v>
      </c>
      <c r="C50">
        <v>15</v>
      </c>
      <c r="D50">
        <v>4</v>
      </c>
      <c r="E50">
        <v>19</v>
      </c>
      <c r="G50" s="1">
        <f t="shared" ref="G50:G53" si="2">ROUND(E50/B50,2)</f>
        <v>1</v>
      </c>
      <c r="H50"/>
    </row>
    <row r="51" spans="1:8" x14ac:dyDescent="0.15">
      <c r="A51">
        <v>2006</v>
      </c>
      <c r="B51">
        <v>17</v>
      </c>
      <c r="C51">
        <v>11</v>
      </c>
      <c r="D51">
        <v>1</v>
      </c>
      <c r="E51">
        <v>13</v>
      </c>
      <c r="F51">
        <v>57</v>
      </c>
      <c r="G51">
        <f t="shared" si="2"/>
        <v>0.76</v>
      </c>
      <c r="H51">
        <f t="shared" ref="H51:H53" si="3">ROUND(F51/B51,2)</f>
        <v>3.35</v>
      </c>
    </row>
    <row r="52" spans="1:8" x14ac:dyDescent="0.15">
      <c r="A52">
        <v>2007</v>
      </c>
      <c r="B52" s="9">
        <v>14</v>
      </c>
      <c r="C52">
        <v>6</v>
      </c>
      <c r="D52">
        <v>3</v>
      </c>
      <c r="E52">
        <v>9</v>
      </c>
      <c r="F52">
        <v>70</v>
      </c>
      <c r="G52">
        <f t="shared" si="2"/>
        <v>0.64</v>
      </c>
      <c r="H52" s="1">
        <f t="shared" si="3"/>
        <v>5</v>
      </c>
    </row>
    <row r="53" spans="1:8" x14ac:dyDescent="0.15">
      <c r="A53">
        <v>2008</v>
      </c>
      <c r="B53" s="9">
        <v>18</v>
      </c>
      <c r="C53">
        <v>17</v>
      </c>
      <c r="D53">
        <v>0</v>
      </c>
      <c r="E53">
        <v>17</v>
      </c>
      <c r="F53">
        <v>63</v>
      </c>
      <c r="G53">
        <f t="shared" si="2"/>
        <v>0.94</v>
      </c>
      <c r="H53" s="1">
        <f t="shared" si="3"/>
        <v>3.5</v>
      </c>
    </row>
    <row r="54" spans="1:8" x14ac:dyDescent="0.15">
      <c r="A54">
        <v>2009</v>
      </c>
      <c r="B54">
        <v>18</v>
      </c>
      <c r="C54">
        <v>14</v>
      </c>
      <c r="D54">
        <v>5</v>
      </c>
      <c r="E54">
        <v>19</v>
      </c>
      <c r="F54">
        <v>123</v>
      </c>
      <c r="G54">
        <f t="shared" ref="G54:G60" si="4">ROUND(E54/B54,2)</f>
        <v>1.06</v>
      </c>
      <c r="H54">
        <f t="shared" ref="H54:H60" si="5">ROUND(F54/B54,2)</f>
        <v>6.83</v>
      </c>
    </row>
    <row r="55" spans="1:8" x14ac:dyDescent="0.15">
      <c r="A55">
        <v>2010</v>
      </c>
      <c r="B55">
        <v>16</v>
      </c>
      <c r="C55">
        <v>10</v>
      </c>
      <c r="D55">
        <v>3</v>
      </c>
      <c r="E55">
        <v>13</v>
      </c>
      <c r="F55">
        <v>90</v>
      </c>
      <c r="G55">
        <f t="shared" si="4"/>
        <v>0.81</v>
      </c>
      <c r="H55">
        <f t="shared" si="5"/>
        <v>5.63</v>
      </c>
    </row>
    <row r="56" spans="1:8" x14ac:dyDescent="0.15">
      <c r="A56">
        <v>2011</v>
      </c>
      <c r="B56">
        <v>21</v>
      </c>
      <c r="C56">
        <v>7</v>
      </c>
      <c r="D56">
        <v>4</v>
      </c>
      <c r="E56">
        <v>11</v>
      </c>
      <c r="F56">
        <v>75</v>
      </c>
      <c r="G56">
        <f t="shared" si="4"/>
        <v>0.52</v>
      </c>
      <c r="H56">
        <f t="shared" si="5"/>
        <v>3.57</v>
      </c>
    </row>
    <row r="57" spans="1:8" x14ac:dyDescent="0.15">
      <c r="A57">
        <v>2012</v>
      </c>
      <c r="B57">
        <v>14</v>
      </c>
      <c r="C57">
        <v>5</v>
      </c>
      <c r="D57">
        <v>1</v>
      </c>
      <c r="E57">
        <f>IF(C57+D57=0,"--",C57+D57)</f>
        <v>6</v>
      </c>
      <c r="F57">
        <v>39</v>
      </c>
      <c r="G57">
        <f t="shared" si="4"/>
        <v>0.43</v>
      </c>
      <c r="H57">
        <f t="shared" si="5"/>
        <v>2.79</v>
      </c>
    </row>
    <row r="58" spans="1:8" x14ac:dyDescent="0.15">
      <c r="A58">
        <v>2013</v>
      </c>
      <c r="B58">
        <v>22</v>
      </c>
      <c r="C58">
        <v>17</v>
      </c>
      <c r="D58">
        <v>6</v>
      </c>
      <c r="E58">
        <v>23</v>
      </c>
      <c r="F58">
        <v>105</v>
      </c>
      <c r="G58">
        <f t="shared" si="4"/>
        <v>1.05</v>
      </c>
      <c r="H58">
        <f t="shared" si="5"/>
        <v>4.7699999999999996</v>
      </c>
    </row>
    <row r="59" spans="1:8" x14ac:dyDescent="0.15">
      <c r="A59">
        <v>2014</v>
      </c>
      <c r="B59">
        <v>17</v>
      </c>
      <c r="C59">
        <v>13</v>
      </c>
      <c r="D59">
        <v>6</v>
      </c>
      <c r="E59">
        <v>19</v>
      </c>
      <c r="F59">
        <v>81</v>
      </c>
      <c r="G59">
        <f t="shared" ref="G59" si="6">ROUND(E59/B59,2)</f>
        <v>1.1200000000000001</v>
      </c>
      <c r="H59">
        <f t="shared" ref="H59" si="7">ROUND(F59/B59,2)</f>
        <v>4.76</v>
      </c>
    </row>
    <row r="60" spans="1:8" x14ac:dyDescent="0.15">
      <c r="A60">
        <v>2015</v>
      </c>
      <c r="B60">
        <v>19</v>
      </c>
      <c r="C60">
        <v>14</v>
      </c>
      <c r="D60">
        <v>3</v>
      </c>
      <c r="E60">
        <v>17</v>
      </c>
      <c r="F60">
        <v>68</v>
      </c>
      <c r="G60">
        <f t="shared" si="4"/>
        <v>0.89</v>
      </c>
      <c r="H60">
        <f t="shared" si="5"/>
        <v>3.58</v>
      </c>
    </row>
    <row r="61" spans="1:8" x14ac:dyDescent="0.15">
      <c r="A61">
        <v>2016</v>
      </c>
      <c r="B61" s="24">
        <v>19</v>
      </c>
      <c r="C61" s="24">
        <v>13</v>
      </c>
      <c r="D61" s="24">
        <v>4</v>
      </c>
      <c r="E61" s="24">
        <v>17</v>
      </c>
      <c r="F61">
        <v>75</v>
      </c>
      <c r="G61">
        <f t="shared" ref="G61" si="8">ROUND(E61/B61,2)</f>
        <v>0.89</v>
      </c>
      <c r="H61">
        <f t="shared" ref="H61" si="9">ROUND(F61/B61,2)</f>
        <v>3.95</v>
      </c>
    </row>
    <row r="63" spans="1:8" x14ac:dyDescent="0.15">
      <c r="A63" t="s">
        <v>59</v>
      </c>
      <c r="B63">
        <f>SUM(B49:B62)</f>
        <v>231</v>
      </c>
      <c r="C63">
        <f>SUM(C49:C62)</f>
        <v>154</v>
      </c>
      <c r="D63">
        <f>SUM(D49:D62)</f>
        <v>41</v>
      </c>
      <c r="E63">
        <f>SUM(E49:E62)</f>
        <v>196</v>
      </c>
      <c r="F63">
        <f>SUM(F50:F62)</f>
        <v>846</v>
      </c>
      <c r="G63">
        <f>ROUND(E63/B63,2)</f>
        <v>0.85</v>
      </c>
      <c r="H63">
        <f>ROUND(F63/SUM(B51:B62),2)</f>
        <v>4.34</v>
      </c>
    </row>
  </sheetData>
  <phoneticPr fontId="1" type="noConversion"/>
  <hyperlinks>
    <hyperlink ref="C2" location="'Overall ave'!A1" display="(back to front sheet)" xr:uid="{00000000-0004-0000-11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42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8" width="9.16796875" style="9" customWidth="1"/>
  </cols>
  <sheetData>
    <row r="1" spans="1:12" x14ac:dyDescent="0.15">
      <c r="A1" s="5" t="s">
        <v>253</v>
      </c>
      <c r="B1" s="5" t="s">
        <v>254</v>
      </c>
      <c r="C1" s="9" t="s">
        <v>283</v>
      </c>
      <c r="D1" s="9">
        <f>COUNTA(A5:A10)</f>
        <v>5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2012</v>
      </c>
      <c r="B5" s="29">
        <v>3</v>
      </c>
      <c r="C5" s="29">
        <v>3</v>
      </c>
      <c r="D5" s="29">
        <v>1</v>
      </c>
      <c r="E5" s="29">
        <v>0</v>
      </c>
      <c r="F5" s="29">
        <v>88</v>
      </c>
      <c r="I5" s="1">
        <f>IF(OR(C5=0,C5-D5=0),"--",ROUND(F5/(C5-D5),3))</f>
        <v>44</v>
      </c>
      <c r="J5" s="9">
        <v>48</v>
      </c>
      <c r="L5">
        <v>0</v>
      </c>
    </row>
    <row r="6" spans="1:12" x14ac:dyDescent="0.15">
      <c r="A6">
        <v>2013</v>
      </c>
      <c r="B6" s="29">
        <v>2</v>
      </c>
      <c r="C6" s="29">
        <v>2</v>
      </c>
      <c r="D6" s="29">
        <v>0</v>
      </c>
      <c r="E6" s="29">
        <v>1</v>
      </c>
      <c r="F6" s="29">
        <v>34</v>
      </c>
      <c r="I6" s="1">
        <f>IF(OR(C6=0,C6-D6=0),"--",ROUND(F6/(C6-D6),3))</f>
        <v>17</v>
      </c>
      <c r="J6" s="9">
        <v>34</v>
      </c>
      <c r="L6">
        <v>0</v>
      </c>
    </row>
    <row r="7" spans="1:12" x14ac:dyDescent="0.15">
      <c r="A7">
        <v>2014</v>
      </c>
      <c r="B7" s="29">
        <v>7</v>
      </c>
      <c r="C7" s="29">
        <v>8</v>
      </c>
      <c r="D7" s="29">
        <v>2</v>
      </c>
      <c r="E7" s="29">
        <v>0</v>
      </c>
      <c r="F7" s="29">
        <v>207</v>
      </c>
      <c r="G7"/>
      <c r="I7" s="1">
        <f>IF(OR(C7=0,C7-D7=0),"--",ROUND(F7/(C7-D7),3))</f>
        <v>34.5</v>
      </c>
      <c r="J7" s="9">
        <v>38</v>
      </c>
      <c r="K7" t="s">
        <v>215</v>
      </c>
      <c r="L7">
        <v>1</v>
      </c>
    </row>
    <row r="8" spans="1:12" x14ac:dyDescent="0.15">
      <c r="A8">
        <v>2015</v>
      </c>
      <c r="B8" s="29">
        <v>15</v>
      </c>
      <c r="C8" s="29">
        <v>14</v>
      </c>
      <c r="D8" s="29">
        <v>2</v>
      </c>
      <c r="E8" s="29">
        <v>2</v>
      </c>
      <c r="F8" s="29">
        <v>418</v>
      </c>
      <c r="G8" s="29"/>
      <c r="H8" s="9">
        <v>3</v>
      </c>
      <c r="I8" s="1">
        <f>IF(OR(C8=0,C8-D8=0),"--",ROUND(F8/(C8-D8),3))</f>
        <v>34.832999999999998</v>
      </c>
      <c r="J8" s="9">
        <v>89</v>
      </c>
      <c r="L8">
        <v>0</v>
      </c>
    </row>
    <row r="9" spans="1:12" x14ac:dyDescent="0.15">
      <c r="A9">
        <v>2016</v>
      </c>
      <c r="B9" s="24">
        <v>4</v>
      </c>
      <c r="C9" s="24">
        <v>5</v>
      </c>
      <c r="D9" s="24">
        <v>1</v>
      </c>
      <c r="E9" s="24">
        <v>0</v>
      </c>
      <c r="F9" s="24">
        <v>241</v>
      </c>
      <c r="G9" s="24">
        <v>0</v>
      </c>
      <c r="H9" s="24">
        <v>2</v>
      </c>
      <c r="I9" s="10">
        <f>IF(C9-D9=0,"--",F9/(C9-D9))</f>
        <v>60.25</v>
      </c>
      <c r="J9" s="24">
        <v>76</v>
      </c>
      <c r="L9">
        <v>2</v>
      </c>
    </row>
    <row r="10" spans="1:12" x14ac:dyDescent="0.15">
      <c r="I10" s="9"/>
    </row>
    <row r="11" spans="1:12" x14ac:dyDescent="0.15">
      <c r="A11" t="s">
        <v>146</v>
      </c>
      <c r="B11" s="9">
        <f>SUM(B5:B10)</f>
        <v>31</v>
      </c>
      <c r="C11" s="9">
        <f t="shared" ref="C11:H11" si="0">SUM(C5:C10)</f>
        <v>32</v>
      </c>
      <c r="D11" s="9">
        <f t="shared" si="0"/>
        <v>6</v>
      </c>
      <c r="E11" s="9">
        <f t="shared" si="0"/>
        <v>3</v>
      </c>
      <c r="F11" s="9">
        <f t="shared" si="0"/>
        <v>988</v>
      </c>
      <c r="G11" s="9">
        <f t="shared" si="0"/>
        <v>0</v>
      </c>
      <c r="H11" s="9">
        <f t="shared" si="0"/>
        <v>5</v>
      </c>
      <c r="I11" s="10">
        <f>F11/(C11-D11)</f>
        <v>38</v>
      </c>
      <c r="J11">
        <f>MAX(J5:J10)</f>
        <v>89</v>
      </c>
      <c r="L11" s="9">
        <f t="shared" ref="L11" si="1">SUM(L5:L10)</f>
        <v>3</v>
      </c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3" spans="1:10" x14ac:dyDescent="0.15">
      <c r="A33" s="5" t="s">
        <v>122</v>
      </c>
    </row>
    <row r="34" spans="1:10" x14ac:dyDescent="0.15">
      <c r="A34" s="5"/>
    </row>
    <row r="35" spans="1:10" x14ac:dyDescent="0.15">
      <c r="A35" t="s">
        <v>103</v>
      </c>
      <c r="B35" t="s">
        <v>116</v>
      </c>
      <c r="C35" t="s">
        <v>63</v>
      </c>
      <c r="D35" t="s">
        <v>64</v>
      </c>
      <c r="E35" t="s">
        <v>35</v>
      </c>
      <c r="F35" t="s">
        <v>66</v>
      </c>
      <c r="G35" s="1" t="s">
        <v>119</v>
      </c>
      <c r="H35" s="1" t="s">
        <v>117</v>
      </c>
      <c r="I35" s="1" t="s">
        <v>118</v>
      </c>
      <c r="J35" s="1" t="s">
        <v>65</v>
      </c>
    </row>
    <row r="36" spans="1:10" x14ac:dyDescent="0.15">
      <c r="A36">
        <v>2012</v>
      </c>
      <c r="B36">
        <v>4</v>
      </c>
      <c r="C36">
        <v>0</v>
      </c>
      <c r="D36">
        <v>1</v>
      </c>
      <c r="E36">
        <v>32</v>
      </c>
      <c r="F36">
        <v>0</v>
      </c>
      <c r="G36" s="4">
        <f>IF(ISERROR(E36/B36),"N/A",E36/B36)</f>
        <v>8</v>
      </c>
      <c r="H36" s="4">
        <f>IF(ISERROR((B36*6)/D36),"N/A",(B36*6)/D36)</f>
        <v>24</v>
      </c>
      <c r="I36" s="4">
        <f>IF(ISERROR(E36/D36),"N/A",E36/D36)</f>
        <v>32</v>
      </c>
      <c r="J36" s="4" t="s">
        <v>183</v>
      </c>
    </row>
    <row r="37" spans="1:10" x14ac:dyDescent="0.15">
      <c r="A37">
        <v>2013</v>
      </c>
      <c r="B37"/>
      <c r="C37"/>
      <c r="D37"/>
      <c r="E37"/>
      <c r="F37"/>
      <c r="G37" s="1"/>
      <c r="H37" s="1"/>
      <c r="I37" s="1"/>
      <c r="J37" s="1"/>
    </row>
    <row r="38" spans="1:10" x14ac:dyDescent="0.15">
      <c r="A38">
        <v>2014</v>
      </c>
      <c r="B38">
        <v>8.5</v>
      </c>
      <c r="C38">
        <v>6</v>
      </c>
      <c r="D38">
        <v>2</v>
      </c>
      <c r="E38">
        <v>37</v>
      </c>
      <c r="F38"/>
      <c r="G38" s="4">
        <f>IF(ISERROR(E38/B38),"N/A",E38/B38)</f>
        <v>4.3529411764705879</v>
      </c>
      <c r="H38" s="4">
        <f>IF(ISERROR((B38*6)/D38),"N/A",(B38*6)/D38)</f>
        <v>25.5</v>
      </c>
      <c r="I38" s="4">
        <f>IF(ISERROR(E38/D38),"N/A",E38/D38)</f>
        <v>18.5</v>
      </c>
      <c r="J38" s="4" t="s">
        <v>255</v>
      </c>
    </row>
    <row r="39" spans="1:10" x14ac:dyDescent="0.15">
      <c r="A39">
        <v>2015</v>
      </c>
      <c r="B39">
        <v>22.3</v>
      </c>
      <c r="C39">
        <v>0</v>
      </c>
      <c r="D39">
        <v>2</v>
      </c>
      <c r="E39">
        <v>127</v>
      </c>
      <c r="F39"/>
      <c r="G39" s="4">
        <f>IF(ISERROR(E39/B39),"N/A",E39/B39)</f>
        <v>5.695067264573991</v>
      </c>
      <c r="H39" s="4">
        <f>IF(ISERROR((B39*6)/D39),"N/A",(B39*6)/D39)</f>
        <v>66.900000000000006</v>
      </c>
      <c r="I39" s="4">
        <f>IF(ISERROR(E39/D39),"N/A",E39/D39)</f>
        <v>63.5</v>
      </c>
      <c r="J39" s="3" t="s">
        <v>256</v>
      </c>
    </row>
    <row r="40" spans="1:10" x14ac:dyDescent="0.15">
      <c r="A40">
        <v>2016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4" t="str">
        <f t="shared" ref="G40" si="2">IF(ISERROR(E40/B40),"N/A",E40/B40)</f>
        <v>N/A</v>
      </c>
      <c r="H40" s="4" t="str">
        <f t="shared" ref="H40" si="3">IF(ISERROR((B40*6)/D40),"N/A",(B40*6)/D40)</f>
        <v>N/A</v>
      </c>
      <c r="I40" s="4" t="str">
        <f t="shared" ref="I40" si="4">IF(ISERROR(E40/D40),"N/A",E40/D40)</f>
        <v>N/A</v>
      </c>
      <c r="J40" s="3" t="s">
        <v>173</v>
      </c>
    </row>
    <row r="41" spans="1:10" x14ac:dyDescent="0.15">
      <c r="B41"/>
      <c r="C41"/>
      <c r="D41"/>
      <c r="E41"/>
      <c r="F41"/>
      <c r="G41" s="1"/>
      <c r="H41" s="1"/>
      <c r="I41" s="1"/>
    </row>
    <row r="42" spans="1:10" x14ac:dyDescent="0.15">
      <c r="A42" t="s">
        <v>59</v>
      </c>
      <c r="B42">
        <f>SUM(B36:B41)</f>
        <v>34.799999999999997</v>
      </c>
      <c r="C42">
        <f t="shared" ref="C42:F42" si="5">SUM(C36:C41)</f>
        <v>6</v>
      </c>
      <c r="D42">
        <f t="shared" si="5"/>
        <v>5</v>
      </c>
      <c r="E42">
        <f t="shared" si="5"/>
        <v>196</v>
      </c>
      <c r="F42">
        <f t="shared" si="5"/>
        <v>0</v>
      </c>
      <c r="G42" s="4">
        <f>E42/B42</f>
        <v>5.6321839080459775</v>
      </c>
      <c r="H42" s="4">
        <f>(B42*6)/D42</f>
        <v>41.76</v>
      </c>
      <c r="I42" s="4">
        <f>E42/D42</f>
        <v>39.200000000000003</v>
      </c>
      <c r="J42" s="3" t="s">
        <v>256</v>
      </c>
    </row>
  </sheetData>
  <hyperlinks>
    <hyperlink ref="C2" location="'Overall ave'!A1" display="(back to front sheet)" xr:uid="{00000000-0004-0000-12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40"/>
  <sheetViews>
    <sheetView zoomScale="125" workbookViewId="0"/>
  </sheetViews>
  <sheetFormatPr defaultColWidth="8.76171875" defaultRowHeight="12.75" x14ac:dyDescent="0.15"/>
  <cols>
    <col min="2" max="2" width="9.16796875" style="3" customWidth="1"/>
    <col min="3" max="3" width="9.16796875" style="4" customWidth="1"/>
    <col min="4" max="7" width="9.16796875" style="3" customWidth="1"/>
    <col min="8" max="8" width="10.11328125" style="3" customWidth="1"/>
  </cols>
  <sheetData>
    <row r="1" spans="1:8" x14ac:dyDescent="0.15">
      <c r="A1" t="s">
        <v>102</v>
      </c>
    </row>
    <row r="2" spans="1:8" x14ac:dyDescent="0.15">
      <c r="A2" t="s">
        <v>103</v>
      </c>
      <c r="B2" s="3" t="s">
        <v>104</v>
      </c>
      <c r="C2" s="4" t="s">
        <v>105</v>
      </c>
      <c r="D2" s="3" t="s">
        <v>106</v>
      </c>
      <c r="E2" s="3" t="s">
        <v>107</v>
      </c>
      <c r="F2" s="3" t="s">
        <v>110</v>
      </c>
      <c r="G2" s="3" t="s">
        <v>108</v>
      </c>
      <c r="H2" s="3" t="s">
        <v>109</v>
      </c>
    </row>
    <row r="3" spans="1:8" x14ac:dyDescent="0.15">
      <c r="A3">
        <v>1985</v>
      </c>
      <c r="B3" s="8">
        <f>SUM(C3:F3)</f>
        <v>23</v>
      </c>
      <c r="C3" s="8">
        <v>12</v>
      </c>
      <c r="D3" s="3">
        <v>5</v>
      </c>
      <c r="E3" s="3">
        <v>6</v>
      </c>
      <c r="G3" s="3">
        <v>0</v>
      </c>
      <c r="H3" s="3">
        <v>3</v>
      </c>
    </row>
    <row r="4" spans="1:8" x14ac:dyDescent="0.15">
      <c r="A4">
        <v>1986</v>
      </c>
      <c r="C4" s="8"/>
    </row>
    <row r="5" spans="1:8" x14ac:dyDescent="0.15">
      <c r="A5">
        <v>1987</v>
      </c>
      <c r="B5" s="8">
        <f>SUM(C5:F5)</f>
        <v>23</v>
      </c>
      <c r="C5" s="8">
        <v>9</v>
      </c>
      <c r="D5" s="3">
        <v>8</v>
      </c>
      <c r="E5" s="3">
        <v>6</v>
      </c>
    </row>
    <row r="6" spans="1:8" x14ac:dyDescent="0.15">
      <c r="A6">
        <v>1988</v>
      </c>
      <c r="B6" s="8">
        <f>SUM(C6:F6)</f>
        <v>30</v>
      </c>
      <c r="C6" s="8">
        <v>14</v>
      </c>
      <c r="D6" s="3">
        <v>12</v>
      </c>
      <c r="E6" s="3">
        <v>4</v>
      </c>
      <c r="G6" s="3">
        <v>9</v>
      </c>
    </row>
    <row r="7" spans="1:8" x14ac:dyDescent="0.15">
      <c r="A7">
        <v>1989</v>
      </c>
      <c r="C7" s="8"/>
    </row>
    <row r="8" spans="1:8" x14ac:dyDescent="0.15">
      <c r="A8">
        <v>1990</v>
      </c>
      <c r="B8" s="8">
        <f>SUM(C8:F8)</f>
        <v>26</v>
      </c>
      <c r="C8" s="8">
        <v>9</v>
      </c>
      <c r="D8" s="3">
        <v>9</v>
      </c>
      <c r="E8" s="3">
        <v>8</v>
      </c>
      <c r="G8" s="3">
        <v>4</v>
      </c>
    </row>
    <row r="9" spans="1:8" x14ac:dyDescent="0.15">
      <c r="A9">
        <v>1991</v>
      </c>
      <c r="B9" s="8">
        <f t="shared" ref="B9:B13" si="0">SUM(C9:F9)</f>
        <v>25</v>
      </c>
      <c r="C9" s="8">
        <v>6</v>
      </c>
      <c r="D9" s="3">
        <v>11</v>
      </c>
      <c r="E9" s="3">
        <v>7</v>
      </c>
      <c r="F9" s="3">
        <v>1</v>
      </c>
      <c r="G9" s="3">
        <v>7</v>
      </c>
    </row>
    <row r="10" spans="1:8" x14ac:dyDescent="0.15">
      <c r="A10">
        <v>1992</v>
      </c>
      <c r="B10" s="8">
        <f t="shared" si="0"/>
        <v>26</v>
      </c>
      <c r="C10" s="8">
        <v>6</v>
      </c>
      <c r="D10" s="3">
        <v>13</v>
      </c>
      <c r="E10" s="3">
        <v>6</v>
      </c>
      <c r="F10" s="3">
        <v>1</v>
      </c>
      <c r="G10" s="3">
        <v>7</v>
      </c>
    </row>
    <row r="11" spans="1:8" x14ac:dyDescent="0.15">
      <c r="A11">
        <v>1993</v>
      </c>
      <c r="B11" s="8">
        <f t="shared" si="0"/>
        <v>29</v>
      </c>
      <c r="C11" s="8">
        <v>7</v>
      </c>
      <c r="D11" s="3">
        <v>14</v>
      </c>
      <c r="E11" s="3">
        <v>8</v>
      </c>
      <c r="G11" s="3">
        <v>7</v>
      </c>
    </row>
    <row r="12" spans="1:8" x14ac:dyDescent="0.15">
      <c r="A12">
        <v>1994</v>
      </c>
      <c r="B12" s="8">
        <f t="shared" si="0"/>
        <v>19</v>
      </c>
      <c r="C12" s="8">
        <v>6</v>
      </c>
      <c r="D12" s="3">
        <v>11</v>
      </c>
      <c r="E12" s="3">
        <v>2</v>
      </c>
      <c r="G12" s="3">
        <v>4</v>
      </c>
    </row>
    <row r="13" spans="1:8" x14ac:dyDescent="0.15">
      <c r="A13">
        <v>1995</v>
      </c>
      <c r="B13" s="8">
        <f t="shared" si="0"/>
        <v>19</v>
      </c>
      <c r="C13" s="8">
        <v>3</v>
      </c>
      <c r="D13" s="3">
        <v>12</v>
      </c>
      <c r="E13" s="3">
        <v>4</v>
      </c>
      <c r="G13" s="3">
        <v>3</v>
      </c>
      <c r="H13" s="3">
        <v>1</v>
      </c>
    </row>
    <row r="14" spans="1:8" x14ac:dyDescent="0.15">
      <c r="A14">
        <v>1996</v>
      </c>
      <c r="C14" s="8"/>
    </row>
    <row r="15" spans="1:8" x14ac:dyDescent="0.15">
      <c r="A15">
        <v>1997</v>
      </c>
      <c r="C15" s="8"/>
    </row>
    <row r="16" spans="1:8" x14ac:dyDescent="0.15">
      <c r="A16">
        <v>1998</v>
      </c>
      <c r="B16" s="8">
        <f t="shared" ref="B16:B34" si="1">SUM(C16:F16)</f>
        <v>19</v>
      </c>
      <c r="C16" s="8">
        <v>7</v>
      </c>
      <c r="D16" s="3">
        <v>5</v>
      </c>
      <c r="E16" s="3">
        <v>7</v>
      </c>
      <c r="G16" s="3">
        <v>2</v>
      </c>
      <c r="H16" s="3">
        <v>2</v>
      </c>
    </row>
    <row r="17" spans="1:8" x14ac:dyDescent="0.15">
      <c r="A17">
        <v>1999</v>
      </c>
      <c r="B17" s="8">
        <f t="shared" si="1"/>
        <v>20</v>
      </c>
      <c r="C17" s="8">
        <v>9</v>
      </c>
      <c r="D17" s="3">
        <v>9</v>
      </c>
      <c r="E17" s="3">
        <v>2</v>
      </c>
    </row>
    <row r="18" spans="1:8" x14ac:dyDescent="0.15">
      <c r="A18">
        <v>2000</v>
      </c>
      <c r="B18" s="8">
        <f t="shared" si="1"/>
        <v>17</v>
      </c>
      <c r="C18" s="8">
        <v>8</v>
      </c>
      <c r="D18" s="3">
        <v>4</v>
      </c>
      <c r="E18" s="3">
        <v>5</v>
      </c>
      <c r="G18" s="3">
        <v>7</v>
      </c>
    </row>
    <row r="19" spans="1:8" x14ac:dyDescent="0.15">
      <c r="A19">
        <v>2001</v>
      </c>
      <c r="B19" s="8">
        <f t="shared" si="1"/>
        <v>18</v>
      </c>
      <c r="C19" s="8">
        <v>6</v>
      </c>
      <c r="D19" s="3">
        <v>7</v>
      </c>
      <c r="E19" s="3">
        <v>5</v>
      </c>
      <c r="G19" s="3">
        <v>1</v>
      </c>
      <c r="H19" s="3">
        <v>1</v>
      </c>
    </row>
    <row r="20" spans="1:8" x14ac:dyDescent="0.15">
      <c r="A20">
        <v>2002</v>
      </c>
      <c r="B20" s="8">
        <f t="shared" si="1"/>
        <v>17</v>
      </c>
      <c r="C20" s="8">
        <v>4</v>
      </c>
      <c r="D20" s="3">
        <v>9</v>
      </c>
      <c r="E20" s="3">
        <v>4</v>
      </c>
      <c r="G20" s="3">
        <v>6</v>
      </c>
    </row>
    <row r="21" spans="1:8" x14ac:dyDescent="0.15">
      <c r="A21">
        <v>2003</v>
      </c>
      <c r="B21" s="8">
        <f t="shared" si="1"/>
        <v>18</v>
      </c>
      <c r="C21" s="8">
        <v>3</v>
      </c>
      <c r="D21" s="3">
        <v>6</v>
      </c>
      <c r="E21" s="3">
        <v>9</v>
      </c>
      <c r="G21" s="3">
        <v>4</v>
      </c>
    </row>
    <row r="22" spans="1:8" x14ac:dyDescent="0.15">
      <c r="A22">
        <v>2004</v>
      </c>
      <c r="B22" s="8">
        <f t="shared" si="1"/>
        <v>22</v>
      </c>
      <c r="C22" s="8">
        <v>6</v>
      </c>
      <c r="D22" s="3">
        <v>12</v>
      </c>
      <c r="E22" s="3">
        <v>4</v>
      </c>
      <c r="G22" s="3">
        <v>1</v>
      </c>
    </row>
    <row r="23" spans="1:8" x14ac:dyDescent="0.15">
      <c r="A23">
        <v>2005</v>
      </c>
      <c r="B23" s="8">
        <f t="shared" si="1"/>
        <v>23</v>
      </c>
      <c r="C23" s="8">
        <v>9</v>
      </c>
      <c r="D23" s="3">
        <v>12</v>
      </c>
      <c r="E23" s="3">
        <v>2</v>
      </c>
      <c r="G23" s="3">
        <v>0</v>
      </c>
    </row>
    <row r="24" spans="1:8" x14ac:dyDescent="0.15">
      <c r="A24">
        <v>2006</v>
      </c>
      <c r="B24" s="8">
        <f t="shared" si="1"/>
        <v>18</v>
      </c>
      <c r="C24" s="8">
        <v>8</v>
      </c>
      <c r="D24" s="3">
        <v>8</v>
      </c>
      <c r="E24" s="3">
        <v>2</v>
      </c>
      <c r="G24" s="3">
        <v>3</v>
      </c>
    </row>
    <row r="25" spans="1:8" x14ac:dyDescent="0.15">
      <c r="A25">
        <v>2007</v>
      </c>
      <c r="B25" s="8">
        <f t="shared" si="1"/>
        <v>17</v>
      </c>
      <c r="C25" s="8">
        <v>6</v>
      </c>
      <c r="D25" s="3">
        <v>6</v>
      </c>
      <c r="E25" s="3">
        <v>5</v>
      </c>
      <c r="G25" s="3">
        <v>4</v>
      </c>
    </row>
    <row r="26" spans="1:8" x14ac:dyDescent="0.15">
      <c r="A26">
        <v>2008</v>
      </c>
      <c r="B26" s="8">
        <f t="shared" si="1"/>
        <v>21</v>
      </c>
      <c r="C26" s="8">
        <v>8</v>
      </c>
      <c r="D26" s="3">
        <v>10</v>
      </c>
      <c r="E26" s="3">
        <v>3</v>
      </c>
      <c r="G26" s="3">
        <v>2</v>
      </c>
    </row>
    <row r="27" spans="1:8" x14ac:dyDescent="0.15">
      <c r="A27">
        <v>2009</v>
      </c>
      <c r="B27" s="8">
        <f t="shared" si="1"/>
        <v>22</v>
      </c>
      <c r="C27" s="8">
        <v>11</v>
      </c>
      <c r="D27" s="3">
        <v>7</v>
      </c>
      <c r="E27" s="3">
        <v>4</v>
      </c>
      <c r="G27" s="3">
        <v>1</v>
      </c>
    </row>
    <row r="28" spans="1:8" x14ac:dyDescent="0.15">
      <c r="A28">
        <v>2010</v>
      </c>
      <c r="B28" s="8">
        <f t="shared" si="1"/>
        <v>22</v>
      </c>
      <c r="C28" s="8">
        <v>10</v>
      </c>
      <c r="D28" s="3">
        <v>10</v>
      </c>
      <c r="E28" s="3">
        <v>1</v>
      </c>
      <c r="F28" s="3">
        <v>1</v>
      </c>
      <c r="G28" s="3">
        <v>2</v>
      </c>
    </row>
    <row r="29" spans="1:8" x14ac:dyDescent="0.15">
      <c r="A29">
        <v>2011</v>
      </c>
      <c r="B29" s="8">
        <f t="shared" si="1"/>
        <v>22</v>
      </c>
      <c r="C29" s="8">
        <v>14</v>
      </c>
      <c r="D29" s="3">
        <v>3</v>
      </c>
      <c r="E29" s="3">
        <v>5</v>
      </c>
      <c r="G29" s="3">
        <v>0</v>
      </c>
      <c r="H29" s="3">
        <v>2</v>
      </c>
    </row>
    <row r="30" spans="1:8" x14ac:dyDescent="0.15">
      <c r="A30">
        <v>2012</v>
      </c>
      <c r="B30" s="8">
        <f t="shared" si="1"/>
        <v>16</v>
      </c>
      <c r="C30" s="8">
        <v>10</v>
      </c>
      <c r="D30" s="3">
        <v>6</v>
      </c>
      <c r="E30" s="3">
        <v>0</v>
      </c>
      <c r="G30" s="3">
        <v>8</v>
      </c>
    </row>
    <row r="31" spans="1:8" x14ac:dyDescent="0.15">
      <c r="A31">
        <v>2013</v>
      </c>
      <c r="B31" s="8">
        <f t="shared" si="1"/>
        <v>24</v>
      </c>
      <c r="C31" s="8">
        <v>13</v>
      </c>
      <c r="D31" s="3">
        <v>5</v>
      </c>
      <c r="E31" s="3">
        <v>6</v>
      </c>
      <c r="G31" s="3">
        <v>1</v>
      </c>
    </row>
    <row r="32" spans="1:8" x14ac:dyDescent="0.15">
      <c r="A32">
        <v>2014</v>
      </c>
      <c r="B32" s="8">
        <f t="shared" si="1"/>
        <v>19</v>
      </c>
      <c r="C32" s="8">
        <v>7</v>
      </c>
      <c r="D32" s="3">
        <v>6</v>
      </c>
      <c r="E32" s="3">
        <v>6</v>
      </c>
      <c r="G32" s="3">
        <v>4</v>
      </c>
      <c r="H32" s="3">
        <v>2</v>
      </c>
    </row>
    <row r="33" spans="1:8" x14ac:dyDescent="0.15">
      <c r="A33">
        <v>2015</v>
      </c>
      <c r="B33" s="8">
        <f t="shared" si="1"/>
        <v>21</v>
      </c>
      <c r="C33" s="8">
        <v>13</v>
      </c>
      <c r="D33" s="3">
        <v>4</v>
      </c>
      <c r="E33" s="3">
        <v>4</v>
      </c>
      <c r="G33" s="3">
        <v>3</v>
      </c>
      <c r="H33" s="3">
        <v>1</v>
      </c>
    </row>
    <row r="34" spans="1:8" x14ac:dyDescent="0.15">
      <c r="A34">
        <v>2016</v>
      </c>
      <c r="B34" s="8">
        <f t="shared" si="1"/>
        <v>22</v>
      </c>
      <c r="C34" s="8">
        <v>14</v>
      </c>
      <c r="D34" s="8">
        <v>5</v>
      </c>
      <c r="E34" s="8">
        <v>3</v>
      </c>
      <c r="F34" s="8">
        <v>0</v>
      </c>
      <c r="G34" s="8">
        <v>4</v>
      </c>
      <c r="H34" s="8">
        <v>1</v>
      </c>
    </row>
    <row r="36" spans="1:8" x14ac:dyDescent="0.15">
      <c r="A36" s="5" t="s">
        <v>58</v>
      </c>
      <c r="B36" s="6">
        <f>SUM(B3:B35)</f>
        <v>598</v>
      </c>
      <c r="C36" s="6">
        <f t="shared" ref="C36:H36" si="2">SUM(C3:C35)</f>
        <v>238</v>
      </c>
      <c r="D36" s="6">
        <f t="shared" si="2"/>
        <v>229</v>
      </c>
      <c r="E36" s="6">
        <f t="shared" si="2"/>
        <v>128</v>
      </c>
      <c r="F36" s="6">
        <f>SUM(F3:F35)</f>
        <v>3</v>
      </c>
      <c r="G36" s="6">
        <f t="shared" si="2"/>
        <v>94</v>
      </c>
      <c r="H36" s="6">
        <f t="shared" si="2"/>
        <v>13</v>
      </c>
    </row>
    <row r="37" spans="1:8" x14ac:dyDescent="0.15">
      <c r="A37" s="5"/>
      <c r="B37" s="6"/>
      <c r="C37" s="7"/>
      <c r="D37" s="6"/>
      <c r="E37" s="6"/>
      <c r="F37" s="6"/>
      <c r="G37" s="6"/>
      <c r="H37" s="6"/>
    </row>
    <row r="38" spans="1:8" x14ac:dyDescent="0.15">
      <c r="A38" s="5" t="s">
        <v>14</v>
      </c>
      <c r="B38" s="6"/>
      <c r="C38" s="7">
        <f>(C36/B36)*100</f>
        <v>39.799331103678931</v>
      </c>
      <c r="D38" s="7">
        <f>(D36/B36)*100</f>
        <v>38.294314381270908</v>
      </c>
      <c r="E38" s="7">
        <f>(E36/B36)*100</f>
        <v>21.404682274247492</v>
      </c>
      <c r="F38" s="7">
        <f>(F36/B36)*100</f>
        <v>0.50167224080267558</v>
      </c>
      <c r="G38" s="7"/>
      <c r="H38" s="7"/>
    </row>
    <row r="40" spans="1:8" x14ac:dyDescent="0.15">
      <c r="D40" s="4"/>
      <c r="E40" s="4"/>
    </row>
  </sheetData>
  <phoneticPr fontId="1" type="noConversion"/>
  <pageMargins left="0.75" right="0.75" top="1" bottom="1" header="0.5" footer="0.5"/>
  <pageSetup paperSize="9" orientation="portrait" horizontalDpi="300" verticalDpi="300"/>
  <ignoredErrors>
    <ignoredError sqref="B3 B6:B33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3"/>
  <dimension ref="A1:L35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153</v>
      </c>
      <c r="B1" s="5" t="s">
        <v>154</v>
      </c>
      <c r="C1" s="9" t="s">
        <v>285</v>
      </c>
      <c r="D1" s="9">
        <f>COUNTA(A5:A15)</f>
        <v>10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2007</v>
      </c>
      <c r="B5" s="9">
        <v>6</v>
      </c>
      <c r="C5" s="9">
        <v>6</v>
      </c>
      <c r="D5" s="9">
        <v>3</v>
      </c>
      <c r="E5" s="9">
        <v>1</v>
      </c>
      <c r="F5" s="9">
        <v>9</v>
      </c>
      <c r="I5" s="1">
        <f t="shared" ref="I5:I13" si="0">IF(C5=0,"",ROUND(F5/(C5-D5),3))</f>
        <v>3</v>
      </c>
      <c r="L5">
        <v>0</v>
      </c>
    </row>
    <row r="6" spans="1:12" x14ac:dyDescent="0.15">
      <c r="A6">
        <v>2008</v>
      </c>
      <c r="B6" s="9">
        <v>6</v>
      </c>
      <c r="C6" s="9">
        <v>5</v>
      </c>
      <c r="D6" s="9">
        <v>1</v>
      </c>
      <c r="E6" s="9">
        <v>1</v>
      </c>
      <c r="F6" s="9">
        <v>13</v>
      </c>
      <c r="I6" s="1">
        <f t="shared" si="0"/>
        <v>3.25</v>
      </c>
      <c r="L6">
        <v>0</v>
      </c>
    </row>
    <row r="7" spans="1:12" x14ac:dyDescent="0.15">
      <c r="A7">
        <v>2009</v>
      </c>
      <c r="B7" s="9">
        <v>7</v>
      </c>
      <c r="C7" s="9">
        <v>5</v>
      </c>
      <c r="D7" s="9">
        <v>3</v>
      </c>
      <c r="E7" s="9">
        <v>1</v>
      </c>
      <c r="F7" s="9">
        <v>30</v>
      </c>
      <c r="I7" s="1">
        <f t="shared" si="0"/>
        <v>15</v>
      </c>
      <c r="J7">
        <v>11</v>
      </c>
      <c r="L7">
        <v>1</v>
      </c>
    </row>
    <row r="8" spans="1:12" x14ac:dyDescent="0.15">
      <c r="A8">
        <v>2010</v>
      </c>
      <c r="B8">
        <v>4</v>
      </c>
      <c r="C8">
        <v>4</v>
      </c>
      <c r="D8">
        <v>0</v>
      </c>
      <c r="E8" s="9">
        <v>1</v>
      </c>
      <c r="F8">
        <v>9</v>
      </c>
      <c r="G8"/>
      <c r="H8"/>
      <c r="I8" s="1">
        <f t="shared" si="0"/>
        <v>2.25</v>
      </c>
      <c r="J8">
        <v>6</v>
      </c>
      <c r="L8">
        <v>0</v>
      </c>
    </row>
    <row r="9" spans="1:12" x14ac:dyDescent="0.15">
      <c r="A9">
        <v>2011</v>
      </c>
      <c r="B9">
        <v>6</v>
      </c>
      <c r="C9">
        <v>3</v>
      </c>
      <c r="D9">
        <v>2</v>
      </c>
      <c r="E9" s="9">
        <v>0</v>
      </c>
      <c r="F9">
        <v>9</v>
      </c>
      <c r="G9"/>
      <c r="H9"/>
      <c r="I9" s="1">
        <f t="shared" si="0"/>
        <v>9</v>
      </c>
      <c r="J9">
        <v>8</v>
      </c>
      <c r="L9">
        <v>1</v>
      </c>
    </row>
    <row r="10" spans="1:12" x14ac:dyDescent="0.15">
      <c r="A10">
        <v>2012</v>
      </c>
      <c r="B10" s="9">
        <v>10</v>
      </c>
      <c r="C10" s="9">
        <v>9</v>
      </c>
      <c r="D10" s="9">
        <v>1</v>
      </c>
      <c r="E10" s="9">
        <v>1</v>
      </c>
      <c r="F10">
        <v>29</v>
      </c>
      <c r="I10" s="1">
        <f t="shared" si="0"/>
        <v>3.625</v>
      </c>
      <c r="J10">
        <v>10</v>
      </c>
      <c r="L10">
        <v>5</v>
      </c>
    </row>
    <row r="11" spans="1:12" x14ac:dyDescent="0.15">
      <c r="A11">
        <v>2013</v>
      </c>
      <c r="B11" s="24">
        <v>11</v>
      </c>
      <c r="C11" s="24">
        <v>7</v>
      </c>
      <c r="D11" s="24">
        <v>3</v>
      </c>
      <c r="E11" s="24">
        <v>2</v>
      </c>
      <c r="F11" s="24">
        <v>54</v>
      </c>
      <c r="I11" s="1">
        <f t="shared" si="0"/>
        <v>13.5</v>
      </c>
      <c r="J11">
        <v>15</v>
      </c>
      <c r="L11">
        <v>3</v>
      </c>
    </row>
    <row r="12" spans="1:12" x14ac:dyDescent="0.15">
      <c r="A12">
        <v>2014</v>
      </c>
      <c r="B12" s="24">
        <v>11</v>
      </c>
      <c r="C12" s="24">
        <v>9</v>
      </c>
      <c r="D12" s="24">
        <v>2</v>
      </c>
      <c r="E12" s="24">
        <v>1</v>
      </c>
      <c r="F12" s="24">
        <v>60</v>
      </c>
      <c r="I12" s="1">
        <f t="shared" si="0"/>
        <v>8.5709999999999997</v>
      </c>
      <c r="J12">
        <v>24</v>
      </c>
      <c r="L12">
        <v>5</v>
      </c>
    </row>
    <row r="13" spans="1:12" x14ac:dyDescent="0.15">
      <c r="A13">
        <v>2015</v>
      </c>
      <c r="B13" s="24">
        <v>14</v>
      </c>
      <c r="C13" s="24">
        <v>8</v>
      </c>
      <c r="D13" s="24">
        <v>1</v>
      </c>
      <c r="E13" s="24">
        <v>2</v>
      </c>
      <c r="F13" s="24">
        <v>9</v>
      </c>
      <c r="I13" s="1">
        <f t="shared" si="0"/>
        <v>1.286</v>
      </c>
      <c r="J13">
        <v>5</v>
      </c>
      <c r="L13">
        <v>6</v>
      </c>
    </row>
    <row r="14" spans="1:12" x14ac:dyDescent="0.15">
      <c r="A14">
        <v>2016</v>
      </c>
      <c r="B14" s="24">
        <v>11</v>
      </c>
      <c r="C14" s="24">
        <v>6</v>
      </c>
      <c r="D14" s="24">
        <v>1</v>
      </c>
      <c r="E14" s="24">
        <v>1</v>
      </c>
      <c r="F14" s="24">
        <v>84</v>
      </c>
      <c r="G14" s="24">
        <v>0</v>
      </c>
      <c r="H14" s="24">
        <v>1</v>
      </c>
      <c r="I14" s="10">
        <f>IF(C14-D14=0,"--",F14/(C14-D14))</f>
        <v>16.8</v>
      </c>
      <c r="J14" s="24">
        <v>63</v>
      </c>
      <c r="K14" t="s">
        <v>215</v>
      </c>
      <c r="L14">
        <v>2</v>
      </c>
    </row>
    <row r="15" spans="1:12" x14ac:dyDescent="0.15">
      <c r="I15" s="9"/>
    </row>
    <row r="16" spans="1:12" x14ac:dyDescent="0.15">
      <c r="A16" t="s">
        <v>146</v>
      </c>
      <c r="B16" s="9">
        <f t="shared" ref="B16:H16" si="1">SUM(B5:B15)</f>
        <v>86</v>
      </c>
      <c r="C16" s="9">
        <f t="shared" si="1"/>
        <v>62</v>
      </c>
      <c r="D16" s="9">
        <f t="shared" si="1"/>
        <v>17</v>
      </c>
      <c r="E16" s="9">
        <f t="shared" si="1"/>
        <v>11</v>
      </c>
      <c r="F16" s="9">
        <f t="shared" si="1"/>
        <v>306</v>
      </c>
      <c r="G16" s="9">
        <f t="shared" si="1"/>
        <v>0</v>
      </c>
      <c r="H16" s="9">
        <f t="shared" si="1"/>
        <v>1</v>
      </c>
      <c r="I16" s="10">
        <f>F16/(C16-D16)</f>
        <v>6.8</v>
      </c>
      <c r="J16">
        <f>MAX(J5:J15)</f>
        <v>63</v>
      </c>
      <c r="K16" t="s">
        <v>215</v>
      </c>
      <c r="L16" s="9">
        <f t="shared" ref="L16" si="2">SUM(L5:L15)</f>
        <v>23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8:8" x14ac:dyDescent="0.15">
      <c r="H33" s="10"/>
    </row>
    <row r="34" spans="8:8" x14ac:dyDescent="0.15">
      <c r="H34" s="10"/>
    </row>
    <row r="35" spans="8:8" x14ac:dyDescent="0.15">
      <c r="H35" s="10"/>
    </row>
  </sheetData>
  <hyperlinks>
    <hyperlink ref="C2" location="'Overall ave'!A1" display="(back to front sheet)" xr:uid="{00000000-0004-0000-13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2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258</v>
      </c>
      <c r="B1" s="5" t="s">
        <v>259</v>
      </c>
      <c r="C1" s="9" t="s">
        <v>286</v>
      </c>
    </row>
    <row r="2" spans="1:12" x14ac:dyDescent="0.15">
      <c r="A2" s="5" t="s">
        <v>112</v>
      </c>
      <c r="B2" s="17"/>
      <c r="C2" s="21" t="s">
        <v>168</v>
      </c>
    </row>
    <row r="3" spans="1:12" x14ac:dyDescent="0.15">
      <c r="A3" s="9">
        <f>COUNTA(A5:A8)</f>
        <v>3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2014</v>
      </c>
      <c r="B5">
        <v>2</v>
      </c>
      <c r="C5">
        <v>2</v>
      </c>
      <c r="D5">
        <v>1</v>
      </c>
      <c r="E5"/>
      <c r="F5">
        <v>45</v>
      </c>
      <c r="G5" s="24">
        <v>0</v>
      </c>
      <c r="H5" s="24">
        <v>0</v>
      </c>
      <c r="I5" s="1">
        <f>IF(ISERROR(F5/(C5-D5)),"",ROUND(F5/(C5-D5),3))</f>
        <v>45</v>
      </c>
      <c r="J5">
        <v>23</v>
      </c>
      <c r="L5">
        <v>0</v>
      </c>
    </row>
    <row r="6" spans="1:12" x14ac:dyDescent="0.15">
      <c r="A6">
        <v>2015</v>
      </c>
      <c r="B6" s="24">
        <v>11</v>
      </c>
      <c r="C6" s="24">
        <v>8</v>
      </c>
      <c r="D6" s="9">
        <v>2</v>
      </c>
      <c r="E6" s="9">
        <v>1</v>
      </c>
      <c r="F6" s="9">
        <v>85</v>
      </c>
      <c r="G6" s="24">
        <v>0</v>
      </c>
      <c r="H6" s="24">
        <v>0</v>
      </c>
      <c r="I6" s="1">
        <f>IF(ISERROR(F6/(C6-D6)),"",ROUND(F6/(C6-D6),3))</f>
        <v>14.167</v>
      </c>
      <c r="J6">
        <v>27</v>
      </c>
      <c r="L6">
        <v>2</v>
      </c>
    </row>
    <row r="7" spans="1:12" x14ac:dyDescent="0.15">
      <c r="A7">
        <v>2016</v>
      </c>
      <c r="B7" s="24">
        <v>15</v>
      </c>
      <c r="C7" s="24">
        <v>13</v>
      </c>
      <c r="D7" s="24">
        <v>0</v>
      </c>
      <c r="E7" s="24">
        <v>3</v>
      </c>
      <c r="F7" s="24">
        <v>97</v>
      </c>
      <c r="G7" s="24">
        <v>0</v>
      </c>
      <c r="H7" s="24">
        <v>0</v>
      </c>
      <c r="I7" s="10">
        <f>IF(C7-D7=0,"--",F7/(C7-D7))</f>
        <v>7.4615384615384617</v>
      </c>
      <c r="J7" s="24">
        <v>28</v>
      </c>
      <c r="L7">
        <v>6</v>
      </c>
    </row>
    <row r="8" spans="1:12" x14ac:dyDescent="0.15">
      <c r="I8" s="9"/>
    </row>
    <row r="9" spans="1:12" x14ac:dyDescent="0.15">
      <c r="A9" t="s">
        <v>146</v>
      </c>
      <c r="B9" s="9">
        <f t="shared" ref="B9:H9" si="0">SUM(B5:B8)</f>
        <v>28</v>
      </c>
      <c r="C9" s="9">
        <f t="shared" si="0"/>
        <v>23</v>
      </c>
      <c r="D9" s="9">
        <f t="shared" si="0"/>
        <v>3</v>
      </c>
      <c r="E9" s="9">
        <f t="shared" si="0"/>
        <v>4</v>
      </c>
      <c r="F9" s="9">
        <f t="shared" si="0"/>
        <v>227</v>
      </c>
      <c r="G9" s="9">
        <f t="shared" si="0"/>
        <v>0</v>
      </c>
      <c r="H9" s="9">
        <f t="shared" si="0"/>
        <v>0</v>
      </c>
      <c r="I9" s="1">
        <f>IF(ISERROR(F9/(C9-D9)),"",ROUND(F9/(C9-D9),3))</f>
        <v>11.35</v>
      </c>
      <c r="J9">
        <f>MAX(J5:J8)</f>
        <v>28</v>
      </c>
      <c r="L9" s="9">
        <f t="shared" ref="L9" si="1">SUM(L5:L8)</f>
        <v>8</v>
      </c>
    </row>
    <row r="10" spans="1:12" x14ac:dyDescent="0.15">
      <c r="I10" s="1"/>
    </row>
    <row r="11" spans="1:12" x14ac:dyDescent="0.15">
      <c r="I11" s="1"/>
    </row>
    <row r="12" spans="1:12" x14ac:dyDescent="0.15">
      <c r="I12" s="1"/>
    </row>
    <row r="13" spans="1:12" x14ac:dyDescent="0.15">
      <c r="I13" s="1"/>
    </row>
    <row r="14" spans="1:12" x14ac:dyDescent="0.15">
      <c r="I14" s="1"/>
    </row>
    <row r="15" spans="1:12" x14ac:dyDescent="0.15">
      <c r="I15" s="1"/>
    </row>
    <row r="16" spans="1:12" x14ac:dyDescent="0.15">
      <c r="I16" s="1"/>
    </row>
    <row r="17" spans="1:9" x14ac:dyDescent="0.15">
      <c r="I17" s="1"/>
    </row>
    <row r="18" spans="1:9" x14ac:dyDescent="0.15">
      <c r="I18" s="1"/>
    </row>
    <row r="19" spans="1:9" x14ac:dyDescent="0.15">
      <c r="I19" s="1"/>
    </row>
    <row r="20" spans="1:9" x14ac:dyDescent="0.15">
      <c r="I20" s="1"/>
    </row>
    <row r="21" spans="1:9" x14ac:dyDescent="0.15">
      <c r="I21" s="1"/>
    </row>
    <row r="22" spans="1:9" x14ac:dyDescent="0.15">
      <c r="I22" s="1"/>
    </row>
    <row r="23" spans="1:9" x14ac:dyDescent="0.15">
      <c r="I23" s="1"/>
    </row>
    <row r="24" spans="1:9" x14ac:dyDescent="0.15">
      <c r="I24" s="1"/>
    </row>
    <row r="25" spans="1:9" x14ac:dyDescent="0.15">
      <c r="I25" s="1"/>
    </row>
    <row r="26" spans="1:9" x14ac:dyDescent="0.15">
      <c r="I26" s="1"/>
    </row>
    <row r="27" spans="1:9" x14ac:dyDescent="0.15">
      <c r="I27" s="1"/>
    </row>
    <row r="28" spans="1:9" x14ac:dyDescent="0.15">
      <c r="I28" s="1"/>
    </row>
    <row r="29" spans="1:9" x14ac:dyDescent="0.15">
      <c r="I29" s="1"/>
    </row>
    <row r="30" spans="1:9" x14ac:dyDescent="0.15">
      <c r="I30" s="1"/>
    </row>
    <row r="31" spans="1:9" x14ac:dyDescent="0.15">
      <c r="I31" s="1"/>
    </row>
    <row r="32" spans="1:9" x14ac:dyDescent="0.15">
      <c r="A32">
        <f>COUNTA(A35:A37)</f>
        <v>2</v>
      </c>
      <c r="H32" s="10"/>
    </row>
    <row r="33" spans="1:10" x14ac:dyDescent="0.15">
      <c r="A33" s="5" t="s">
        <v>122</v>
      </c>
      <c r="B33"/>
      <c r="C33"/>
      <c r="D33"/>
      <c r="E33"/>
      <c r="F33" s="2"/>
      <c r="G33"/>
      <c r="H33" s="1"/>
      <c r="I33" s="1"/>
      <c r="J33" s="1"/>
    </row>
    <row r="34" spans="1:10" x14ac:dyDescent="0.15">
      <c r="A34" t="s">
        <v>103</v>
      </c>
      <c r="B34" t="s">
        <v>116</v>
      </c>
      <c r="C34" t="s">
        <v>63</v>
      </c>
      <c r="D34" t="s">
        <v>115</v>
      </c>
      <c r="E34" t="s">
        <v>35</v>
      </c>
      <c r="F34" t="s">
        <v>66</v>
      </c>
      <c r="G34" s="1" t="s">
        <v>119</v>
      </c>
      <c r="H34" s="1" t="s">
        <v>117</v>
      </c>
      <c r="I34" s="1" t="s">
        <v>118</v>
      </c>
      <c r="J34" s="16" t="s">
        <v>65</v>
      </c>
    </row>
    <row r="35" spans="1:10" x14ac:dyDescent="0.15">
      <c r="A35">
        <v>2015</v>
      </c>
      <c r="B35">
        <v>23</v>
      </c>
      <c r="C35">
        <v>1</v>
      </c>
      <c r="D35">
        <v>2</v>
      </c>
      <c r="E35">
        <v>109</v>
      </c>
      <c r="F35"/>
      <c r="G35" s="4">
        <f>IF(ISERROR(E35/B35),"--",E35/B35)</f>
        <v>4.7391304347826084</v>
      </c>
      <c r="H35" s="4">
        <f t="shared" ref="H35" si="2">IF(D35=0,"--",(B35*6)/D35)</f>
        <v>69</v>
      </c>
      <c r="I35" s="4">
        <f t="shared" ref="I35" si="3">IF(D35=0,"--",E35/D35)</f>
        <v>54.5</v>
      </c>
      <c r="J35" s="16" t="s">
        <v>260</v>
      </c>
    </row>
    <row r="36" spans="1:10" x14ac:dyDescent="0.15">
      <c r="A36">
        <v>2016</v>
      </c>
      <c r="B36" s="35">
        <v>12.833333333333334</v>
      </c>
      <c r="C36" s="24">
        <v>0</v>
      </c>
      <c r="D36" s="24">
        <v>2</v>
      </c>
      <c r="E36" s="24">
        <v>57</v>
      </c>
      <c r="F36" s="24">
        <v>0</v>
      </c>
      <c r="G36" s="4">
        <f t="shared" ref="G36" si="4">IF(ISERROR(E36/B36),"N/A",E36/B36)</f>
        <v>4.441558441558441</v>
      </c>
      <c r="H36" s="4">
        <f t="shared" ref="H36" si="5">IF(ISERROR((B36*6)/D36),"N/A",(B36*6)/D36)</f>
        <v>38.5</v>
      </c>
      <c r="I36" s="4">
        <f t="shared" ref="I36" si="6">IF(ISERROR(E36/D36),"N/A",E36/D36)</f>
        <v>28.5</v>
      </c>
      <c r="J36" s="16" t="s">
        <v>255</v>
      </c>
    </row>
    <row r="37" spans="1:10" x14ac:dyDescent="0.15">
      <c r="H37" s="10"/>
    </row>
    <row r="38" spans="1:10" x14ac:dyDescent="0.15">
      <c r="A38" t="s">
        <v>59</v>
      </c>
      <c r="B38" s="36">
        <f>SUM(B35:B37)</f>
        <v>35.833333333333336</v>
      </c>
      <c r="C38" s="9">
        <f t="shared" ref="C38:F38" si="7">SUM(C35:C37)</f>
        <v>1</v>
      </c>
      <c r="D38" s="9">
        <f t="shared" si="7"/>
        <v>4</v>
      </c>
      <c r="E38" s="9">
        <f t="shared" si="7"/>
        <v>166</v>
      </c>
      <c r="F38" s="9">
        <f t="shared" si="7"/>
        <v>0</v>
      </c>
      <c r="G38" s="4">
        <f>IF(ISERROR(E38/B38),"--",E38/B38)</f>
        <v>4.6325581395348836</v>
      </c>
      <c r="H38" s="4">
        <f t="shared" ref="H38" si="8">IF(D38=0,"--",(B38*6)/D38)</f>
        <v>53.75</v>
      </c>
      <c r="I38" s="4">
        <f t="shared" ref="I38" si="9">IF(D38=0,"--",E38/D38)</f>
        <v>41.5</v>
      </c>
      <c r="J38" s="3" t="s">
        <v>255</v>
      </c>
    </row>
    <row r="39" spans="1:10" x14ac:dyDescent="0.15">
      <c r="H39" s="10"/>
    </row>
    <row r="40" spans="1:10" x14ac:dyDescent="0.15">
      <c r="H40" s="10"/>
    </row>
    <row r="41" spans="1:10" x14ac:dyDescent="0.15">
      <c r="H41" s="10"/>
    </row>
    <row r="42" spans="1:10" x14ac:dyDescent="0.15">
      <c r="H42" s="10"/>
    </row>
    <row r="43" spans="1:10" x14ac:dyDescent="0.15">
      <c r="H43" s="10"/>
    </row>
    <row r="44" spans="1:10" x14ac:dyDescent="0.15">
      <c r="H44" s="10"/>
    </row>
    <row r="45" spans="1:10" x14ac:dyDescent="0.15">
      <c r="H45" s="10"/>
    </row>
    <row r="46" spans="1:10" x14ac:dyDescent="0.15">
      <c r="H46" s="10"/>
    </row>
    <row r="47" spans="1:10" x14ac:dyDescent="0.15">
      <c r="H47" s="10"/>
    </row>
    <row r="48" spans="1:10" x14ac:dyDescent="0.15">
      <c r="H48" s="10"/>
    </row>
    <row r="49" spans="1:9" x14ac:dyDescent="0.15">
      <c r="H49" s="10"/>
    </row>
    <row r="50" spans="1:9" x14ac:dyDescent="0.15">
      <c r="H50" s="10"/>
    </row>
    <row r="51" spans="1:9" x14ac:dyDescent="0.15">
      <c r="H51" s="10"/>
    </row>
    <row r="54" spans="1:9" x14ac:dyDescent="0.15">
      <c r="A54" s="5"/>
    </row>
    <row r="55" spans="1:9" x14ac:dyDescent="0.15">
      <c r="A55" s="5"/>
    </row>
    <row r="56" spans="1:9" x14ac:dyDescent="0.15">
      <c r="B56"/>
      <c r="C56"/>
      <c r="D56"/>
      <c r="E56"/>
      <c r="F56"/>
      <c r="G56" s="1"/>
      <c r="H56" s="1"/>
      <c r="I56" s="1"/>
    </row>
    <row r="57" spans="1:9" x14ac:dyDescent="0.15">
      <c r="B57"/>
      <c r="C57"/>
      <c r="D57"/>
      <c r="E57"/>
      <c r="F57"/>
      <c r="G57" s="10"/>
      <c r="H57" s="10"/>
      <c r="I57" s="10"/>
    </row>
    <row r="58" spans="1:9" x14ac:dyDescent="0.15">
      <c r="B58"/>
      <c r="C58"/>
      <c r="D58"/>
      <c r="E58"/>
      <c r="F58"/>
      <c r="G58" s="10"/>
      <c r="H58" s="10"/>
      <c r="I58" s="10"/>
    </row>
    <row r="59" spans="1:9" x14ac:dyDescent="0.15">
      <c r="B59"/>
      <c r="C59"/>
      <c r="D59"/>
      <c r="E59"/>
      <c r="F59"/>
      <c r="G59" s="10"/>
      <c r="H59" s="10"/>
      <c r="I59" s="10"/>
    </row>
    <row r="60" spans="1:9" x14ac:dyDescent="0.15">
      <c r="B60"/>
      <c r="C60"/>
      <c r="D60"/>
      <c r="E60"/>
      <c r="F60"/>
      <c r="G60" s="10"/>
      <c r="H60" s="10"/>
      <c r="I60" s="10"/>
    </row>
    <row r="61" spans="1:9" x14ac:dyDescent="0.15">
      <c r="B61"/>
      <c r="C61"/>
      <c r="D61"/>
      <c r="E61"/>
      <c r="F61"/>
      <c r="G61" s="1"/>
      <c r="H61" s="1"/>
      <c r="I61" s="1"/>
    </row>
    <row r="62" spans="1:9" x14ac:dyDescent="0.15">
      <c r="B62"/>
      <c r="C62"/>
      <c r="D62"/>
      <c r="E62"/>
      <c r="F62"/>
      <c r="G62" s="1"/>
      <c r="H62" s="1"/>
      <c r="I62" s="1"/>
    </row>
  </sheetData>
  <hyperlinks>
    <hyperlink ref="C2" location="'Overall ave'!A1" display="(back to front sheet)" xr:uid="{00000000-0004-0000-14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/>
  <dimension ref="A1:S82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6" max="6" width="8.62890625" style="2" customWidth="1"/>
    <col min="8" max="10" width="9.16796875" style="1" customWidth="1"/>
  </cols>
  <sheetData>
    <row r="1" spans="1:12" ht="13.5" thickBot="1" x14ac:dyDescent="0.2">
      <c r="A1" s="14" t="s">
        <v>40</v>
      </c>
      <c r="B1" s="15" t="s">
        <v>111</v>
      </c>
      <c r="C1" t="s">
        <v>287</v>
      </c>
    </row>
    <row r="2" spans="1:12" x14ac:dyDescent="0.15">
      <c r="A2" s="5" t="s">
        <v>112</v>
      </c>
      <c r="C2" s="21" t="s">
        <v>168</v>
      </c>
    </row>
    <row r="3" spans="1:12" x14ac:dyDescent="0.15">
      <c r="A3" s="9">
        <f>COUNTA(A5:A29)</f>
        <v>24</v>
      </c>
      <c r="C3" s="21"/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22</v>
      </c>
      <c r="H4" s="2" t="s">
        <v>36</v>
      </c>
      <c r="I4" t="s">
        <v>37</v>
      </c>
      <c r="J4" s="1" t="s">
        <v>201</v>
      </c>
      <c r="K4" s="1" t="s">
        <v>268</v>
      </c>
      <c r="L4" s="1" t="s">
        <v>284</v>
      </c>
    </row>
    <row r="5" spans="1:12" x14ac:dyDescent="0.15">
      <c r="A5">
        <v>1993</v>
      </c>
      <c r="B5">
        <v>18</v>
      </c>
      <c r="C5">
        <v>8</v>
      </c>
      <c r="D5">
        <v>2</v>
      </c>
      <c r="F5">
        <v>25</v>
      </c>
      <c r="H5" s="2"/>
      <c r="I5">
        <f t="shared" ref="I5:I27" si="0">ROUND(F5/(C5-D5),2)</f>
        <v>4.17</v>
      </c>
      <c r="J5" s="11"/>
      <c r="K5" s="1"/>
      <c r="L5" s="1"/>
    </row>
    <row r="6" spans="1:12" x14ac:dyDescent="0.15">
      <c r="A6">
        <v>1994</v>
      </c>
      <c r="B6">
        <v>18</v>
      </c>
      <c r="C6">
        <v>11</v>
      </c>
      <c r="D6">
        <v>4</v>
      </c>
      <c r="F6">
        <v>37</v>
      </c>
      <c r="H6" s="2"/>
      <c r="I6">
        <f t="shared" si="0"/>
        <v>5.29</v>
      </c>
      <c r="J6" s="11"/>
      <c r="K6" s="1"/>
      <c r="L6" s="1"/>
    </row>
    <row r="7" spans="1:12" x14ac:dyDescent="0.15">
      <c r="A7">
        <v>1995</v>
      </c>
      <c r="B7">
        <v>18</v>
      </c>
      <c r="C7">
        <v>11</v>
      </c>
      <c r="D7">
        <v>6</v>
      </c>
      <c r="F7">
        <v>98</v>
      </c>
      <c r="H7" s="2"/>
      <c r="I7">
        <f t="shared" si="0"/>
        <v>19.600000000000001</v>
      </c>
      <c r="J7" s="11"/>
      <c r="K7" s="1"/>
      <c r="L7" s="1"/>
    </row>
    <row r="8" spans="1:12" x14ac:dyDescent="0.15">
      <c r="A8">
        <v>1996</v>
      </c>
      <c r="B8">
        <v>18</v>
      </c>
      <c r="C8">
        <v>10</v>
      </c>
      <c r="D8">
        <v>6</v>
      </c>
      <c r="F8">
        <v>100</v>
      </c>
      <c r="H8" s="2"/>
      <c r="I8">
        <f t="shared" si="0"/>
        <v>25</v>
      </c>
      <c r="J8" s="11"/>
      <c r="K8" s="1"/>
      <c r="L8" s="1"/>
    </row>
    <row r="9" spans="1:12" x14ac:dyDescent="0.15">
      <c r="A9">
        <v>1997</v>
      </c>
      <c r="B9">
        <v>18</v>
      </c>
      <c r="C9">
        <v>8</v>
      </c>
      <c r="D9">
        <v>4</v>
      </c>
      <c r="F9">
        <v>21</v>
      </c>
      <c r="H9" s="2"/>
      <c r="I9">
        <f t="shared" si="0"/>
        <v>5.25</v>
      </c>
      <c r="J9" s="11"/>
      <c r="K9" s="1"/>
      <c r="L9" s="1"/>
    </row>
    <row r="10" spans="1:12" x14ac:dyDescent="0.15">
      <c r="A10">
        <v>1998</v>
      </c>
      <c r="B10">
        <v>20</v>
      </c>
      <c r="C10">
        <v>11</v>
      </c>
      <c r="D10">
        <v>3</v>
      </c>
      <c r="F10">
        <v>167</v>
      </c>
      <c r="H10" s="2"/>
      <c r="I10">
        <f t="shared" si="0"/>
        <v>20.88</v>
      </c>
      <c r="J10" s="11"/>
      <c r="K10" s="1"/>
      <c r="L10" s="1"/>
    </row>
    <row r="11" spans="1:12" x14ac:dyDescent="0.15">
      <c r="A11">
        <v>1999</v>
      </c>
      <c r="B11">
        <v>20</v>
      </c>
      <c r="C11">
        <v>10</v>
      </c>
      <c r="D11">
        <v>5</v>
      </c>
      <c r="F11">
        <v>32</v>
      </c>
      <c r="H11" s="2"/>
      <c r="I11">
        <f t="shared" si="0"/>
        <v>6.4</v>
      </c>
      <c r="J11" s="11"/>
      <c r="K11" s="1"/>
      <c r="L11" s="1"/>
    </row>
    <row r="12" spans="1:12" x14ac:dyDescent="0.15">
      <c r="A12">
        <v>2000</v>
      </c>
      <c r="B12">
        <v>16</v>
      </c>
      <c r="C12">
        <v>9</v>
      </c>
      <c r="D12">
        <v>3</v>
      </c>
      <c r="F12">
        <v>73</v>
      </c>
      <c r="H12" s="2"/>
      <c r="I12">
        <f t="shared" si="0"/>
        <v>12.17</v>
      </c>
      <c r="J12" s="11"/>
      <c r="K12" s="1"/>
      <c r="L12" s="1"/>
    </row>
    <row r="13" spans="1:12" x14ac:dyDescent="0.15">
      <c r="A13">
        <v>2001</v>
      </c>
      <c r="B13">
        <v>11</v>
      </c>
      <c r="C13">
        <v>6</v>
      </c>
      <c r="D13">
        <v>4</v>
      </c>
      <c r="F13">
        <v>11</v>
      </c>
      <c r="H13" s="2"/>
      <c r="I13">
        <f t="shared" si="0"/>
        <v>5.5</v>
      </c>
      <c r="J13" s="11"/>
      <c r="K13" s="1"/>
      <c r="L13" s="1"/>
    </row>
    <row r="14" spans="1:12" x14ac:dyDescent="0.15">
      <c r="A14">
        <v>2002</v>
      </c>
      <c r="B14">
        <v>15</v>
      </c>
      <c r="C14">
        <v>13</v>
      </c>
      <c r="D14">
        <v>8</v>
      </c>
      <c r="F14">
        <v>40</v>
      </c>
      <c r="H14" s="2"/>
      <c r="I14">
        <f t="shared" si="0"/>
        <v>8</v>
      </c>
      <c r="J14" s="11"/>
      <c r="K14" s="1"/>
      <c r="L14" s="1"/>
    </row>
    <row r="15" spans="1:12" x14ac:dyDescent="0.15">
      <c r="A15">
        <v>2003</v>
      </c>
      <c r="B15">
        <v>15</v>
      </c>
      <c r="C15">
        <v>7</v>
      </c>
      <c r="D15">
        <v>3</v>
      </c>
      <c r="F15">
        <v>23</v>
      </c>
      <c r="H15" s="2"/>
      <c r="I15">
        <f t="shared" si="0"/>
        <v>5.75</v>
      </c>
      <c r="J15" s="11"/>
      <c r="K15" s="1"/>
      <c r="L15" s="1"/>
    </row>
    <row r="16" spans="1:12" x14ac:dyDescent="0.15">
      <c r="A16">
        <v>2004</v>
      </c>
      <c r="B16">
        <v>21</v>
      </c>
      <c r="C16">
        <v>20</v>
      </c>
      <c r="D16">
        <v>1</v>
      </c>
      <c r="E16">
        <v>2</v>
      </c>
      <c r="F16">
        <v>277</v>
      </c>
      <c r="H16" s="11">
        <v>1</v>
      </c>
      <c r="I16">
        <f t="shared" si="0"/>
        <v>14.58</v>
      </c>
      <c r="J16" s="11">
        <v>61</v>
      </c>
      <c r="K16" s="1"/>
      <c r="L16" s="11">
        <v>2</v>
      </c>
    </row>
    <row r="17" spans="1:12" x14ac:dyDescent="0.15">
      <c r="A17">
        <v>2005</v>
      </c>
      <c r="B17">
        <v>23</v>
      </c>
      <c r="C17">
        <v>23</v>
      </c>
      <c r="D17">
        <v>1</v>
      </c>
      <c r="E17">
        <v>0</v>
      </c>
      <c r="F17">
        <v>632</v>
      </c>
      <c r="H17" s="11">
        <v>6</v>
      </c>
      <c r="I17">
        <f t="shared" si="0"/>
        <v>28.73</v>
      </c>
      <c r="J17" s="11">
        <v>80</v>
      </c>
      <c r="K17" s="1"/>
      <c r="L17" s="11">
        <v>8</v>
      </c>
    </row>
    <row r="18" spans="1:12" x14ac:dyDescent="0.15">
      <c r="A18">
        <v>2006</v>
      </c>
      <c r="B18">
        <v>17</v>
      </c>
      <c r="C18">
        <v>17</v>
      </c>
      <c r="D18">
        <v>3</v>
      </c>
      <c r="E18">
        <v>2</v>
      </c>
      <c r="F18">
        <v>221</v>
      </c>
      <c r="H18" s="11">
        <v>2</v>
      </c>
      <c r="I18">
        <f t="shared" si="0"/>
        <v>15.79</v>
      </c>
      <c r="J18" s="11">
        <v>57</v>
      </c>
      <c r="K18" s="1"/>
      <c r="L18" s="11">
        <v>6</v>
      </c>
    </row>
    <row r="19" spans="1:12" x14ac:dyDescent="0.15">
      <c r="A19">
        <v>2007</v>
      </c>
      <c r="B19" s="9">
        <v>17</v>
      </c>
      <c r="C19" s="9">
        <v>16</v>
      </c>
      <c r="D19" s="9">
        <v>0</v>
      </c>
      <c r="E19" s="9">
        <v>1</v>
      </c>
      <c r="F19" s="9">
        <v>368</v>
      </c>
      <c r="G19" s="9"/>
      <c r="H19" s="13">
        <v>3</v>
      </c>
      <c r="I19">
        <f t="shared" si="0"/>
        <v>23</v>
      </c>
      <c r="J19" s="11"/>
      <c r="K19" s="1"/>
      <c r="L19" s="11">
        <v>3</v>
      </c>
    </row>
    <row r="20" spans="1:12" x14ac:dyDescent="0.15">
      <c r="A20">
        <v>2008</v>
      </c>
      <c r="B20" s="9">
        <v>21</v>
      </c>
      <c r="C20" s="9">
        <v>19</v>
      </c>
      <c r="D20" s="9">
        <v>2</v>
      </c>
      <c r="E20" s="9">
        <v>5</v>
      </c>
      <c r="F20" s="9">
        <v>145</v>
      </c>
      <c r="G20" s="9"/>
      <c r="H20" s="13"/>
      <c r="I20">
        <f t="shared" si="0"/>
        <v>8.5299999999999994</v>
      </c>
      <c r="J20" s="11"/>
      <c r="K20" s="1"/>
      <c r="L20" s="11">
        <v>7</v>
      </c>
    </row>
    <row r="21" spans="1:12" x14ac:dyDescent="0.15">
      <c r="A21">
        <v>2009</v>
      </c>
      <c r="B21" s="11">
        <v>22</v>
      </c>
      <c r="C21">
        <v>14</v>
      </c>
      <c r="D21">
        <v>3</v>
      </c>
      <c r="E21">
        <v>4</v>
      </c>
      <c r="F21">
        <v>117</v>
      </c>
      <c r="H21" s="11"/>
      <c r="I21">
        <f t="shared" si="0"/>
        <v>10.64</v>
      </c>
      <c r="J21" s="11">
        <v>25</v>
      </c>
      <c r="K21" s="1"/>
      <c r="L21" s="11">
        <v>7</v>
      </c>
    </row>
    <row r="22" spans="1:12" x14ac:dyDescent="0.15">
      <c r="A22">
        <v>2010</v>
      </c>
      <c r="B22" s="11">
        <v>21</v>
      </c>
      <c r="C22">
        <v>11</v>
      </c>
      <c r="D22">
        <v>7</v>
      </c>
      <c r="E22">
        <v>2</v>
      </c>
      <c r="F22">
        <v>201</v>
      </c>
      <c r="H22" s="11">
        <v>1</v>
      </c>
      <c r="I22">
        <f t="shared" si="0"/>
        <v>50.25</v>
      </c>
      <c r="J22" s="11">
        <v>54</v>
      </c>
      <c r="K22" s="1"/>
      <c r="L22" s="11">
        <v>5</v>
      </c>
    </row>
    <row r="23" spans="1:12" x14ac:dyDescent="0.15">
      <c r="A23">
        <v>2011</v>
      </c>
      <c r="B23" s="11">
        <v>23</v>
      </c>
      <c r="C23">
        <v>7</v>
      </c>
      <c r="D23">
        <v>4</v>
      </c>
      <c r="E23">
        <v>1</v>
      </c>
      <c r="F23">
        <v>32</v>
      </c>
      <c r="H23" s="11"/>
      <c r="I23">
        <f t="shared" si="0"/>
        <v>10.67</v>
      </c>
      <c r="J23" s="11">
        <v>14</v>
      </c>
      <c r="K23" s="1"/>
      <c r="L23" s="11">
        <v>2</v>
      </c>
    </row>
    <row r="24" spans="1:12" x14ac:dyDescent="0.15">
      <c r="A24">
        <v>2012</v>
      </c>
      <c r="B24" s="11">
        <v>16</v>
      </c>
      <c r="C24">
        <v>13</v>
      </c>
      <c r="D24">
        <v>3</v>
      </c>
      <c r="E24">
        <v>1</v>
      </c>
      <c r="F24">
        <v>139</v>
      </c>
      <c r="H24" s="11"/>
      <c r="I24">
        <f t="shared" si="0"/>
        <v>13.9</v>
      </c>
      <c r="J24" s="11">
        <v>27</v>
      </c>
      <c r="K24" s="1"/>
      <c r="L24" s="11">
        <v>3</v>
      </c>
    </row>
    <row r="25" spans="1:12" x14ac:dyDescent="0.15">
      <c r="A25">
        <v>2013</v>
      </c>
      <c r="B25" s="24">
        <v>25</v>
      </c>
      <c r="C25" s="24">
        <v>10</v>
      </c>
      <c r="D25" s="24">
        <v>1</v>
      </c>
      <c r="E25" s="24">
        <v>2</v>
      </c>
      <c r="F25" s="24">
        <v>66</v>
      </c>
      <c r="H25" s="11"/>
      <c r="I25">
        <f t="shared" si="0"/>
        <v>7.33</v>
      </c>
      <c r="J25" s="11">
        <v>27</v>
      </c>
      <c r="K25" s="1"/>
      <c r="L25" s="11">
        <v>9</v>
      </c>
    </row>
    <row r="26" spans="1:12" x14ac:dyDescent="0.15">
      <c r="A26">
        <v>2014</v>
      </c>
      <c r="B26" s="30">
        <v>16</v>
      </c>
      <c r="C26" s="24">
        <v>10</v>
      </c>
      <c r="D26" s="24">
        <v>7</v>
      </c>
      <c r="E26" s="24">
        <v>0</v>
      </c>
      <c r="F26" s="24">
        <v>52</v>
      </c>
      <c r="H26" s="11"/>
      <c r="I26">
        <f t="shared" si="0"/>
        <v>17.329999999999998</v>
      </c>
      <c r="J26" s="11">
        <v>14</v>
      </c>
      <c r="K26" s="1"/>
      <c r="L26" s="11">
        <v>2</v>
      </c>
    </row>
    <row r="27" spans="1:12" x14ac:dyDescent="0.15">
      <c r="A27">
        <v>2015</v>
      </c>
      <c r="B27" s="30">
        <v>21</v>
      </c>
      <c r="C27" s="24">
        <v>6</v>
      </c>
      <c r="D27" s="24">
        <v>2</v>
      </c>
      <c r="E27" s="24">
        <v>2</v>
      </c>
      <c r="F27" s="24">
        <v>13</v>
      </c>
      <c r="H27" s="11"/>
      <c r="I27">
        <f t="shared" si="0"/>
        <v>3.25</v>
      </c>
      <c r="J27" s="11">
        <v>10</v>
      </c>
      <c r="K27" s="1"/>
      <c r="L27" s="11">
        <v>6</v>
      </c>
    </row>
    <row r="28" spans="1:12" x14ac:dyDescent="0.15">
      <c r="A28">
        <v>2016</v>
      </c>
      <c r="B28" s="24">
        <v>21</v>
      </c>
      <c r="C28" s="24">
        <v>6</v>
      </c>
      <c r="D28" s="24">
        <v>5</v>
      </c>
      <c r="E28" s="24">
        <v>0</v>
      </c>
      <c r="F28" s="24">
        <v>44</v>
      </c>
      <c r="G28" s="24">
        <v>0</v>
      </c>
      <c r="H28" s="24">
        <v>0</v>
      </c>
      <c r="I28" s="10">
        <f>IF(C28-D28=0,"--",F28/(C28-D28))</f>
        <v>44</v>
      </c>
      <c r="J28" s="24">
        <v>11</v>
      </c>
      <c r="K28" s="1"/>
      <c r="L28" s="11">
        <v>4</v>
      </c>
    </row>
    <row r="29" spans="1:12" x14ac:dyDescent="0.15">
      <c r="F29"/>
      <c r="H29" s="11"/>
      <c r="I29"/>
      <c r="J29" s="11"/>
      <c r="K29" s="1"/>
      <c r="L29" s="1"/>
    </row>
    <row r="30" spans="1:12" x14ac:dyDescent="0.15">
      <c r="A30" t="s">
        <v>58</v>
      </c>
      <c r="B30">
        <f t="shared" ref="B30:H30" si="1">SUM(B5:B29)</f>
        <v>451</v>
      </c>
      <c r="C30">
        <f t="shared" si="1"/>
        <v>276</v>
      </c>
      <c r="D30">
        <f t="shared" si="1"/>
        <v>87</v>
      </c>
      <c r="E30">
        <f t="shared" si="1"/>
        <v>22</v>
      </c>
      <c r="F30">
        <f t="shared" si="1"/>
        <v>2934</v>
      </c>
      <c r="G30">
        <f t="shared" si="1"/>
        <v>0</v>
      </c>
      <c r="H30">
        <f t="shared" si="1"/>
        <v>13</v>
      </c>
      <c r="I30" s="1">
        <f>F30/(C30-D30)</f>
        <v>15.523809523809524</v>
      </c>
      <c r="J30" s="11">
        <f>MAX(J5:J29)</f>
        <v>80</v>
      </c>
      <c r="K30" s="1"/>
      <c r="L30">
        <f t="shared" ref="L30" si="2">SUM(L5:L29)</f>
        <v>64</v>
      </c>
    </row>
    <row r="40" spans="19:19" x14ac:dyDescent="0.15">
      <c r="S40" s="27"/>
    </row>
    <row r="55" spans="1:10" x14ac:dyDescent="0.15">
      <c r="A55" s="5" t="s">
        <v>122</v>
      </c>
    </row>
    <row r="56" spans="1:10" x14ac:dyDescent="0.15">
      <c r="A56" t="s">
        <v>103</v>
      </c>
      <c r="B56" t="s">
        <v>116</v>
      </c>
      <c r="C56" t="s">
        <v>63</v>
      </c>
      <c r="D56" t="s">
        <v>115</v>
      </c>
      <c r="E56" t="s">
        <v>35</v>
      </c>
      <c r="F56" t="s">
        <v>66</v>
      </c>
      <c r="G56" s="1" t="s">
        <v>119</v>
      </c>
      <c r="H56" s="1" t="s">
        <v>117</v>
      </c>
      <c r="I56" s="1" t="s">
        <v>118</v>
      </c>
      <c r="J56" s="16" t="s">
        <v>65</v>
      </c>
    </row>
    <row r="57" spans="1:10" x14ac:dyDescent="0.15">
      <c r="A57">
        <v>1993</v>
      </c>
      <c r="B57">
        <v>206.4</v>
      </c>
      <c r="C57">
        <v>46</v>
      </c>
      <c r="D57">
        <v>35</v>
      </c>
      <c r="E57">
        <v>578</v>
      </c>
      <c r="F57"/>
      <c r="G57" s="1">
        <f t="shared" ref="G57:G78" si="3">IF(ISERROR(E57/B57),"N/A",E57/B57)</f>
        <v>2.8003875968992249</v>
      </c>
      <c r="H57" s="1">
        <f t="shared" ref="H57:H78" si="4">IF(D57=0,"--",(B57*6)/D57)</f>
        <v>35.382857142857148</v>
      </c>
      <c r="I57" s="1">
        <f t="shared" ref="I57:I78" si="5">IF(D57=0,"--",E57/D57)</f>
        <v>16.514285714285716</v>
      </c>
      <c r="J57" s="16"/>
    </row>
    <row r="58" spans="1:10" x14ac:dyDescent="0.15">
      <c r="A58">
        <v>1994</v>
      </c>
      <c r="B58">
        <v>198</v>
      </c>
      <c r="C58">
        <v>64</v>
      </c>
      <c r="D58">
        <v>37</v>
      </c>
      <c r="E58">
        <v>475</v>
      </c>
      <c r="F58"/>
      <c r="G58" s="1">
        <f t="shared" si="3"/>
        <v>2.3989898989898988</v>
      </c>
      <c r="H58" s="1">
        <f t="shared" si="4"/>
        <v>32.108108108108105</v>
      </c>
      <c r="I58" s="1">
        <f t="shared" si="5"/>
        <v>12.837837837837839</v>
      </c>
      <c r="J58" s="16"/>
    </row>
    <row r="59" spans="1:10" x14ac:dyDescent="0.15">
      <c r="A59">
        <v>1995</v>
      </c>
      <c r="B59">
        <v>131</v>
      </c>
      <c r="C59">
        <v>30</v>
      </c>
      <c r="D59">
        <v>20</v>
      </c>
      <c r="E59">
        <v>350</v>
      </c>
      <c r="F59"/>
      <c r="G59" s="1">
        <f t="shared" si="3"/>
        <v>2.6717557251908395</v>
      </c>
      <c r="H59" s="1">
        <f t="shared" si="4"/>
        <v>39.299999999999997</v>
      </c>
      <c r="I59" s="1">
        <f t="shared" si="5"/>
        <v>17.5</v>
      </c>
      <c r="J59" s="16" t="s">
        <v>114</v>
      </c>
    </row>
    <row r="60" spans="1:10" x14ac:dyDescent="0.15">
      <c r="A60">
        <v>1996</v>
      </c>
      <c r="B60">
        <v>194.2</v>
      </c>
      <c r="C60">
        <v>41</v>
      </c>
      <c r="D60">
        <v>37</v>
      </c>
      <c r="E60">
        <v>695</v>
      </c>
      <c r="F60"/>
      <c r="G60" s="1">
        <f t="shared" si="3"/>
        <v>3.5787847579814627</v>
      </c>
      <c r="H60" s="1">
        <f t="shared" si="4"/>
        <v>31.491891891891886</v>
      </c>
      <c r="I60" s="1">
        <f t="shared" si="5"/>
        <v>18.783783783783782</v>
      </c>
      <c r="J60" s="16"/>
    </row>
    <row r="61" spans="1:10" x14ac:dyDescent="0.15">
      <c r="A61">
        <v>1997</v>
      </c>
      <c r="B61">
        <v>212.3</v>
      </c>
      <c r="C61">
        <v>50</v>
      </c>
      <c r="D61">
        <v>51</v>
      </c>
      <c r="E61">
        <v>581</v>
      </c>
      <c r="F61"/>
      <c r="G61" s="1">
        <f t="shared" si="3"/>
        <v>2.7366933584550162</v>
      </c>
      <c r="H61" s="1">
        <f t="shared" si="4"/>
        <v>24.976470588235298</v>
      </c>
      <c r="I61" s="1">
        <f t="shared" si="5"/>
        <v>11.392156862745098</v>
      </c>
      <c r="J61" s="16"/>
    </row>
    <row r="62" spans="1:10" x14ac:dyDescent="0.15">
      <c r="A62">
        <v>1998</v>
      </c>
      <c r="B62">
        <v>185.2</v>
      </c>
      <c r="C62">
        <v>52</v>
      </c>
      <c r="D62">
        <v>28</v>
      </c>
      <c r="E62">
        <v>466</v>
      </c>
      <c r="F62">
        <v>1</v>
      </c>
      <c r="G62" s="1">
        <f t="shared" si="3"/>
        <v>2.516198704103672</v>
      </c>
      <c r="H62" s="1">
        <f t="shared" si="4"/>
        <v>39.685714285714276</v>
      </c>
      <c r="I62" s="1">
        <f t="shared" si="5"/>
        <v>16.642857142857142</v>
      </c>
      <c r="J62" s="3" t="s">
        <v>11</v>
      </c>
    </row>
    <row r="63" spans="1:10" x14ac:dyDescent="0.15">
      <c r="A63">
        <v>1999</v>
      </c>
      <c r="B63">
        <v>237</v>
      </c>
      <c r="C63">
        <v>63</v>
      </c>
      <c r="D63">
        <v>41</v>
      </c>
      <c r="E63">
        <v>592</v>
      </c>
      <c r="F63">
        <v>3</v>
      </c>
      <c r="G63" s="1">
        <f t="shared" si="3"/>
        <v>2.4978902953586499</v>
      </c>
      <c r="H63" s="1">
        <f t="shared" si="4"/>
        <v>34.68292682926829</v>
      </c>
      <c r="I63" s="1">
        <f t="shared" si="5"/>
        <v>14.439024390243903</v>
      </c>
      <c r="J63" s="3" t="s">
        <v>5</v>
      </c>
    </row>
    <row r="64" spans="1:10" x14ac:dyDescent="0.15">
      <c r="A64">
        <v>2000</v>
      </c>
      <c r="B64">
        <v>166.2</v>
      </c>
      <c r="C64">
        <v>39</v>
      </c>
      <c r="D64">
        <v>27</v>
      </c>
      <c r="E64">
        <v>425</v>
      </c>
      <c r="F64">
        <v>1</v>
      </c>
      <c r="G64" s="1">
        <f t="shared" si="3"/>
        <v>2.5571600481347776</v>
      </c>
      <c r="H64" s="1">
        <f t="shared" si="4"/>
        <v>36.93333333333333</v>
      </c>
      <c r="I64" s="1">
        <f t="shared" si="5"/>
        <v>15.74074074074074</v>
      </c>
      <c r="J64" s="3" t="s">
        <v>3</v>
      </c>
    </row>
    <row r="65" spans="1:10" x14ac:dyDescent="0.15">
      <c r="A65">
        <v>2001</v>
      </c>
      <c r="B65">
        <v>112.1</v>
      </c>
      <c r="C65">
        <v>28</v>
      </c>
      <c r="D65">
        <v>10</v>
      </c>
      <c r="E65">
        <v>296</v>
      </c>
      <c r="F65"/>
      <c r="G65" s="1">
        <f t="shared" si="3"/>
        <v>2.6404995539696703</v>
      </c>
      <c r="H65" s="1">
        <f t="shared" si="4"/>
        <v>67.259999999999991</v>
      </c>
      <c r="I65" s="1">
        <f t="shared" si="5"/>
        <v>29.6</v>
      </c>
      <c r="J65" s="3" t="s">
        <v>76</v>
      </c>
    </row>
    <row r="66" spans="1:10" x14ac:dyDescent="0.15">
      <c r="A66">
        <v>2002</v>
      </c>
      <c r="B66">
        <v>161.1</v>
      </c>
      <c r="C66">
        <v>27</v>
      </c>
      <c r="D66">
        <v>31</v>
      </c>
      <c r="E66">
        <v>495</v>
      </c>
      <c r="F66"/>
      <c r="G66" s="1">
        <f t="shared" si="3"/>
        <v>3.0726256983240225</v>
      </c>
      <c r="H66" s="1">
        <f t="shared" si="4"/>
        <v>31.180645161290318</v>
      </c>
      <c r="I66" s="1">
        <f t="shared" si="5"/>
        <v>15.96774193548387</v>
      </c>
      <c r="J66" s="3" t="s">
        <v>93</v>
      </c>
    </row>
    <row r="67" spans="1:10" x14ac:dyDescent="0.15">
      <c r="A67">
        <v>2003</v>
      </c>
      <c r="B67">
        <v>139.4</v>
      </c>
      <c r="C67">
        <v>24</v>
      </c>
      <c r="D67">
        <v>28</v>
      </c>
      <c r="E67">
        <v>423</v>
      </c>
      <c r="F67">
        <v>1</v>
      </c>
      <c r="G67" s="1">
        <f t="shared" si="3"/>
        <v>3.0344332855093255</v>
      </c>
      <c r="H67" s="1">
        <f t="shared" si="4"/>
        <v>29.871428571428574</v>
      </c>
      <c r="I67" s="1">
        <f t="shared" si="5"/>
        <v>15.107142857142858</v>
      </c>
      <c r="J67" s="3" t="s">
        <v>91</v>
      </c>
    </row>
    <row r="68" spans="1:10" x14ac:dyDescent="0.15">
      <c r="A68">
        <v>2004</v>
      </c>
      <c r="B68">
        <v>205.1</v>
      </c>
      <c r="C68">
        <v>58</v>
      </c>
      <c r="D68">
        <v>50</v>
      </c>
      <c r="E68">
        <v>634</v>
      </c>
      <c r="F68">
        <v>1</v>
      </c>
      <c r="G68" s="1">
        <f t="shared" si="3"/>
        <v>3.0911750365675279</v>
      </c>
      <c r="H68" s="1">
        <f t="shared" si="4"/>
        <v>24.611999999999998</v>
      </c>
      <c r="I68" s="1">
        <f t="shared" si="5"/>
        <v>12.68</v>
      </c>
      <c r="J68" s="3" t="s">
        <v>86</v>
      </c>
    </row>
    <row r="69" spans="1:10" x14ac:dyDescent="0.15">
      <c r="A69">
        <v>2005</v>
      </c>
      <c r="B69">
        <v>213.2</v>
      </c>
      <c r="C69">
        <v>54</v>
      </c>
      <c r="D69">
        <v>61</v>
      </c>
      <c r="E69">
        <v>609</v>
      </c>
      <c r="F69">
        <v>4</v>
      </c>
      <c r="G69" s="1">
        <f t="shared" si="3"/>
        <v>2.856472795497186</v>
      </c>
      <c r="H69" s="1">
        <f t="shared" si="4"/>
        <v>20.970491803278687</v>
      </c>
      <c r="I69" s="1">
        <f t="shared" si="5"/>
        <v>9.9836065573770494</v>
      </c>
      <c r="J69" s="3" t="s">
        <v>79</v>
      </c>
    </row>
    <row r="70" spans="1:10" x14ac:dyDescent="0.15">
      <c r="A70">
        <v>2006</v>
      </c>
      <c r="B70">
        <v>130.1</v>
      </c>
      <c r="C70">
        <v>32</v>
      </c>
      <c r="D70">
        <v>42</v>
      </c>
      <c r="E70">
        <v>369</v>
      </c>
      <c r="F70">
        <v>2</v>
      </c>
      <c r="G70" s="1">
        <f t="shared" si="3"/>
        <v>2.8362797847809378</v>
      </c>
      <c r="H70" s="1">
        <f t="shared" si="4"/>
        <v>18.585714285714282</v>
      </c>
      <c r="I70" s="1">
        <f t="shared" si="5"/>
        <v>8.7857142857142865</v>
      </c>
      <c r="J70" s="3" t="s">
        <v>69</v>
      </c>
    </row>
    <row r="71" spans="1:10" x14ac:dyDescent="0.15">
      <c r="A71">
        <v>2007</v>
      </c>
      <c r="B71">
        <v>123</v>
      </c>
      <c r="C71">
        <v>20</v>
      </c>
      <c r="D71">
        <v>25</v>
      </c>
      <c r="E71">
        <v>401</v>
      </c>
      <c r="F71">
        <v>1</v>
      </c>
      <c r="G71" s="1">
        <f t="shared" si="3"/>
        <v>3.2601626016260163</v>
      </c>
      <c r="H71" s="1">
        <f t="shared" si="4"/>
        <v>29.52</v>
      </c>
      <c r="I71" s="1">
        <f t="shared" si="5"/>
        <v>16.04</v>
      </c>
      <c r="J71" s="3" t="s">
        <v>74</v>
      </c>
    </row>
    <row r="72" spans="1:10" x14ac:dyDescent="0.15">
      <c r="A72">
        <v>2008</v>
      </c>
      <c r="B72">
        <v>165.5</v>
      </c>
      <c r="C72">
        <v>50</v>
      </c>
      <c r="D72">
        <v>39</v>
      </c>
      <c r="E72">
        <v>410</v>
      </c>
      <c r="F72">
        <v>1</v>
      </c>
      <c r="G72" s="1">
        <f t="shared" si="3"/>
        <v>2.4773413897280965</v>
      </c>
      <c r="H72" s="1">
        <f t="shared" si="4"/>
        <v>25.46153846153846</v>
      </c>
      <c r="I72" s="1">
        <f t="shared" si="5"/>
        <v>10.512820512820513</v>
      </c>
      <c r="J72" s="3" t="s">
        <v>19</v>
      </c>
    </row>
    <row r="73" spans="1:10" x14ac:dyDescent="0.15">
      <c r="A73">
        <v>2009</v>
      </c>
      <c r="B73">
        <v>158.30000000000001</v>
      </c>
      <c r="C73">
        <v>37</v>
      </c>
      <c r="D73">
        <v>39</v>
      </c>
      <c r="E73">
        <v>432</v>
      </c>
      <c r="F73">
        <v>2</v>
      </c>
      <c r="G73" s="1">
        <f t="shared" si="3"/>
        <v>2.7289955780164243</v>
      </c>
      <c r="H73" s="1">
        <f t="shared" si="4"/>
        <v>24.353846153846156</v>
      </c>
      <c r="I73" s="1">
        <f t="shared" si="5"/>
        <v>11.076923076923077</v>
      </c>
      <c r="J73" s="3" t="s">
        <v>25</v>
      </c>
    </row>
    <row r="74" spans="1:10" x14ac:dyDescent="0.15">
      <c r="A74">
        <v>2010</v>
      </c>
      <c r="B74">
        <v>153.4</v>
      </c>
      <c r="C74">
        <v>31</v>
      </c>
      <c r="D74">
        <v>35</v>
      </c>
      <c r="E74">
        <v>478</v>
      </c>
      <c r="F74">
        <v>1</v>
      </c>
      <c r="G74" s="1">
        <f t="shared" si="3"/>
        <v>3.1160365058670143</v>
      </c>
      <c r="H74" s="1">
        <f t="shared" si="4"/>
        <v>26.297142857142859</v>
      </c>
      <c r="I74" s="1">
        <f t="shared" si="5"/>
        <v>13.657142857142857</v>
      </c>
      <c r="J74" s="3" t="s">
        <v>190</v>
      </c>
    </row>
    <row r="75" spans="1:10" x14ac:dyDescent="0.15">
      <c r="A75">
        <v>2011</v>
      </c>
      <c r="B75">
        <v>145.4</v>
      </c>
      <c r="C75">
        <v>34</v>
      </c>
      <c r="D75">
        <v>36</v>
      </c>
      <c r="E75">
        <v>420</v>
      </c>
      <c r="F75">
        <v>1</v>
      </c>
      <c r="G75" s="1">
        <f t="shared" si="3"/>
        <v>2.8885832187070148</v>
      </c>
      <c r="H75" s="1">
        <f t="shared" si="4"/>
        <v>24.233333333333334</v>
      </c>
      <c r="I75" s="1">
        <f t="shared" si="5"/>
        <v>11.666666666666666</v>
      </c>
      <c r="J75" s="3" t="s">
        <v>191</v>
      </c>
    </row>
    <row r="76" spans="1:10" x14ac:dyDescent="0.15">
      <c r="A76">
        <v>2012</v>
      </c>
      <c r="B76">
        <v>139.6</v>
      </c>
      <c r="C76">
        <v>38</v>
      </c>
      <c r="D76">
        <v>38</v>
      </c>
      <c r="E76">
        <v>388</v>
      </c>
      <c r="F76">
        <v>4</v>
      </c>
      <c r="G76" s="1">
        <f t="shared" si="3"/>
        <v>2.7793696275071635</v>
      </c>
      <c r="H76" s="1">
        <f t="shared" si="4"/>
        <v>22.042105263157893</v>
      </c>
      <c r="I76" s="1">
        <f t="shared" si="5"/>
        <v>10.210526315789474</v>
      </c>
      <c r="J76" s="3" t="s">
        <v>113</v>
      </c>
    </row>
    <row r="77" spans="1:10" x14ac:dyDescent="0.15">
      <c r="A77">
        <v>2013</v>
      </c>
      <c r="B77" s="24">
        <v>223.4</v>
      </c>
      <c r="C77" s="24">
        <v>49</v>
      </c>
      <c r="D77" s="24">
        <v>41</v>
      </c>
      <c r="E77" s="24">
        <v>747</v>
      </c>
      <c r="F77" s="24">
        <v>1</v>
      </c>
      <c r="G77" s="1">
        <f t="shared" si="3"/>
        <v>3.343777976723366</v>
      </c>
      <c r="H77" s="1">
        <f t="shared" si="4"/>
        <v>32.692682926829271</v>
      </c>
      <c r="I77" s="1">
        <f t="shared" si="5"/>
        <v>18.219512195121951</v>
      </c>
      <c r="J77" s="3" t="s">
        <v>3</v>
      </c>
    </row>
    <row r="78" spans="1:10" x14ac:dyDescent="0.15">
      <c r="A78">
        <v>2014</v>
      </c>
      <c r="B78" s="24">
        <v>132.80000000000001</v>
      </c>
      <c r="C78" s="24">
        <v>37</v>
      </c>
      <c r="D78" s="24">
        <v>36</v>
      </c>
      <c r="E78" s="24">
        <v>372</v>
      </c>
      <c r="F78" s="24">
        <v>1</v>
      </c>
      <c r="G78" s="1">
        <f t="shared" si="3"/>
        <v>2.8012048192771082</v>
      </c>
      <c r="H78" s="1">
        <f t="shared" si="4"/>
        <v>22.133333333333336</v>
      </c>
      <c r="I78" s="1">
        <f t="shared" si="5"/>
        <v>10.333333333333334</v>
      </c>
      <c r="J78" s="3" t="s">
        <v>240</v>
      </c>
    </row>
    <row r="79" spans="1:10" x14ac:dyDescent="0.15">
      <c r="A79">
        <v>2015</v>
      </c>
      <c r="B79" s="24">
        <v>168.6</v>
      </c>
      <c r="C79" s="24">
        <v>41</v>
      </c>
      <c r="D79" s="24">
        <v>37</v>
      </c>
      <c r="E79" s="24">
        <v>487</v>
      </c>
      <c r="F79" s="24">
        <v>2</v>
      </c>
      <c r="G79" s="1">
        <f t="shared" ref="G79:G80" si="6">IF(ISERROR(E79/B79),"N/A",E79/B79)</f>
        <v>2.8884934756820879</v>
      </c>
      <c r="H79" s="1">
        <f>IF(D79=0,"--",(B79*6)/D79)</f>
        <v>27.340540540540538</v>
      </c>
      <c r="I79" s="1">
        <f>IF(D79=0,"--",E79/D79)</f>
        <v>13.162162162162161</v>
      </c>
      <c r="J79" s="3" t="s">
        <v>175</v>
      </c>
    </row>
    <row r="80" spans="1:10" x14ac:dyDescent="0.15">
      <c r="A80">
        <v>2016</v>
      </c>
      <c r="B80" s="35">
        <v>175.3</v>
      </c>
      <c r="C80" s="24">
        <v>44</v>
      </c>
      <c r="D80" s="24">
        <v>43</v>
      </c>
      <c r="E80" s="24">
        <v>590</v>
      </c>
      <c r="F80" s="24">
        <v>1</v>
      </c>
      <c r="G80" s="10">
        <f t="shared" si="6"/>
        <v>3.3656588705077009</v>
      </c>
      <c r="H80" s="10">
        <f t="shared" ref="H80" si="7">IF(ISERROR((B80*6)/D80),"N/A",(B80*6)/D80)</f>
        <v>24.460465116279074</v>
      </c>
      <c r="I80" s="10">
        <f t="shared" ref="I80" si="8">IF(ISERROR(E80/D80),"N/A",E80/D80)</f>
        <v>13.720930232558139</v>
      </c>
      <c r="J80" s="3" t="s">
        <v>74</v>
      </c>
    </row>
    <row r="81" spans="1:10" x14ac:dyDescent="0.15">
      <c r="F81"/>
      <c r="G81" s="1"/>
      <c r="J81" s="16"/>
    </row>
    <row r="82" spans="1:10" x14ac:dyDescent="0.15">
      <c r="A82" t="s">
        <v>59</v>
      </c>
      <c r="B82" s="11">
        <f>SUM(B57:B81)</f>
        <v>4076.6000000000004</v>
      </c>
      <c r="C82">
        <f>SUM(C57:C81)</f>
        <v>989</v>
      </c>
      <c r="D82">
        <f>SUM(D57:D81)</f>
        <v>867</v>
      </c>
      <c r="E82">
        <f>SUM(E57:E81)</f>
        <v>11713</v>
      </c>
      <c r="F82">
        <f>SUM(F57:F81)</f>
        <v>28</v>
      </c>
      <c r="G82" s="1">
        <f>E82/B82</f>
        <v>2.873227689741451</v>
      </c>
      <c r="H82" s="1">
        <f>(B82*6)/D82</f>
        <v>28.211764705882356</v>
      </c>
      <c r="I82" s="1">
        <f>E82/D82</f>
        <v>13.509803921568627</v>
      </c>
      <c r="J82" s="16" t="s">
        <v>114</v>
      </c>
    </row>
  </sheetData>
  <phoneticPr fontId="1" type="noConversion"/>
  <hyperlinks>
    <hyperlink ref="C2" location="'Overall ave'!A1" display="(back to front sheet)" xr:uid="{00000000-0004-0000-1500-000000000000}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9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8" width="9.16796875" style="9" customWidth="1"/>
  </cols>
  <sheetData>
    <row r="1" spans="1:12" x14ac:dyDescent="0.15">
      <c r="A1" s="5" t="s">
        <v>310</v>
      </c>
      <c r="B1" s="5" t="s">
        <v>245</v>
      </c>
      <c r="C1" s="9" t="s">
        <v>291</v>
      </c>
    </row>
    <row r="2" spans="1:12" x14ac:dyDescent="0.15">
      <c r="A2" s="5" t="s">
        <v>112</v>
      </c>
      <c r="B2" s="17"/>
      <c r="C2" s="21" t="s">
        <v>168</v>
      </c>
    </row>
    <row r="3" spans="1:12" x14ac:dyDescent="0.15">
      <c r="A3" s="9">
        <f>COUNTA(A5:A9)</f>
        <v>4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311</v>
      </c>
      <c r="L4" s="9" t="s">
        <v>284</v>
      </c>
    </row>
    <row r="5" spans="1:12" x14ac:dyDescent="0.15">
      <c r="A5">
        <v>2013</v>
      </c>
      <c r="B5" s="24">
        <v>6</v>
      </c>
      <c r="C5" s="24">
        <v>6</v>
      </c>
      <c r="D5" s="24">
        <v>0</v>
      </c>
      <c r="E5" s="24">
        <v>0</v>
      </c>
      <c r="F5" s="24">
        <v>100</v>
      </c>
      <c r="I5" s="1">
        <f>IF(C5=0,"",ROUND(F5/(C5-D5),3))</f>
        <v>16.667000000000002</v>
      </c>
      <c r="J5">
        <v>37</v>
      </c>
      <c r="L5">
        <v>2</v>
      </c>
    </row>
    <row r="6" spans="1:12" x14ac:dyDescent="0.15">
      <c r="A6">
        <v>2014</v>
      </c>
      <c r="B6" s="24">
        <v>16</v>
      </c>
      <c r="C6" s="24">
        <v>14</v>
      </c>
      <c r="D6" s="24">
        <v>1</v>
      </c>
      <c r="E6" s="24">
        <v>2</v>
      </c>
      <c r="F6" s="24">
        <v>138</v>
      </c>
      <c r="I6" s="1">
        <f>IF(C6=0,"",ROUND(F6/(C6-D6),3))</f>
        <v>10.615</v>
      </c>
      <c r="J6">
        <v>37</v>
      </c>
      <c r="L6">
        <v>3</v>
      </c>
    </row>
    <row r="7" spans="1:12" x14ac:dyDescent="0.15">
      <c r="A7">
        <v>2015</v>
      </c>
      <c r="B7" s="24">
        <v>15</v>
      </c>
      <c r="C7" s="24">
        <v>13</v>
      </c>
      <c r="D7" s="24">
        <v>0</v>
      </c>
      <c r="E7" s="24">
        <v>1</v>
      </c>
      <c r="F7" s="24">
        <v>393</v>
      </c>
      <c r="H7" s="9">
        <v>2</v>
      </c>
      <c r="I7" s="1">
        <f>IF(C7=0,"",ROUND(F7/(C7-D7),3))</f>
        <v>30.231000000000002</v>
      </c>
      <c r="J7">
        <v>96</v>
      </c>
      <c r="L7">
        <v>5</v>
      </c>
    </row>
    <row r="8" spans="1:12" x14ac:dyDescent="0.15">
      <c r="A8">
        <v>2016</v>
      </c>
      <c r="B8" s="24">
        <v>7</v>
      </c>
      <c r="C8" s="24">
        <v>6</v>
      </c>
      <c r="D8" s="24">
        <v>1</v>
      </c>
      <c r="E8" s="24">
        <v>0</v>
      </c>
      <c r="F8" s="24">
        <v>60</v>
      </c>
      <c r="G8" s="24">
        <v>0</v>
      </c>
      <c r="H8" s="24">
        <v>0</v>
      </c>
      <c r="I8" s="10">
        <f>IF(C8-D8=0,"--",F8/(C8-D8))</f>
        <v>12</v>
      </c>
      <c r="J8" s="24">
        <v>25</v>
      </c>
      <c r="L8">
        <v>1</v>
      </c>
    </row>
    <row r="9" spans="1:12" x14ac:dyDescent="0.15">
      <c r="I9" s="9"/>
    </row>
    <row r="10" spans="1:12" x14ac:dyDescent="0.15">
      <c r="A10" t="s">
        <v>146</v>
      </c>
      <c r="B10" s="9">
        <f t="shared" ref="B10:H10" si="0">SUM(B5:B9)</f>
        <v>44</v>
      </c>
      <c r="C10" s="9">
        <f t="shared" si="0"/>
        <v>39</v>
      </c>
      <c r="D10" s="9">
        <f t="shared" si="0"/>
        <v>2</v>
      </c>
      <c r="E10" s="9">
        <f t="shared" si="0"/>
        <v>3</v>
      </c>
      <c r="F10" s="9">
        <f t="shared" si="0"/>
        <v>691</v>
      </c>
      <c r="G10" s="9">
        <f t="shared" si="0"/>
        <v>0</v>
      </c>
      <c r="H10" s="9">
        <f t="shared" si="0"/>
        <v>2</v>
      </c>
      <c r="I10" s="10">
        <f>F10/(C10-D10)</f>
        <v>18.675675675675677</v>
      </c>
      <c r="J10">
        <f>MAX(J5:J9)</f>
        <v>96</v>
      </c>
      <c r="L10" s="9">
        <f t="shared" ref="L10" si="1">SUM(L5:L9)</f>
        <v>11</v>
      </c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</sheetData>
  <hyperlinks>
    <hyperlink ref="C2" location="'Overall ave'!A1" display="(back to front sheet)" xr:uid="{00000000-0004-0000-16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A1:L50"/>
  <sheetViews>
    <sheetView zoomScale="125" zoomScaleNormal="125" zoomScalePageLayoutView="125" workbookViewId="0"/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155</v>
      </c>
      <c r="B1" s="5" t="s">
        <v>156</v>
      </c>
      <c r="C1" s="9" t="s">
        <v>288</v>
      </c>
    </row>
    <row r="2" spans="1:12" x14ac:dyDescent="0.15">
      <c r="A2" s="5" t="s">
        <v>112</v>
      </c>
      <c r="B2" s="17"/>
      <c r="C2" s="21" t="s">
        <v>168</v>
      </c>
    </row>
    <row r="3" spans="1:12" x14ac:dyDescent="0.15">
      <c r="A3" s="9">
        <f>COUNTA(A5:A14)</f>
        <v>9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1" t="s">
        <v>268</v>
      </c>
      <c r="L4" s="1" t="s">
        <v>284</v>
      </c>
    </row>
    <row r="5" spans="1:12" x14ac:dyDescent="0.15">
      <c r="A5">
        <v>2008</v>
      </c>
      <c r="B5" s="9">
        <v>5</v>
      </c>
      <c r="C5" s="9">
        <v>3</v>
      </c>
      <c r="D5" s="9">
        <v>1</v>
      </c>
      <c r="E5" s="9">
        <v>1</v>
      </c>
      <c r="F5" s="9">
        <v>23</v>
      </c>
      <c r="I5" s="1">
        <f t="shared" ref="I5:I10" si="0">IF(C5=0,"",ROUND(F5/(C5-D5),3))</f>
        <v>11.5</v>
      </c>
      <c r="L5">
        <v>2</v>
      </c>
    </row>
    <row r="6" spans="1:12" x14ac:dyDescent="0.15">
      <c r="A6">
        <v>2009</v>
      </c>
      <c r="B6" s="9">
        <v>9</v>
      </c>
      <c r="C6" s="9">
        <v>4</v>
      </c>
      <c r="D6" s="9">
        <v>1</v>
      </c>
      <c r="E6" s="9">
        <v>1</v>
      </c>
      <c r="F6" s="9">
        <v>9</v>
      </c>
      <c r="I6" s="1">
        <f t="shared" si="0"/>
        <v>3</v>
      </c>
      <c r="J6">
        <v>5</v>
      </c>
      <c r="L6">
        <v>3</v>
      </c>
    </row>
    <row r="7" spans="1:12" x14ac:dyDescent="0.15">
      <c r="A7">
        <v>2010</v>
      </c>
      <c r="B7">
        <v>11</v>
      </c>
      <c r="C7">
        <v>7</v>
      </c>
      <c r="D7">
        <v>2</v>
      </c>
      <c r="E7">
        <v>2</v>
      </c>
      <c r="F7">
        <v>18</v>
      </c>
      <c r="G7"/>
      <c r="H7"/>
      <c r="I7" s="1">
        <f t="shared" si="0"/>
        <v>3.6</v>
      </c>
      <c r="J7">
        <v>7</v>
      </c>
      <c r="L7">
        <v>2</v>
      </c>
    </row>
    <row r="8" spans="1:12" x14ac:dyDescent="0.15">
      <c r="A8">
        <v>2011</v>
      </c>
      <c r="B8">
        <v>7</v>
      </c>
      <c r="C8">
        <v>1</v>
      </c>
      <c r="D8">
        <v>0</v>
      </c>
      <c r="E8"/>
      <c r="F8">
        <v>0</v>
      </c>
      <c r="G8"/>
      <c r="H8"/>
      <c r="I8" s="1">
        <f t="shared" si="0"/>
        <v>0</v>
      </c>
      <c r="L8">
        <v>1</v>
      </c>
    </row>
    <row r="9" spans="1:12" x14ac:dyDescent="0.15">
      <c r="A9">
        <v>2012</v>
      </c>
      <c r="B9" s="9">
        <v>6</v>
      </c>
      <c r="C9" s="9">
        <v>4</v>
      </c>
      <c r="D9" s="9">
        <v>3</v>
      </c>
      <c r="E9" s="9">
        <v>1</v>
      </c>
      <c r="F9" s="9">
        <v>47</v>
      </c>
      <c r="I9" s="1">
        <f t="shared" si="0"/>
        <v>47</v>
      </c>
      <c r="J9">
        <v>34</v>
      </c>
      <c r="L9">
        <v>2</v>
      </c>
    </row>
    <row r="10" spans="1:12" x14ac:dyDescent="0.15">
      <c r="A10">
        <v>2013</v>
      </c>
      <c r="B10" s="24">
        <v>16</v>
      </c>
      <c r="C10" s="24">
        <v>5</v>
      </c>
      <c r="D10" s="24">
        <v>4</v>
      </c>
      <c r="E10" s="24">
        <v>1</v>
      </c>
      <c r="F10" s="24">
        <v>8</v>
      </c>
      <c r="I10" s="1">
        <f t="shared" si="0"/>
        <v>8</v>
      </c>
      <c r="J10">
        <v>6</v>
      </c>
      <c r="L10">
        <v>3</v>
      </c>
    </row>
    <row r="11" spans="1:12" x14ac:dyDescent="0.15">
      <c r="A11">
        <v>2014</v>
      </c>
      <c r="B11" s="24">
        <v>11</v>
      </c>
      <c r="C11" s="24">
        <v>2</v>
      </c>
      <c r="D11" s="24">
        <v>2</v>
      </c>
      <c r="E11" s="24"/>
      <c r="F11" s="24">
        <v>0</v>
      </c>
      <c r="I11" s="31" t="s">
        <v>241</v>
      </c>
      <c r="L11">
        <v>1</v>
      </c>
    </row>
    <row r="12" spans="1:12" x14ac:dyDescent="0.15">
      <c r="A12">
        <v>2015</v>
      </c>
      <c r="B12" s="24">
        <v>3</v>
      </c>
      <c r="C12" s="24">
        <v>0</v>
      </c>
      <c r="D12" s="24"/>
      <c r="E12" s="24"/>
      <c r="F12" s="24"/>
      <c r="I12" s="31" t="s">
        <v>241</v>
      </c>
      <c r="L12">
        <v>0</v>
      </c>
    </row>
    <row r="13" spans="1:12" x14ac:dyDescent="0.15">
      <c r="A13">
        <v>2016</v>
      </c>
      <c r="B13" s="24">
        <v>7</v>
      </c>
      <c r="C13" s="24">
        <v>1</v>
      </c>
      <c r="D13" s="24">
        <v>1</v>
      </c>
      <c r="E13" s="24">
        <v>0</v>
      </c>
      <c r="F13" s="24">
        <v>0</v>
      </c>
      <c r="G13" s="24">
        <v>0</v>
      </c>
      <c r="H13" s="24">
        <v>0</v>
      </c>
      <c r="I13" s="4" t="str">
        <f>IF(C13-D13=0,"--",F13/(C13-D13))</f>
        <v>--</v>
      </c>
      <c r="J13" s="24">
        <v>0</v>
      </c>
      <c r="L13">
        <v>1</v>
      </c>
    </row>
    <row r="14" spans="1:12" x14ac:dyDescent="0.15">
      <c r="I14" s="9"/>
    </row>
    <row r="15" spans="1:12" x14ac:dyDescent="0.15">
      <c r="A15" t="s">
        <v>146</v>
      </c>
      <c r="B15" s="9">
        <f t="shared" ref="B15:H15" si="1">SUM(B5:B14)</f>
        <v>75</v>
      </c>
      <c r="C15" s="9">
        <f t="shared" si="1"/>
        <v>27</v>
      </c>
      <c r="D15" s="9">
        <f t="shared" si="1"/>
        <v>14</v>
      </c>
      <c r="E15" s="9">
        <f t="shared" si="1"/>
        <v>6</v>
      </c>
      <c r="F15" s="9">
        <f t="shared" si="1"/>
        <v>105</v>
      </c>
      <c r="G15" s="9">
        <f t="shared" si="1"/>
        <v>0</v>
      </c>
      <c r="H15" s="9">
        <f t="shared" si="1"/>
        <v>0</v>
      </c>
      <c r="I15" s="10">
        <f>F15/(C15-D15)</f>
        <v>8.0769230769230766</v>
      </c>
      <c r="J15">
        <f>MAX(J5:J14)</f>
        <v>34</v>
      </c>
      <c r="L15" s="9">
        <f t="shared" ref="L15" si="2">SUM(L5:L14)</f>
        <v>15</v>
      </c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7" spans="1:10" x14ac:dyDescent="0.15">
      <c r="A37" s="5" t="s">
        <v>122</v>
      </c>
    </row>
    <row r="38" spans="1:10" x14ac:dyDescent="0.15">
      <c r="A38" s="5"/>
    </row>
    <row r="39" spans="1:10" x14ac:dyDescent="0.15">
      <c r="A39" t="s">
        <v>103</v>
      </c>
      <c r="B39" t="s">
        <v>62</v>
      </c>
      <c r="C39" t="s">
        <v>63</v>
      </c>
      <c r="D39" t="s">
        <v>64</v>
      </c>
      <c r="E39" t="s">
        <v>35</v>
      </c>
      <c r="F39" t="s">
        <v>66</v>
      </c>
      <c r="G39" s="1" t="s">
        <v>67</v>
      </c>
      <c r="H39" s="1" t="s">
        <v>68</v>
      </c>
      <c r="I39" s="1" t="s">
        <v>37</v>
      </c>
      <c r="J39" s="1" t="s">
        <v>65</v>
      </c>
    </row>
    <row r="40" spans="1:10" x14ac:dyDescent="0.15">
      <c r="A40">
        <v>2008</v>
      </c>
      <c r="B40">
        <v>25</v>
      </c>
      <c r="C40">
        <v>2</v>
      </c>
      <c r="D40">
        <v>6</v>
      </c>
      <c r="E40">
        <v>91</v>
      </c>
      <c r="F40"/>
      <c r="G40" s="10">
        <f t="shared" ref="G40:G43" si="3">IF(ISERROR(E40/B40),"N/A",E40/B40)</f>
        <v>3.64</v>
      </c>
      <c r="H40" s="10">
        <f t="shared" ref="H40:H43" si="4">IF(ISERROR((B40*6)/D40),"N/A",(B40*6)/D40)</f>
        <v>25</v>
      </c>
      <c r="I40" s="10">
        <f t="shared" ref="I40:I42" si="5">IF(ISERROR(E40/D40),"N/A",E40/D40)</f>
        <v>15.166666666666666</v>
      </c>
      <c r="J40" s="3" t="s">
        <v>204</v>
      </c>
    </row>
    <row r="41" spans="1:10" x14ac:dyDescent="0.15">
      <c r="A41">
        <v>2009</v>
      </c>
      <c r="B41">
        <v>52</v>
      </c>
      <c r="C41">
        <v>10</v>
      </c>
      <c r="D41">
        <v>11</v>
      </c>
      <c r="E41">
        <v>143</v>
      </c>
      <c r="F41">
        <v>1</v>
      </c>
      <c r="G41" s="10">
        <f t="shared" si="3"/>
        <v>2.75</v>
      </c>
      <c r="H41" s="10">
        <f t="shared" si="4"/>
        <v>28.363636363636363</v>
      </c>
      <c r="I41" s="10">
        <f t="shared" si="5"/>
        <v>13</v>
      </c>
      <c r="J41" s="3" t="s">
        <v>180</v>
      </c>
    </row>
    <row r="42" spans="1:10" x14ac:dyDescent="0.15">
      <c r="A42">
        <v>2010</v>
      </c>
      <c r="B42">
        <v>55.4</v>
      </c>
      <c r="C42">
        <v>7</v>
      </c>
      <c r="D42">
        <v>10</v>
      </c>
      <c r="E42">
        <v>189</v>
      </c>
      <c r="F42"/>
      <c r="G42" s="10">
        <f t="shared" si="3"/>
        <v>3.4115523465703972</v>
      </c>
      <c r="H42" s="10">
        <f t="shared" si="4"/>
        <v>33.239999999999995</v>
      </c>
      <c r="I42" s="10">
        <f t="shared" si="5"/>
        <v>18.899999999999999</v>
      </c>
      <c r="J42" s="3" t="s">
        <v>71</v>
      </c>
    </row>
    <row r="43" spans="1:10" x14ac:dyDescent="0.15">
      <c r="A43">
        <v>2011</v>
      </c>
      <c r="B43">
        <v>32</v>
      </c>
      <c r="C43">
        <v>6</v>
      </c>
      <c r="D43">
        <v>3</v>
      </c>
      <c r="E43">
        <v>87</v>
      </c>
      <c r="F43"/>
      <c r="G43" s="10">
        <f t="shared" si="3"/>
        <v>2.71875</v>
      </c>
      <c r="H43" s="10">
        <f t="shared" si="4"/>
        <v>64</v>
      </c>
      <c r="I43" s="10">
        <f>IF(ISERROR(E43/D43),"N/A",E43/D43)</f>
        <v>29</v>
      </c>
      <c r="J43" s="3" t="s">
        <v>192</v>
      </c>
    </row>
    <row r="44" spans="1:10" x14ac:dyDescent="0.15">
      <c r="A44">
        <v>2012</v>
      </c>
      <c r="B44">
        <v>40</v>
      </c>
      <c r="C44">
        <v>5</v>
      </c>
      <c r="D44">
        <v>6</v>
      </c>
      <c r="E44">
        <v>177</v>
      </c>
      <c r="F44"/>
      <c r="G44" s="10">
        <f>IF(ISERROR(E44/B44),"N/A",E44/B44)</f>
        <v>4.4249999999999998</v>
      </c>
      <c r="H44" s="10">
        <f>IF(ISERROR((B44*6)/D44),"N/A",(B44*6)/D44)</f>
        <v>40</v>
      </c>
      <c r="I44" s="10">
        <f>IF(ISERROR(E44/D44),"N/A",E44/D44)</f>
        <v>29.5</v>
      </c>
      <c r="J44" s="3" t="s">
        <v>193</v>
      </c>
    </row>
    <row r="45" spans="1:10" x14ac:dyDescent="0.15">
      <c r="A45">
        <v>2013</v>
      </c>
      <c r="B45" s="24">
        <v>87</v>
      </c>
      <c r="C45" s="24">
        <v>12</v>
      </c>
      <c r="D45" s="24">
        <v>26</v>
      </c>
      <c r="E45" s="24">
        <v>350</v>
      </c>
      <c r="F45" s="24">
        <v>1</v>
      </c>
      <c r="G45" s="10">
        <f>IF(ISERROR(E45/B45),"N/A",E45/B45)</f>
        <v>4.0229885057471266</v>
      </c>
      <c r="H45" s="10">
        <f>IF(ISERROR((B45*6)/D45),"N/A",(B45*6)/D45)</f>
        <v>20.076923076923077</v>
      </c>
      <c r="I45" s="10">
        <f>IF(ISERROR(E45/D45),"N/A",E45/D45)</f>
        <v>13.461538461538462</v>
      </c>
      <c r="J45" s="3" t="s">
        <v>227</v>
      </c>
    </row>
    <row r="46" spans="1:10" x14ac:dyDescent="0.15">
      <c r="A46">
        <v>2014</v>
      </c>
      <c r="B46" s="24">
        <v>66.400000000000006</v>
      </c>
      <c r="C46" s="24">
        <v>7</v>
      </c>
      <c r="D46" s="24">
        <v>15</v>
      </c>
      <c r="E46" s="24">
        <v>220</v>
      </c>
      <c r="F46" s="24"/>
      <c r="G46" s="10">
        <f>IF(ISERROR(E46/B46),"N/A",E46/B46)</f>
        <v>3.3132530120481927</v>
      </c>
      <c r="H46" s="10">
        <f>IF(ISERROR((B46*6)/D46),"N/A",(B46*6)/D46)</f>
        <v>26.560000000000002</v>
      </c>
      <c r="I46" s="10">
        <f>IF(ISERROR(E46/D46),"N/A",E46/D46)</f>
        <v>14.666666666666666</v>
      </c>
      <c r="J46" s="3" t="s">
        <v>7</v>
      </c>
    </row>
    <row r="47" spans="1:10" x14ac:dyDescent="0.15">
      <c r="A47">
        <v>2015</v>
      </c>
      <c r="B47" s="24">
        <v>13.4</v>
      </c>
      <c r="C47" s="24">
        <v>3</v>
      </c>
      <c r="D47" s="24">
        <v>6</v>
      </c>
      <c r="E47" s="24">
        <v>44</v>
      </c>
      <c r="F47" s="24"/>
      <c r="G47" s="10">
        <f>IF(ISERROR(E47/B47),"N/A",E47/B47)</f>
        <v>3.2835820895522385</v>
      </c>
      <c r="H47" s="10">
        <f>IF(ISERROR((B47*6)/D47),"N/A",(B47*6)/D47)</f>
        <v>13.4</v>
      </c>
      <c r="I47" s="10">
        <f>IF(ISERROR(E47/D47),"N/A",E47/D47)</f>
        <v>7.333333333333333</v>
      </c>
      <c r="J47" s="3" t="s">
        <v>126</v>
      </c>
    </row>
    <row r="48" spans="1:10" x14ac:dyDescent="0.15">
      <c r="A48">
        <v>2016</v>
      </c>
      <c r="B48" s="35">
        <v>22</v>
      </c>
      <c r="C48" s="24">
        <v>2</v>
      </c>
      <c r="D48" s="24">
        <v>6</v>
      </c>
      <c r="E48" s="24">
        <v>109</v>
      </c>
      <c r="F48" s="24">
        <v>1</v>
      </c>
      <c r="G48" s="10">
        <f t="shared" ref="G48" si="6">IF(ISERROR(E48/B48),"N/A",E48/B48)</f>
        <v>4.9545454545454541</v>
      </c>
      <c r="H48" s="10">
        <f t="shared" ref="H48" si="7">IF(ISERROR((B48*6)/D48),"N/A",(B48*6)/D48)</f>
        <v>22</v>
      </c>
      <c r="I48" s="10">
        <f t="shared" ref="I48" si="8">IF(ISERROR(E48/D48),"N/A",E48/D48)</f>
        <v>18.166666666666668</v>
      </c>
      <c r="J48" s="3" t="s">
        <v>74</v>
      </c>
    </row>
    <row r="49" spans="1:11" x14ac:dyDescent="0.15">
      <c r="B49"/>
      <c r="C49"/>
      <c r="D49"/>
      <c r="E49"/>
      <c r="F49"/>
      <c r="G49" s="1"/>
      <c r="H49" s="1"/>
      <c r="I49" s="1"/>
      <c r="J49" s="3"/>
      <c r="K49" s="37"/>
    </row>
    <row r="50" spans="1:11" x14ac:dyDescent="0.15">
      <c r="A50" t="s">
        <v>59</v>
      </c>
      <c r="B50">
        <f>SUM(B40:B49)</f>
        <v>393.19999999999993</v>
      </c>
      <c r="C50">
        <f>SUM(C40:C49)</f>
        <v>54</v>
      </c>
      <c r="D50">
        <f>SUM(D40:D49)</f>
        <v>89</v>
      </c>
      <c r="E50">
        <f>SUM(E40:E49)</f>
        <v>1410</v>
      </c>
      <c r="F50">
        <f>SUM(F40:F49)</f>
        <v>3</v>
      </c>
      <c r="G50" s="1">
        <f>E50/B50</f>
        <v>3.5859613428280781</v>
      </c>
      <c r="H50" s="1">
        <f>(B50*6)/D50</f>
        <v>26.507865168539325</v>
      </c>
      <c r="I50" s="1">
        <f>E50/D50</f>
        <v>15.842696629213483</v>
      </c>
      <c r="J50" s="3" t="s">
        <v>74</v>
      </c>
    </row>
  </sheetData>
  <hyperlinks>
    <hyperlink ref="C2" location="'Overall ave'!A1" display="(back to front sheet)" xr:uid="{00000000-0004-0000-17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L54"/>
  <sheetViews>
    <sheetView zoomScale="125" zoomScaleNormal="125" zoomScalePageLayoutView="125" workbookViewId="0"/>
  </sheetViews>
  <sheetFormatPr defaultColWidth="8.76171875" defaultRowHeight="12.75" x14ac:dyDescent="0.15"/>
  <cols>
    <col min="8" max="8" width="9.16796875" style="1" customWidth="1"/>
  </cols>
  <sheetData>
    <row r="1" spans="1:12" x14ac:dyDescent="0.15">
      <c r="A1" s="5" t="s">
        <v>46</v>
      </c>
      <c r="B1" s="5" t="s">
        <v>134</v>
      </c>
      <c r="C1" t="s">
        <v>289</v>
      </c>
    </row>
    <row r="2" spans="1:12" x14ac:dyDescent="0.15">
      <c r="A2" s="5" t="s">
        <v>112</v>
      </c>
      <c r="B2" s="5"/>
      <c r="C2" s="21" t="s">
        <v>168</v>
      </c>
    </row>
    <row r="3" spans="1:12" x14ac:dyDescent="0.15">
      <c r="A3" s="9">
        <f>COUNTA(A5:A23)</f>
        <v>18</v>
      </c>
      <c r="B3" s="5"/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269</v>
      </c>
      <c r="F4" t="s">
        <v>35</v>
      </c>
      <c r="G4" t="s">
        <v>22</v>
      </c>
      <c r="H4" t="s">
        <v>36</v>
      </c>
      <c r="I4" s="1" t="s">
        <v>37</v>
      </c>
      <c r="J4" t="s">
        <v>201</v>
      </c>
      <c r="K4" s="1" t="s">
        <v>268</v>
      </c>
      <c r="L4" s="1" t="s">
        <v>284</v>
      </c>
    </row>
    <row r="5" spans="1:12" x14ac:dyDescent="0.15">
      <c r="A5">
        <v>1999</v>
      </c>
      <c r="B5">
        <v>13</v>
      </c>
      <c r="C5">
        <v>10</v>
      </c>
      <c r="D5">
        <v>1</v>
      </c>
      <c r="F5">
        <v>17</v>
      </c>
      <c r="H5"/>
      <c r="I5" s="1">
        <f t="shared" ref="I5:I21" si="0">IF(C5=0,"",ROUND(F5/(C5-D5),3))</f>
        <v>1.889</v>
      </c>
    </row>
    <row r="6" spans="1:12" x14ac:dyDescent="0.15">
      <c r="A6">
        <v>2000</v>
      </c>
      <c r="B6">
        <v>11</v>
      </c>
      <c r="C6">
        <v>7</v>
      </c>
      <c r="D6">
        <v>2</v>
      </c>
      <c r="F6">
        <v>10</v>
      </c>
      <c r="H6"/>
      <c r="I6" s="1">
        <f t="shared" si="0"/>
        <v>2</v>
      </c>
    </row>
    <row r="7" spans="1:12" x14ac:dyDescent="0.15">
      <c r="A7">
        <v>2001</v>
      </c>
      <c r="B7">
        <v>11</v>
      </c>
      <c r="C7">
        <v>8</v>
      </c>
      <c r="D7">
        <v>1</v>
      </c>
      <c r="F7">
        <v>7</v>
      </c>
      <c r="H7"/>
      <c r="I7" s="1">
        <f t="shared" si="0"/>
        <v>1</v>
      </c>
    </row>
    <row r="8" spans="1:12" x14ac:dyDescent="0.15">
      <c r="A8">
        <v>2002</v>
      </c>
      <c r="B8">
        <v>11</v>
      </c>
      <c r="C8">
        <v>8</v>
      </c>
      <c r="D8">
        <v>3</v>
      </c>
      <c r="F8">
        <v>37</v>
      </c>
      <c r="H8"/>
      <c r="I8" s="1">
        <f t="shared" si="0"/>
        <v>7.4</v>
      </c>
    </row>
    <row r="9" spans="1:12" x14ac:dyDescent="0.15">
      <c r="A9">
        <v>2003</v>
      </c>
      <c r="B9">
        <v>7</v>
      </c>
      <c r="C9">
        <v>3</v>
      </c>
      <c r="D9">
        <v>0</v>
      </c>
      <c r="F9">
        <v>12</v>
      </c>
      <c r="H9"/>
      <c r="I9" s="1">
        <f t="shared" si="0"/>
        <v>4</v>
      </c>
    </row>
    <row r="10" spans="1:12" x14ac:dyDescent="0.15">
      <c r="A10">
        <v>2004</v>
      </c>
      <c r="B10">
        <v>9</v>
      </c>
      <c r="C10">
        <v>9</v>
      </c>
      <c r="D10">
        <v>1</v>
      </c>
      <c r="E10">
        <v>3</v>
      </c>
      <c r="F10">
        <v>31</v>
      </c>
      <c r="H10"/>
      <c r="I10" s="1">
        <f t="shared" si="0"/>
        <v>3.875</v>
      </c>
      <c r="J10">
        <v>10</v>
      </c>
      <c r="K10" t="s">
        <v>215</v>
      </c>
      <c r="L10">
        <v>2</v>
      </c>
    </row>
    <row r="11" spans="1:12" x14ac:dyDescent="0.15">
      <c r="A11">
        <v>2005</v>
      </c>
      <c r="B11">
        <v>15</v>
      </c>
      <c r="C11">
        <v>13</v>
      </c>
      <c r="D11">
        <v>2</v>
      </c>
      <c r="E11">
        <v>2</v>
      </c>
      <c r="F11">
        <v>92</v>
      </c>
      <c r="H11"/>
      <c r="I11" s="1">
        <f t="shared" si="0"/>
        <v>8.3640000000000008</v>
      </c>
      <c r="J11" s="9">
        <v>43</v>
      </c>
      <c r="K11" t="s">
        <v>215</v>
      </c>
      <c r="L11">
        <v>3</v>
      </c>
    </row>
    <row r="12" spans="1:12" x14ac:dyDescent="0.15">
      <c r="A12">
        <v>2006</v>
      </c>
      <c r="B12">
        <v>10</v>
      </c>
      <c r="C12">
        <v>10</v>
      </c>
      <c r="D12">
        <v>1</v>
      </c>
      <c r="E12">
        <v>3</v>
      </c>
      <c r="F12">
        <v>43</v>
      </c>
      <c r="H12"/>
      <c r="I12" s="1">
        <f t="shared" si="0"/>
        <v>4.7779999999999996</v>
      </c>
      <c r="J12" s="9">
        <v>23</v>
      </c>
      <c r="K12" t="s">
        <v>215</v>
      </c>
      <c r="L12">
        <v>5</v>
      </c>
    </row>
    <row r="13" spans="1:12" x14ac:dyDescent="0.15">
      <c r="A13">
        <v>2007</v>
      </c>
      <c r="B13" s="9">
        <v>10</v>
      </c>
      <c r="C13" s="9">
        <v>10</v>
      </c>
      <c r="D13" s="9">
        <v>0</v>
      </c>
      <c r="E13" s="9">
        <v>3</v>
      </c>
      <c r="F13" s="9">
        <v>50</v>
      </c>
      <c r="G13" s="9"/>
      <c r="H13" s="9"/>
      <c r="I13" s="1">
        <f t="shared" si="0"/>
        <v>5</v>
      </c>
      <c r="L13">
        <v>6</v>
      </c>
    </row>
    <row r="14" spans="1:12" x14ac:dyDescent="0.15">
      <c r="A14">
        <v>2008</v>
      </c>
      <c r="B14" s="9">
        <v>12</v>
      </c>
      <c r="C14" s="9">
        <v>12</v>
      </c>
      <c r="D14" s="9">
        <v>2</v>
      </c>
      <c r="E14" s="9">
        <v>3</v>
      </c>
      <c r="F14" s="9">
        <v>142</v>
      </c>
      <c r="G14" s="9"/>
      <c r="H14" s="9">
        <v>1</v>
      </c>
      <c r="I14" s="1">
        <f t="shared" si="0"/>
        <v>14.2</v>
      </c>
      <c r="J14" s="9">
        <v>66</v>
      </c>
      <c r="L14">
        <v>4</v>
      </c>
    </row>
    <row r="15" spans="1:12" x14ac:dyDescent="0.15">
      <c r="A15">
        <v>2009</v>
      </c>
      <c r="B15" s="11">
        <v>13</v>
      </c>
      <c r="C15">
        <v>10</v>
      </c>
      <c r="D15">
        <v>0</v>
      </c>
      <c r="E15">
        <v>2</v>
      </c>
      <c r="F15">
        <v>50</v>
      </c>
      <c r="H15"/>
      <c r="I15" s="1">
        <f t="shared" si="0"/>
        <v>5</v>
      </c>
      <c r="J15">
        <v>15</v>
      </c>
      <c r="L15">
        <v>5</v>
      </c>
    </row>
    <row r="16" spans="1:12" x14ac:dyDescent="0.15">
      <c r="A16">
        <v>2010</v>
      </c>
      <c r="B16">
        <v>10</v>
      </c>
      <c r="C16">
        <v>9</v>
      </c>
      <c r="D16">
        <v>1</v>
      </c>
      <c r="E16">
        <v>3</v>
      </c>
      <c r="F16">
        <v>53</v>
      </c>
      <c r="H16"/>
      <c r="I16" s="1">
        <f t="shared" si="0"/>
        <v>6.625</v>
      </c>
      <c r="J16" s="9">
        <v>15</v>
      </c>
      <c r="L16">
        <v>5</v>
      </c>
    </row>
    <row r="17" spans="1:12" x14ac:dyDescent="0.15">
      <c r="A17">
        <v>2011</v>
      </c>
      <c r="B17">
        <v>11</v>
      </c>
      <c r="C17">
        <v>7</v>
      </c>
      <c r="D17">
        <v>0</v>
      </c>
      <c r="E17">
        <v>1</v>
      </c>
      <c r="F17">
        <v>35</v>
      </c>
      <c r="H17"/>
      <c r="I17" s="1">
        <f t="shared" si="0"/>
        <v>5</v>
      </c>
      <c r="J17">
        <v>11</v>
      </c>
      <c r="L17">
        <v>3</v>
      </c>
    </row>
    <row r="18" spans="1:12" x14ac:dyDescent="0.15">
      <c r="A18">
        <v>2012</v>
      </c>
      <c r="B18">
        <v>10</v>
      </c>
      <c r="C18">
        <v>10</v>
      </c>
      <c r="D18">
        <v>0</v>
      </c>
      <c r="E18">
        <v>3</v>
      </c>
      <c r="F18">
        <v>29</v>
      </c>
      <c r="H18"/>
      <c r="I18" s="1">
        <f t="shared" si="0"/>
        <v>2.9</v>
      </c>
      <c r="J18">
        <v>10</v>
      </c>
      <c r="L18">
        <v>2</v>
      </c>
    </row>
    <row r="19" spans="1:12" x14ac:dyDescent="0.15">
      <c r="A19">
        <v>2013</v>
      </c>
      <c r="B19" s="24">
        <v>12</v>
      </c>
      <c r="C19" s="24">
        <v>10</v>
      </c>
      <c r="D19" s="24">
        <v>0</v>
      </c>
      <c r="E19" s="24">
        <v>4</v>
      </c>
      <c r="F19" s="24">
        <v>42</v>
      </c>
      <c r="H19"/>
      <c r="I19" s="1">
        <f t="shared" si="0"/>
        <v>4.2</v>
      </c>
      <c r="J19">
        <v>12</v>
      </c>
      <c r="L19">
        <v>3</v>
      </c>
    </row>
    <row r="20" spans="1:12" x14ac:dyDescent="0.15">
      <c r="A20">
        <v>2014</v>
      </c>
      <c r="B20" s="24">
        <v>11</v>
      </c>
      <c r="C20" s="24">
        <v>9</v>
      </c>
      <c r="D20" s="24">
        <v>0</v>
      </c>
      <c r="E20" s="24">
        <v>3</v>
      </c>
      <c r="F20" s="24">
        <v>49</v>
      </c>
      <c r="H20"/>
      <c r="I20" s="1">
        <f t="shared" si="0"/>
        <v>5.444</v>
      </c>
      <c r="J20">
        <v>14</v>
      </c>
      <c r="L20">
        <v>4</v>
      </c>
    </row>
    <row r="21" spans="1:12" x14ac:dyDescent="0.15">
      <c r="A21">
        <v>2015</v>
      </c>
      <c r="B21" s="24">
        <v>8</v>
      </c>
      <c r="C21" s="24">
        <v>7</v>
      </c>
      <c r="D21" s="24">
        <v>1</v>
      </c>
      <c r="E21" s="24">
        <v>3</v>
      </c>
      <c r="F21" s="24">
        <v>17</v>
      </c>
      <c r="H21"/>
      <c r="I21" s="1">
        <f t="shared" si="0"/>
        <v>2.8330000000000002</v>
      </c>
      <c r="J21">
        <v>6</v>
      </c>
      <c r="L21">
        <v>6</v>
      </c>
    </row>
    <row r="22" spans="1:12" x14ac:dyDescent="0.15">
      <c r="A22">
        <v>2016</v>
      </c>
      <c r="B22" s="24">
        <v>16</v>
      </c>
      <c r="C22" s="24">
        <v>12</v>
      </c>
      <c r="D22" s="24">
        <v>3</v>
      </c>
      <c r="E22" s="24">
        <v>3</v>
      </c>
      <c r="F22" s="24">
        <v>88</v>
      </c>
      <c r="G22" s="24">
        <v>0</v>
      </c>
      <c r="H22" s="24">
        <v>0</v>
      </c>
      <c r="I22" s="10">
        <f>IF(C22-D22=0,"--",F22/(C22-D22))</f>
        <v>9.7777777777777786</v>
      </c>
      <c r="J22" s="24">
        <v>36</v>
      </c>
      <c r="L22">
        <v>2</v>
      </c>
    </row>
    <row r="23" spans="1:12" x14ac:dyDescent="0.15">
      <c r="H23"/>
    </row>
    <row r="24" spans="1:12" x14ac:dyDescent="0.15">
      <c r="A24" t="s">
        <v>59</v>
      </c>
      <c r="B24">
        <f t="shared" ref="B24:H24" si="1">SUM(B5:B23)</f>
        <v>200</v>
      </c>
      <c r="C24">
        <f t="shared" si="1"/>
        <v>164</v>
      </c>
      <c r="D24">
        <f t="shared" si="1"/>
        <v>18</v>
      </c>
      <c r="E24">
        <f t="shared" si="1"/>
        <v>36</v>
      </c>
      <c r="F24">
        <f t="shared" si="1"/>
        <v>804</v>
      </c>
      <c r="G24">
        <f t="shared" si="1"/>
        <v>0</v>
      </c>
      <c r="H24">
        <f t="shared" si="1"/>
        <v>1</v>
      </c>
      <c r="I24" s="1">
        <f>F24/(C24-D24)</f>
        <v>5.506849315068493</v>
      </c>
      <c r="J24">
        <f>MAX(J5:J23)</f>
        <v>66</v>
      </c>
      <c r="L24">
        <f t="shared" ref="L24" si="2">SUM(L5:L23)</f>
        <v>50</v>
      </c>
    </row>
    <row r="49" spans="1:11" x14ac:dyDescent="0.15">
      <c r="A49" s="5" t="s">
        <v>122</v>
      </c>
      <c r="G49" s="2"/>
      <c r="H49"/>
      <c r="I49" s="1"/>
      <c r="J49" s="1"/>
      <c r="K49" s="1"/>
    </row>
    <row r="50" spans="1:11" x14ac:dyDescent="0.15">
      <c r="A50" s="3" t="s">
        <v>103</v>
      </c>
      <c r="B50" s="3" t="s">
        <v>116</v>
      </c>
      <c r="C50" s="3" t="s">
        <v>121</v>
      </c>
      <c r="D50" s="3" t="s">
        <v>115</v>
      </c>
      <c r="E50" s="3" t="s">
        <v>35</v>
      </c>
      <c r="F50" s="16" t="s">
        <v>65</v>
      </c>
      <c r="G50" s="3" t="s">
        <v>66</v>
      </c>
      <c r="H50" s="4" t="s">
        <v>119</v>
      </c>
      <c r="I50" s="4" t="s">
        <v>117</v>
      </c>
      <c r="J50" s="4" t="s">
        <v>118</v>
      </c>
      <c r="K50" s="4" t="s">
        <v>65</v>
      </c>
    </row>
    <row r="51" spans="1:11" x14ac:dyDescent="0.15">
      <c r="A51">
        <v>2011</v>
      </c>
      <c r="B51">
        <v>5</v>
      </c>
      <c r="C51">
        <v>0</v>
      </c>
      <c r="D51">
        <v>2</v>
      </c>
      <c r="E51">
        <v>33</v>
      </c>
      <c r="G51" s="1"/>
      <c r="H51" s="1">
        <f>E51/B51</f>
        <v>6.6</v>
      </c>
      <c r="I51" s="1">
        <f>IF(D51=0,"",(B51*6)/D51)</f>
        <v>15</v>
      </c>
      <c r="J51" s="1">
        <f>IF(D51=0,"",E51/D51)</f>
        <v>16.5</v>
      </c>
      <c r="K51" t="s">
        <v>176</v>
      </c>
    </row>
    <row r="52" spans="1:11" x14ac:dyDescent="0.15">
      <c r="A52">
        <v>2012</v>
      </c>
      <c r="B52">
        <v>6</v>
      </c>
      <c r="C52">
        <v>0</v>
      </c>
      <c r="D52">
        <v>1</v>
      </c>
      <c r="E52">
        <v>41</v>
      </c>
      <c r="H52" s="1">
        <f>E52/B52</f>
        <v>6.833333333333333</v>
      </c>
      <c r="I52" s="1">
        <f>IF(D52=0,"",(B52*6)/D52)</f>
        <v>36</v>
      </c>
      <c r="J52" s="1">
        <f>IF(D52=0,"",E52/D52)</f>
        <v>41</v>
      </c>
      <c r="K52" t="s">
        <v>194</v>
      </c>
    </row>
    <row r="54" spans="1:11" x14ac:dyDescent="0.15">
      <c r="A54" t="s">
        <v>59</v>
      </c>
      <c r="B54">
        <f>SUM(B36:B53)</f>
        <v>11</v>
      </c>
      <c r="C54">
        <f>SUM(C36:C53)</f>
        <v>0</v>
      </c>
      <c r="D54">
        <f>SUM(D36:D53)</f>
        <v>3</v>
      </c>
      <c r="E54">
        <f>SUM(E36:E53)</f>
        <v>74</v>
      </c>
      <c r="F54" s="2"/>
      <c r="G54">
        <f>SUM(G36:G47)</f>
        <v>0</v>
      </c>
      <c r="H54" s="1">
        <f>E54/B54</f>
        <v>6.7272727272727275</v>
      </c>
      <c r="I54" s="1">
        <f>(B54*6)/D54</f>
        <v>22</v>
      </c>
      <c r="J54" s="1">
        <f>E54/D54</f>
        <v>24.666666666666668</v>
      </c>
      <c r="K54" t="s">
        <v>176</v>
      </c>
    </row>
  </sheetData>
  <phoneticPr fontId="1" type="noConversion"/>
  <hyperlinks>
    <hyperlink ref="C2" location="'Overall ave'!A1" display="(back to front sheet)" xr:uid="{00000000-0004-0000-18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1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0" x14ac:dyDescent="0.15">
      <c r="A1" s="5" t="s">
        <v>46</v>
      </c>
      <c r="B1" s="5" t="s">
        <v>171</v>
      </c>
    </row>
    <row r="2" spans="1:10" x14ac:dyDescent="0.15">
      <c r="A2" s="5" t="s">
        <v>112</v>
      </c>
      <c r="B2" s="17"/>
      <c r="C2" s="21" t="s">
        <v>168</v>
      </c>
    </row>
    <row r="4" spans="1:10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</row>
    <row r="5" spans="1:10" x14ac:dyDescent="0.15">
      <c r="A5">
        <v>2005</v>
      </c>
      <c r="B5" s="9">
        <v>1</v>
      </c>
      <c r="C5" s="9">
        <v>1</v>
      </c>
      <c r="D5" s="9">
        <v>0</v>
      </c>
      <c r="E5" s="9">
        <v>1</v>
      </c>
      <c r="F5" s="9">
        <v>0</v>
      </c>
      <c r="I5" s="9"/>
      <c r="J5" s="9"/>
    </row>
    <row r="6" spans="1:10" x14ac:dyDescent="0.15">
      <c r="A6">
        <v>2006</v>
      </c>
      <c r="B6" s="9">
        <v>1</v>
      </c>
      <c r="C6" s="9">
        <v>1</v>
      </c>
      <c r="D6" s="9">
        <v>0</v>
      </c>
      <c r="E6" s="9">
        <v>0</v>
      </c>
      <c r="F6" s="9">
        <v>0</v>
      </c>
      <c r="I6" s="9"/>
      <c r="J6" s="9">
        <v>0</v>
      </c>
    </row>
    <row r="7" spans="1:10" x14ac:dyDescent="0.15">
      <c r="A7">
        <v>2011</v>
      </c>
      <c r="B7">
        <v>2</v>
      </c>
      <c r="C7">
        <v>1</v>
      </c>
      <c r="D7">
        <v>1</v>
      </c>
      <c r="E7"/>
      <c r="F7">
        <v>4</v>
      </c>
      <c r="G7"/>
      <c r="H7"/>
      <c r="I7" s="1" t="str">
        <f>IF(ISERROR(F7/(C7-D7)),"",ROUND(F7/(C7-D7),3))</f>
        <v/>
      </c>
      <c r="J7">
        <v>4</v>
      </c>
    </row>
    <row r="8" spans="1:10" x14ac:dyDescent="0.15">
      <c r="A8">
        <v>2012</v>
      </c>
      <c r="B8" s="9">
        <v>2</v>
      </c>
      <c r="C8" s="9">
        <v>2</v>
      </c>
      <c r="D8" s="9">
        <v>0</v>
      </c>
      <c r="F8" s="9">
        <v>2</v>
      </c>
      <c r="I8" s="1">
        <f>IF(ISERROR(F8/(C8-D8)),"",ROUND(F8/(C8-D8),3))</f>
        <v>1</v>
      </c>
      <c r="J8">
        <v>1</v>
      </c>
    </row>
    <row r="9" spans="1:10" x14ac:dyDescent="0.15">
      <c r="A9">
        <v>2013</v>
      </c>
      <c r="B9" s="24">
        <v>3</v>
      </c>
      <c r="C9" s="24">
        <v>1</v>
      </c>
      <c r="D9" s="24">
        <v>0</v>
      </c>
      <c r="E9" s="24"/>
      <c r="F9" s="24">
        <v>2</v>
      </c>
      <c r="I9" s="1">
        <f>IF(ISERROR(F9/(C9-D9)),"",ROUND(F9/(C9-D9),3))</f>
        <v>2</v>
      </c>
      <c r="J9">
        <v>2</v>
      </c>
    </row>
    <row r="10" spans="1:10" x14ac:dyDescent="0.15">
      <c r="I10" s="9"/>
    </row>
    <row r="11" spans="1:10" x14ac:dyDescent="0.15">
      <c r="A11" t="s">
        <v>146</v>
      </c>
      <c r="B11" s="9">
        <f>SUM(B5:B10)</f>
        <v>9</v>
      </c>
      <c r="C11" s="9">
        <f t="shared" ref="C11:H11" si="0">SUM(C5:C10)</f>
        <v>6</v>
      </c>
      <c r="D11" s="9">
        <f t="shared" si="0"/>
        <v>1</v>
      </c>
      <c r="E11" s="9">
        <f t="shared" si="0"/>
        <v>1</v>
      </c>
      <c r="F11" s="9">
        <f t="shared" si="0"/>
        <v>8</v>
      </c>
      <c r="G11" s="9">
        <f t="shared" si="0"/>
        <v>0</v>
      </c>
      <c r="H11" s="9">
        <f t="shared" si="0"/>
        <v>0</v>
      </c>
      <c r="I11" s="10">
        <f>F11/(C11-D11)</f>
        <v>1.6</v>
      </c>
      <c r="J11">
        <f>MAX(J5:J10)</f>
        <v>4</v>
      </c>
    </row>
    <row r="12" spans="1:10" x14ac:dyDescent="0.15">
      <c r="H12" s="10"/>
    </row>
    <row r="13" spans="1:10" x14ac:dyDescent="0.15">
      <c r="H13" s="10"/>
    </row>
    <row r="14" spans="1:10" x14ac:dyDescent="0.15">
      <c r="H14" s="10"/>
    </row>
    <row r="15" spans="1:10" x14ac:dyDescent="0.15">
      <c r="H15" s="10"/>
    </row>
    <row r="16" spans="1:10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3" spans="1:9" x14ac:dyDescent="0.15">
      <c r="A33" s="5"/>
    </row>
    <row r="34" spans="1:9" x14ac:dyDescent="0.15">
      <c r="A34" s="5"/>
    </row>
    <row r="35" spans="1:9" x14ac:dyDescent="0.15">
      <c r="B35"/>
      <c r="C35"/>
      <c r="D35"/>
      <c r="E35"/>
      <c r="F35"/>
      <c r="G35" s="1"/>
      <c r="H35" s="1"/>
      <c r="I35" s="1"/>
    </row>
    <row r="36" spans="1:9" x14ac:dyDescent="0.15">
      <c r="B36"/>
      <c r="C36"/>
      <c r="D36"/>
      <c r="E36"/>
      <c r="F36"/>
      <c r="G36" s="10"/>
      <c r="H36" s="10"/>
      <c r="I36" s="10"/>
    </row>
    <row r="37" spans="1:9" x14ac:dyDescent="0.15">
      <c r="B37"/>
      <c r="C37"/>
      <c r="D37"/>
      <c r="E37"/>
      <c r="F37"/>
      <c r="G37" s="10"/>
      <c r="H37" s="10"/>
      <c r="I37" s="10"/>
    </row>
    <row r="38" spans="1:9" x14ac:dyDescent="0.15">
      <c r="B38"/>
      <c r="C38"/>
      <c r="D38"/>
      <c r="E38"/>
      <c r="F38"/>
      <c r="G38" s="10"/>
      <c r="H38" s="10"/>
      <c r="I38" s="10"/>
    </row>
    <row r="39" spans="1:9" x14ac:dyDescent="0.15">
      <c r="B39"/>
      <c r="C39"/>
      <c r="D39"/>
      <c r="E39"/>
      <c r="F39"/>
      <c r="G39" s="10"/>
      <c r="H39" s="10"/>
      <c r="I39" s="10"/>
    </row>
    <row r="40" spans="1:9" x14ac:dyDescent="0.15">
      <c r="B40"/>
      <c r="C40"/>
      <c r="D40"/>
      <c r="E40"/>
      <c r="F40"/>
      <c r="G40" s="1"/>
      <c r="H40" s="1"/>
      <c r="I40" s="1"/>
    </row>
    <row r="41" spans="1:9" x14ac:dyDescent="0.15">
      <c r="B41"/>
      <c r="C41"/>
      <c r="D41"/>
      <c r="E41"/>
      <c r="F41"/>
      <c r="G41" s="1"/>
      <c r="H41" s="1"/>
      <c r="I41" s="1"/>
    </row>
  </sheetData>
  <hyperlinks>
    <hyperlink ref="C2" location="'Overall ave'!A1" display="(back to front sheet)" xr:uid="{00000000-0004-0000-19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7"/>
  <dimension ref="A1:L4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29</v>
      </c>
      <c r="B1" s="5" t="s">
        <v>152</v>
      </c>
      <c r="C1" s="9" t="s">
        <v>290</v>
      </c>
    </row>
    <row r="2" spans="1:12" x14ac:dyDescent="0.15">
      <c r="A2" s="5" t="s">
        <v>112</v>
      </c>
      <c r="B2" s="17"/>
      <c r="C2" s="21" t="s">
        <v>168</v>
      </c>
    </row>
    <row r="3" spans="1:12" x14ac:dyDescent="0.15">
      <c r="A3" s="9">
        <f>COUNTA(A5:A15)</f>
        <v>10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2007</v>
      </c>
      <c r="B5" s="9">
        <v>3</v>
      </c>
      <c r="C5" s="9">
        <v>3</v>
      </c>
      <c r="D5" s="9">
        <v>1</v>
      </c>
      <c r="F5" s="9">
        <v>32</v>
      </c>
      <c r="I5" s="1">
        <f t="shared" ref="I5:I13" si="0">IF(C5=0,"",ROUND(F5/(C5-D5),3))</f>
        <v>16</v>
      </c>
      <c r="L5">
        <v>1</v>
      </c>
    </row>
    <row r="6" spans="1:12" x14ac:dyDescent="0.15">
      <c r="A6">
        <v>2008</v>
      </c>
      <c r="B6" s="9">
        <v>14</v>
      </c>
      <c r="C6" s="9">
        <v>13</v>
      </c>
      <c r="D6" s="9">
        <v>1</v>
      </c>
      <c r="E6" s="9">
        <v>2</v>
      </c>
      <c r="F6" s="9">
        <v>74</v>
      </c>
      <c r="I6" s="1">
        <f t="shared" si="0"/>
        <v>6.1669999999999998</v>
      </c>
      <c r="L6">
        <v>2</v>
      </c>
    </row>
    <row r="7" spans="1:12" x14ac:dyDescent="0.15">
      <c r="A7">
        <v>2009</v>
      </c>
      <c r="B7">
        <v>14</v>
      </c>
      <c r="C7">
        <v>12</v>
      </c>
      <c r="D7">
        <v>4</v>
      </c>
      <c r="E7">
        <v>2</v>
      </c>
      <c r="F7">
        <v>116</v>
      </c>
      <c r="G7"/>
      <c r="H7">
        <v>1</v>
      </c>
      <c r="I7" s="1">
        <f t="shared" si="0"/>
        <v>14.5</v>
      </c>
      <c r="J7">
        <v>51</v>
      </c>
      <c r="L7">
        <v>5</v>
      </c>
    </row>
    <row r="8" spans="1:12" x14ac:dyDescent="0.15">
      <c r="A8">
        <v>2010</v>
      </c>
      <c r="B8">
        <v>14</v>
      </c>
      <c r="C8">
        <v>14</v>
      </c>
      <c r="D8">
        <v>1</v>
      </c>
      <c r="E8">
        <v>3</v>
      </c>
      <c r="F8">
        <v>132</v>
      </c>
      <c r="G8"/>
      <c r="H8"/>
      <c r="I8" s="1">
        <f t="shared" si="0"/>
        <v>10.154</v>
      </c>
      <c r="J8">
        <v>33</v>
      </c>
      <c r="L8">
        <v>2</v>
      </c>
    </row>
    <row r="9" spans="1:12" x14ac:dyDescent="0.15">
      <c r="A9">
        <v>2011</v>
      </c>
      <c r="B9">
        <v>16</v>
      </c>
      <c r="C9">
        <v>16</v>
      </c>
      <c r="D9">
        <v>4</v>
      </c>
      <c r="E9"/>
      <c r="F9">
        <v>150</v>
      </c>
      <c r="G9"/>
      <c r="H9"/>
      <c r="I9" s="1">
        <f t="shared" si="0"/>
        <v>12.5</v>
      </c>
      <c r="J9">
        <v>42</v>
      </c>
      <c r="L9">
        <v>5</v>
      </c>
    </row>
    <row r="10" spans="1:12" x14ac:dyDescent="0.15">
      <c r="A10">
        <v>2012</v>
      </c>
      <c r="B10">
        <v>13</v>
      </c>
      <c r="C10">
        <v>12</v>
      </c>
      <c r="D10">
        <v>1</v>
      </c>
      <c r="E10">
        <v>1</v>
      </c>
      <c r="F10">
        <v>138</v>
      </c>
      <c r="G10"/>
      <c r="H10"/>
      <c r="I10" s="1">
        <f t="shared" si="0"/>
        <v>12.545</v>
      </c>
      <c r="J10">
        <v>40</v>
      </c>
      <c r="L10" s="9">
        <v>5</v>
      </c>
    </row>
    <row r="11" spans="1:12" x14ac:dyDescent="0.15">
      <c r="A11">
        <v>2013</v>
      </c>
      <c r="B11" s="24">
        <v>21</v>
      </c>
      <c r="C11" s="24">
        <v>19</v>
      </c>
      <c r="D11" s="24">
        <v>2</v>
      </c>
      <c r="E11" s="24">
        <v>1</v>
      </c>
      <c r="F11" s="24">
        <v>411</v>
      </c>
      <c r="G11"/>
      <c r="H11">
        <v>2</v>
      </c>
      <c r="I11" s="1">
        <f t="shared" si="0"/>
        <v>24.175999999999998</v>
      </c>
      <c r="J11">
        <v>73</v>
      </c>
      <c r="L11">
        <v>9</v>
      </c>
    </row>
    <row r="12" spans="1:12" x14ac:dyDescent="0.15">
      <c r="A12">
        <v>2014</v>
      </c>
      <c r="B12" s="24">
        <v>18</v>
      </c>
      <c r="C12" s="24">
        <v>19</v>
      </c>
      <c r="D12" s="24">
        <v>2</v>
      </c>
      <c r="E12" s="24">
        <v>4</v>
      </c>
      <c r="F12" s="24">
        <v>230</v>
      </c>
      <c r="G12"/>
      <c r="H12">
        <v>1</v>
      </c>
      <c r="I12" s="1">
        <f t="shared" si="0"/>
        <v>13.529</v>
      </c>
      <c r="J12">
        <v>58</v>
      </c>
      <c r="K12" t="s">
        <v>215</v>
      </c>
      <c r="L12">
        <v>5</v>
      </c>
    </row>
    <row r="13" spans="1:12" x14ac:dyDescent="0.15">
      <c r="A13">
        <v>2015</v>
      </c>
      <c r="B13" s="24">
        <v>19</v>
      </c>
      <c r="C13" s="24">
        <v>16</v>
      </c>
      <c r="D13" s="24">
        <v>0</v>
      </c>
      <c r="E13" s="24">
        <v>1</v>
      </c>
      <c r="F13" s="24">
        <v>444</v>
      </c>
      <c r="G13"/>
      <c r="H13">
        <v>1</v>
      </c>
      <c r="I13" s="1">
        <f t="shared" si="0"/>
        <v>27.75</v>
      </c>
      <c r="J13">
        <v>96</v>
      </c>
      <c r="L13">
        <v>8</v>
      </c>
    </row>
    <row r="14" spans="1:12" x14ac:dyDescent="0.15">
      <c r="A14">
        <v>2016</v>
      </c>
      <c r="B14" s="24">
        <v>18</v>
      </c>
      <c r="C14" s="24">
        <v>17</v>
      </c>
      <c r="D14" s="24">
        <v>3</v>
      </c>
      <c r="E14" s="24">
        <v>1</v>
      </c>
      <c r="F14" s="24">
        <v>578</v>
      </c>
      <c r="G14" s="24">
        <v>1</v>
      </c>
      <c r="H14" s="24">
        <v>3</v>
      </c>
      <c r="I14" s="10">
        <f>IF(C14-D14=0,"--",F14/(C14-D14))</f>
        <v>41.285714285714285</v>
      </c>
      <c r="J14" s="24">
        <v>137</v>
      </c>
      <c r="L14">
        <v>3</v>
      </c>
    </row>
    <row r="15" spans="1:12" x14ac:dyDescent="0.15">
      <c r="I15" s="9"/>
    </row>
    <row r="16" spans="1:12" x14ac:dyDescent="0.15">
      <c r="A16" t="s">
        <v>27</v>
      </c>
      <c r="B16" s="9">
        <f t="shared" ref="B16:H16" si="1">SUM(B5:B15)</f>
        <v>150</v>
      </c>
      <c r="C16" s="9">
        <f t="shared" si="1"/>
        <v>141</v>
      </c>
      <c r="D16" s="9">
        <f t="shared" si="1"/>
        <v>19</v>
      </c>
      <c r="E16" s="9">
        <f t="shared" si="1"/>
        <v>15</v>
      </c>
      <c r="F16" s="9">
        <f t="shared" si="1"/>
        <v>2305</v>
      </c>
      <c r="G16" s="9">
        <f t="shared" si="1"/>
        <v>1</v>
      </c>
      <c r="H16" s="9">
        <f t="shared" si="1"/>
        <v>8</v>
      </c>
      <c r="I16" s="10">
        <f>F16/(C16-D16)</f>
        <v>18.893442622950818</v>
      </c>
      <c r="J16">
        <f>MAX(J5:J15)</f>
        <v>137</v>
      </c>
      <c r="L16" s="9">
        <f t="shared" ref="L16" si="2">SUM(L5:L15)</f>
        <v>45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122</v>
      </c>
    </row>
    <row r="39" spans="1:10" x14ac:dyDescent="0.15">
      <c r="A39" s="9">
        <f>COUNTA(A41:A47)</f>
        <v>6</v>
      </c>
    </row>
    <row r="40" spans="1:10" x14ac:dyDescent="0.15">
      <c r="A40" t="s">
        <v>103</v>
      </c>
      <c r="B40" t="s">
        <v>62</v>
      </c>
      <c r="C40" t="s">
        <v>63</v>
      </c>
      <c r="D40" t="s">
        <v>64</v>
      </c>
      <c r="E40" t="s">
        <v>35</v>
      </c>
      <c r="F40" t="s">
        <v>66</v>
      </c>
      <c r="G40" s="1" t="s">
        <v>67</v>
      </c>
      <c r="H40" s="1" t="s">
        <v>68</v>
      </c>
      <c r="I40" s="1" t="s">
        <v>37</v>
      </c>
      <c r="J40" s="1" t="s">
        <v>65</v>
      </c>
    </row>
    <row r="41" spans="1:10" x14ac:dyDescent="0.15">
      <c r="A41">
        <v>2008</v>
      </c>
      <c r="B41">
        <v>5</v>
      </c>
      <c r="C41">
        <v>0</v>
      </c>
      <c r="D41">
        <v>2</v>
      </c>
      <c r="E41">
        <v>19</v>
      </c>
      <c r="F41"/>
      <c r="G41" s="1">
        <f t="shared" ref="G41:G44" si="3">IF(ISERROR(E41/B41),"N/A",E41/B41)</f>
        <v>3.8</v>
      </c>
      <c r="H41" s="1">
        <f t="shared" ref="H41:H44" si="4">IF(ISERROR((B41*6)/D41),"N/A",(B41*6)/D41)</f>
        <v>15</v>
      </c>
      <c r="I41" s="10">
        <f t="shared" ref="I41:I44" si="5">IF(ISERROR(E41/D41),"N/A",E41/D41)</f>
        <v>9.5</v>
      </c>
      <c r="J41" s="22" t="s">
        <v>203</v>
      </c>
    </row>
    <row r="42" spans="1:10" x14ac:dyDescent="0.15">
      <c r="A42">
        <v>2009</v>
      </c>
      <c r="B42">
        <v>2</v>
      </c>
      <c r="C42">
        <v>0</v>
      </c>
      <c r="D42">
        <v>1</v>
      </c>
      <c r="E42">
        <v>19</v>
      </c>
      <c r="F42"/>
      <c r="G42" s="1">
        <f t="shared" si="3"/>
        <v>9.5</v>
      </c>
      <c r="H42" s="1">
        <f t="shared" si="4"/>
        <v>12</v>
      </c>
      <c r="I42" s="10">
        <f t="shared" si="5"/>
        <v>19</v>
      </c>
      <c r="J42" t="s">
        <v>174</v>
      </c>
    </row>
    <row r="43" spans="1:10" x14ac:dyDescent="0.15">
      <c r="A43">
        <v>2010</v>
      </c>
      <c r="B43">
        <v>4</v>
      </c>
      <c r="C43">
        <v>0</v>
      </c>
      <c r="D43">
        <v>1</v>
      </c>
      <c r="E43">
        <v>31</v>
      </c>
      <c r="F43"/>
      <c r="G43" s="1">
        <f t="shared" si="3"/>
        <v>7.75</v>
      </c>
      <c r="H43" s="1">
        <f t="shared" si="4"/>
        <v>24</v>
      </c>
      <c r="I43" s="10">
        <f t="shared" si="5"/>
        <v>31</v>
      </c>
      <c r="J43" t="s">
        <v>195</v>
      </c>
    </row>
    <row r="44" spans="1:10" x14ac:dyDescent="0.15">
      <c r="A44">
        <v>2011</v>
      </c>
      <c r="B44">
        <v>3</v>
      </c>
      <c r="C44">
        <v>1</v>
      </c>
      <c r="D44">
        <v>0</v>
      </c>
      <c r="E44">
        <v>15</v>
      </c>
      <c r="F44"/>
      <c r="G44" s="10">
        <f t="shared" si="3"/>
        <v>5</v>
      </c>
      <c r="H44" s="10" t="str">
        <f t="shared" si="4"/>
        <v>N/A</v>
      </c>
      <c r="I44" s="10" t="str">
        <f t="shared" si="5"/>
        <v>N/A</v>
      </c>
    </row>
    <row r="45" spans="1:10" x14ac:dyDescent="0.15">
      <c r="A45">
        <v>2012</v>
      </c>
      <c r="B45"/>
      <c r="C45"/>
      <c r="D45"/>
      <c r="E45"/>
      <c r="F45"/>
      <c r="G45" s="10"/>
      <c r="H45" s="10"/>
      <c r="I45" s="10"/>
    </row>
    <row r="46" spans="1:10" x14ac:dyDescent="0.15">
      <c r="A46">
        <v>2013</v>
      </c>
      <c r="B46" s="24">
        <v>11</v>
      </c>
      <c r="C46" s="24">
        <v>3</v>
      </c>
      <c r="D46" s="24">
        <v>3</v>
      </c>
      <c r="E46" s="24">
        <v>44</v>
      </c>
      <c r="F46"/>
      <c r="G46" s="10">
        <f t="shared" ref="G46" si="6">IF(ISERROR(E46/B46),"N/A",E46/B46)</f>
        <v>4</v>
      </c>
      <c r="H46" s="10">
        <f t="shared" ref="H46" si="7">IF(ISERROR((B46*6)/D46),"N/A",(B46*6)/D46)</f>
        <v>22</v>
      </c>
      <c r="I46" s="10">
        <f t="shared" ref="I46" si="8">IF(ISERROR(E46/D46),"N/A",E46/D46)</f>
        <v>14.666666666666666</v>
      </c>
      <c r="J46" t="s">
        <v>223</v>
      </c>
    </row>
    <row r="47" spans="1:10" x14ac:dyDescent="0.15">
      <c r="B47"/>
      <c r="C47"/>
      <c r="D47"/>
      <c r="E47"/>
      <c r="F47"/>
      <c r="G47" s="1"/>
      <c r="H47" s="1"/>
      <c r="I47" s="1"/>
    </row>
    <row r="48" spans="1:10" x14ac:dyDescent="0.15">
      <c r="A48" t="s">
        <v>59</v>
      </c>
      <c r="B48">
        <f>SUM(B41:B47)</f>
        <v>25</v>
      </c>
      <c r="C48">
        <f>SUM(C41:C47)</f>
        <v>4</v>
      </c>
      <c r="D48">
        <f>SUM(D41:D47)</f>
        <v>7</v>
      </c>
      <c r="E48">
        <f>SUM(E41:E47)</f>
        <v>128</v>
      </c>
      <c r="F48">
        <f>SUM(F41:F47)</f>
        <v>0</v>
      </c>
      <c r="G48" s="1">
        <f>E48/B48</f>
        <v>5.12</v>
      </c>
      <c r="H48" s="1">
        <f>(B48*6)/D48</f>
        <v>21.428571428571427</v>
      </c>
      <c r="I48" s="1">
        <f>E48/D48</f>
        <v>18.285714285714285</v>
      </c>
      <c r="J48" t="s">
        <v>203</v>
      </c>
    </row>
  </sheetData>
  <hyperlinks>
    <hyperlink ref="C2" location="'Overall ave'!A1" display="(back to front sheet)" xr:uid="{00000000-0004-0000-1A00-000000000000}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5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302</v>
      </c>
      <c r="B1" s="5" t="s">
        <v>229</v>
      </c>
      <c r="C1" s="9" t="s">
        <v>303</v>
      </c>
      <c r="D1" s="9">
        <f>COUNTA(A5:A6)</f>
        <v>1</v>
      </c>
      <c r="E1" s="9">
        <f>COUNTA(A13:A14)</f>
        <v>1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3" t="s">
        <v>22</v>
      </c>
      <c r="H4" s="3" t="s">
        <v>36</v>
      </c>
      <c r="I4" s="3" t="s">
        <v>118</v>
      </c>
      <c r="J4" s="3" t="s">
        <v>201</v>
      </c>
      <c r="K4" s="3" t="s">
        <v>268</v>
      </c>
      <c r="L4" s="9" t="s">
        <v>284</v>
      </c>
    </row>
    <row r="5" spans="1:12" x14ac:dyDescent="0.15">
      <c r="A5">
        <v>2016</v>
      </c>
      <c r="B5" s="24">
        <v>7</v>
      </c>
      <c r="C5" s="24">
        <v>3</v>
      </c>
      <c r="D5" s="24">
        <v>1</v>
      </c>
      <c r="E5" s="24">
        <v>1</v>
      </c>
      <c r="F5" s="24">
        <v>12</v>
      </c>
      <c r="G5" s="24">
        <v>0</v>
      </c>
      <c r="H5" s="24">
        <v>0</v>
      </c>
      <c r="I5" s="4">
        <f>IFERROR(ROUND(F5/(C5-D5),3),"--")</f>
        <v>6</v>
      </c>
      <c r="J5" s="24">
        <v>12</v>
      </c>
      <c r="K5" t="s">
        <v>215</v>
      </c>
      <c r="L5">
        <v>3</v>
      </c>
    </row>
    <row r="6" spans="1:12" x14ac:dyDescent="0.15">
      <c r="I6" s="9"/>
    </row>
    <row r="7" spans="1:12" x14ac:dyDescent="0.15">
      <c r="A7" t="s">
        <v>146</v>
      </c>
      <c r="B7" s="9">
        <f t="shared" ref="B7:H7" si="0">SUM(B5:B6)</f>
        <v>7</v>
      </c>
      <c r="C7" s="9">
        <f t="shared" si="0"/>
        <v>3</v>
      </c>
      <c r="D7" s="9">
        <f t="shared" si="0"/>
        <v>1</v>
      </c>
      <c r="E7" s="9">
        <f t="shared" si="0"/>
        <v>1</v>
      </c>
      <c r="F7" s="9">
        <f t="shared" si="0"/>
        <v>12</v>
      </c>
      <c r="G7" s="9">
        <f t="shared" si="0"/>
        <v>0</v>
      </c>
      <c r="H7" s="9">
        <f t="shared" si="0"/>
        <v>0</v>
      </c>
      <c r="I7" s="4">
        <f>IFERROR(ROUND(F7/(C7-D7),3),"--")</f>
        <v>6</v>
      </c>
      <c r="J7">
        <f>MAX(J5:J6)</f>
        <v>12</v>
      </c>
      <c r="K7" t="s">
        <v>215</v>
      </c>
      <c r="L7" s="9">
        <f>SUM(L5:L6)</f>
        <v>3</v>
      </c>
    </row>
    <row r="8" spans="1:12" x14ac:dyDescent="0.15">
      <c r="H8" s="10"/>
    </row>
    <row r="10" spans="1:12" x14ac:dyDescent="0.15">
      <c r="A10" s="5" t="s">
        <v>122</v>
      </c>
    </row>
    <row r="11" spans="1:12" x14ac:dyDescent="0.15">
      <c r="A11" s="5"/>
    </row>
    <row r="12" spans="1:12" x14ac:dyDescent="0.15">
      <c r="A12" s="3" t="s">
        <v>103</v>
      </c>
      <c r="B12" s="3" t="s">
        <v>62</v>
      </c>
      <c r="C12" s="3" t="s">
        <v>63</v>
      </c>
      <c r="D12" s="3" t="s">
        <v>64</v>
      </c>
      <c r="E12" s="3" t="s">
        <v>35</v>
      </c>
      <c r="F12" s="3" t="s">
        <v>66</v>
      </c>
      <c r="G12" s="4" t="s">
        <v>67</v>
      </c>
      <c r="H12" s="4" t="s">
        <v>68</v>
      </c>
      <c r="I12" s="4" t="s">
        <v>37</v>
      </c>
      <c r="J12" s="4" t="s">
        <v>65</v>
      </c>
    </row>
    <row r="13" spans="1:12" x14ac:dyDescent="0.15">
      <c r="A13">
        <v>2016</v>
      </c>
      <c r="B13" s="24">
        <v>29</v>
      </c>
      <c r="C13" s="24">
        <v>2</v>
      </c>
      <c r="D13" s="24">
        <v>10</v>
      </c>
      <c r="E13" s="24">
        <v>120</v>
      </c>
      <c r="F13" s="24">
        <v>1</v>
      </c>
      <c r="G13" s="10">
        <f>IF(ISERROR(E13/B13),"N/A",E13/B13)</f>
        <v>4.1379310344827589</v>
      </c>
      <c r="H13" s="10">
        <f>IF(ISERROR((B13*6)/D13),"N/A",(B13*6)/D13)</f>
        <v>17.399999999999999</v>
      </c>
      <c r="I13" s="10">
        <f t="shared" ref="I13" si="1">IF(ISERROR(E13/D13),"N/A",E13/D13)</f>
        <v>12</v>
      </c>
      <c r="J13" s="3" t="s">
        <v>308</v>
      </c>
    </row>
    <row r="14" spans="1:12" x14ac:dyDescent="0.15">
      <c r="B14"/>
      <c r="C14"/>
      <c r="D14"/>
      <c r="E14"/>
      <c r="F14"/>
      <c r="G14" s="1"/>
      <c r="H14" s="1"/>
      <c r="I14" s="1"/>
    </row>
    <row r="15" spans="1:12" x14ac:dyDescent="0.15">
      <c r="A15" t="s">
        <v>59</v>
      </c>
      <c r="B15">
        <f>SUM(B13:B14)</f>
        <v>29</v>
      </c>
      <c r="C15">
        <f>SUM(C13:C14)</f>
        <v>2</v>
      </c>
      <c r="D15">
        <f>SUM(D13:D14)</f>
        <v>10</v>
      </c>
      <c r="E15">
        <f>SUM(E13:E14)</f>
        <v>120</v>
      </c>
      <c r="F15">
        <f>SUM(F13:F14)</f>
        <v>1</v>
      </c>
      <c r="G15" s="1">
        <f>E15/B15</f>
        <v>4.1379310344827589</v>
      </c>
      <c r="H15" s="1">
        <f>(B15*6)/D15</f>
        <v>17.399999999999999</v>
      </c>
      <c r="I15" s="1">
        <f>E15/D15</f>
        <v>12</v>
      </c>
      <c r="J15" s="3" t="s">
        <v>308</v>
      </c>
    </row>
  </sheetData>
  <hyperlinks>
    <hyperlink ref="C2" location="'Overall ave'!A1" display="(back to front sheet)" xr:uid="{00000000-0004-0000-1B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6"/>
  <sheetViews>
    <sheetView zoomScale="125" zoomScaleNormal="125" zoomScalePageLayoutView="125" workbookViewId="0">
      <selection activeCell="L8" sqref="L8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300</v>
      </c>
      <c r="B1" s="5" t="s">
        <v>262</v>
      </c>
      <c r="C1" s="9" t="s">
        <v>301</v>
      </c>
      <c r="D1" s="9">
        <f>COUNTA(A5:A7)</f>
        <v>2</v>
      </c>
      <c r="E1" s="9">
        <f>COUNTA(A33:A35)</f>
        <v>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3" t="s">
        <v>22</v>
      </c>
      <c r="H4" s="3" t="s">
        <v>36</v>
      </c>
      <c r="I4" s="3" t="s">
        <v>118</v>
      </c>
      <c r="J4" s="3" t="s">
        <v>201</v>
      </c>
      <c r="K4" s="3" t="s">
        <v>268</v>
      </c>
      <c r="L4" s="9" t="s">
        <v>284</v>
      </c>
    </row>
    <row r="5" spans="1:12" x14ac:dyDescent="0.15">
      <c r="A5">
        <v>2015</v>
      </c>
      <c r="B5" s="24">
        <v>3</v>
      </c>
      <c r="C5" s="24">
        <v>3</v>
      </c>
      <c r="D5" s="24">
        <v>1</v>
      </c>
      <c r="E5" s="24">
        <v>1</v>
      </c>
      <c r="F5" s="24">
        <v>53</v>
      </c>
      <c r="G5" s="9">
        <v>0</v>
      </c>
      <c r="H5" s="9">
        <v>0</v>
      </c>
      <c r="I5" s="4">
        <f>IF(C5=0,"",ROUND(F5/(C5-D5),3))</f>
        <v>26.5</v>
      </c>
      <c r="J5" s="26">
        <v>26</v>
      </c>
      <c r="L5">
        <v>1</v>
      </c>
    </row>
    <row r="6" spans="1:12" x14ac:dyDescent="0.15">
      <c r="A6">
        <v>2016</v>
      </c>
      <c r="B6" s="24">
        <v>6</v>
      </c>
      <c r="C6" s="24">
        <v>4</v>
      </c>
      <c r="D6" s="24">
        <v>2</v>
      </c>
      <c r="E6" s="24">
        <v>0</v>
      </c>
      <c r="F6" s="24">
        <v>39</v>
      </c>
      <c r="G6" s="24">
        <v>0</v>
      </c>
      <c r="H6" s="24">
        <v>0</v>
      </c>
      <c r="I6" s="4">
        <f>IF(C6-D6=0,"--",F6/(C6-D6))</f>
        <v>19.5</v>
      </c>
      <c r="J6" s="24">
        <v>17</v>
      </c>
      <c r="K6" t="s">
        <v>215</v>
      </c>
      <c r="L6">
        <v>3</v>
      </c>
    </row>
    <row r="7" spans="1:12" x14ac:dyDescent="0.15">
      <c r="I7" s="9"/>
    </row>
    <row r="8" spans="1:12" x14ac:dyDescent="0.15">
      <c r="A8" t="s">
        <v>146</v>
      </c>
      <c r="B8" s="9">
        <f t="shared" ref="B8:H8" si="0">SUM(B5:B7)</f>
        <v>9</v>
      </c>
      <c r="C8" s="9">
        <f t="shared" si="0"/>
        <v>7</v>
      </c>
      <c r="D8" s="9">
        <f t="shared" si="0"/>
        <v>3</v>
      </c>
      <c r="E8" s="9">
        <f t="shared" si="0"/>
        <v>1</v>
      </c>
      <c r="F8" s="9">
        <f t="shared" si="0"/>
        <v>92</v>
      </c>
      <c r="G8" s="9">
        <f t="shared" si="0"/>
        <v>0</v>
      </c>
      <c r="H8" s="9">
        <f t="shared" si="0"/>
        <v>0</v>
      </c>
      <c r="I8" s="4">
        <f>F8/(C8-D8)</f>
        <v>23</v>
      </c>
      <c r="J8">
        <f>MAX(J5:J7)</f>
        <v>26</v>
      </c>
      <c r="L8" s="9">
        <f t="shared" ref="L8" si="1">SUM(L5:L7)</f>
        <v>4</v>
      </c>
    </row>
    <row r="9" spans="1:12" x14ac:dyDescent="0.15">
      <c r="H9" s="10"/>
    </row>
    <row r="10" spans="1:12" x14ac:dyDescent="0.15">
      <c r="H10" s="10"/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10" x14ac:dyDescent="0.15">
      <c r="H17" s="10"/>
    </row>
    <row r="18" spans="1:10" x14ac:dyDescent="0.15">
      <c r="H18" s="10"/>
    </row>
    <row r="19" spans="1:10" x14ac:dyDescent="0.15">
      <c r="H19" s="10"/>
    </row>
    <row r="20" spans="1:10" x14ac:dyDescent="0.15">
      <c r="H20" s="10"/>
    </row>
    <row r="21" spans="1:10" x14ac:dyDescent="0.15">
      <c r="H21" s="10"/>
    </row>
    <row r="22" spans="1:10" x14ac:dyDescent="0.15">
      <c r="H22" s="10"/>
    </row>
    <row r="23" spans="1:10" x14ac:dyDescent="0.15">
      <c r="H23" s="10"/>
    </row>
    <row r="24" spans="1:10" x14ac:dyDescent="0.15">
      <c r="H24" s="10"/>
    </row>
    <row r="25" spans="1:10" x14ac:dyDescent="0.15">
      <c r="H25" s="10"/>
    </row>
    <row r="26" spans="1:10" x14ac:dyDescent="0.15">
      <c r="H26" s="10"/>
    </row>
    <row r="27" spans="1:10" x14ac:dyDescent="0.15">
      <c r="H27" s="10"/>
    </row>
    <row r="30" spans="1:10" x14ac:dyDescent="0.15">
      <c r="A30" s="5" t="s">
        <v>122</v>
      </c>
    </row>
    <row r="31" spans="1:10" x14ac:dyDescent="0.15">
      <c r="A31" s="5"/>
    </row>
    <row r="32" spans="1:10" x14ac:dyDescent="0.15">
      <c r="A32" s="3" t="s">
        <v>103</v>
      </c>
      <c r="B32" s="3" t="s">
        <v>62</v>
      </c>
      <c r="C32" s="3" t="s">
        <v>63</v>
      </c>
      <c r="D32" s="3" t="s">
        <v>64</v>
      </c>
      <c r="E32" s="3" t="s">
        <v>35</v>
      </c>
      <c r="F32" s="3" t="s">
        <v>66</v>
      </c>
      <c r="G32" s="4" t="s">
        <v>67</v>
      </c>
      <c r="H32" s="4" t="s">
        <v>68</v>
      </c>
      <c r="I32" s="4" t="s">
        <v>37</v>
      </c>
      <c r="J32" s="4" t="s">
        <v>65</v>
      </c>
    </row>
    <row r="33" spans="1:10" x14ac:dyDescent="0.15">
      <c r="A33">
        <v>2015</v>
      </c>
      <c r="B33" s="24">
        <v>9</v>
      </c>
      <c r="C33" s="24">
        <v>0</v>
      </c>
      <c r="D33" s="9">
        <v>0</v>
      </c>
      <c r="E33" s="24">
        <v>84</v>
      </c>
      <c r="F33" s="24">
        <v>0</v>
      </c>
      <c r="G33" s="10">
        <f t="shared" ref="G33" si="2">IF(ISERROR(E33/B33),"N/A",E33/B33)</f>
        <v>9.3333333333333339</v>
      </c>
      <c r="H33" s="10" t="str">
        <f>IF(ISERROR((B33*6)/D33),"N/A",(B33*6)/D33)</f>
        <v>N/A</v>
      </c>
      <c r="I33" s="10" t="str">
        <f t="shared" ref="I33:I34" si="3">IF(ISERROR(E33/D33),"N/A",E33/D33)</f>
        <v>N/A</v>
      </c>
      <c r="J33" s="3"/>
    </row>
    <row r="34" spans="1:10" x14ac:dyDescent="0.15">
      <c r="A34">
        <v>2016</v>
      </c>
      <c r="B34" s="24">
        <v>17.5</v>
      </c>
      <c r="C34" s="24">
        <v>1</v>
      </c>
      <c r="D34" s="24">
        <v>6</v>
      </c>
      <c r="E34" s="24">
        <v>116</v>
      </c>
      <c r="F34" s="24">
        <v>0</v>
      </c>
      <c r="G34" s="10">
        <f>IF(ISERROR(E34/B34),"N/A",E34/B34)</f>
        <v>6.628571428571429</v>
      </c>
      <c r="H34" s="10">
        <f>IF(ISERROR((B34*6)/D34),"N/A",(B34*6)/D34)</f>
        <v>17.5</v>
      </c>
      <c r="I34" s="10">
        <f t="shared" si="3"/>
        <v>19.333333333333332</v>
      </c>
      <c r="J34" s="3" t="s">
        <v>125</v>
      </c>
    </row>
    <row r="35" spans="1:10" x14ac:dyDescent="0.15">
      <c r="B35"/>
      <c r="C35"/>
      <c r="D35"/>
      <c r="E35"/>
      <c r="F35"/>
      <c r="G35" s="1"/>
      <c r="H35" s="1"/>
      <c r="I35" s="1"/>
    </row>
    <row r="36" spans="1:10" x14ac:dyDescent="0.15">
      <c r="A36" t="s">
        <v>59</v>
      </c>
      <c r="B36">
        <f>SUM(B33:B35)</f>
        <v>26.5</v>
      </c>
      <c r="C36">
        <f>SUM(C33:C35)</f>
        <v>1</v>
      </c>
      <c r="D36">
        <f>SUM(D33:D35)</f>
        <v>6</v>
      </c>
      <c r="E36">
        <f>SUM(E33:E35)</f>
        <v>200</v>
      </c>
      <c r="F36">
        <f>SUM(F33:F35)</f>
        <v>0</v>
      </c>
      <c r="G36" s="1">
        <f>E36/B36</f>
        <v>7.5471698113207548</v>
      </c>
      <c r="H36" s="1">
        <f>(B36*6)/D36</f>
        <v>26.5</v>
      </c>
      <c r="I36" s="1">
        <f>E36/D36</f>
        <v>33.333333333333336</v>
      </c>
      <c r="J36" s="3" t="s">
        <v>125</v>
      </c>
    </row>
  </sheetData>
  <hyperlinks>
    <hyperlink ref="C2" location="'Overall ave'!A1" display="(back to front sheet)" xr:uid="{00000000-0004-0000-1C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4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  <col min="11" max="11" width="7.01171875" bestFit="1" customWidth="1"/>
    <col min="12" max="12" width="7.68359375" customWidth="1"/>
  </cols>
  <sheetData>
    <row r="1" spans="1:13" x14ac:dyDescent="0.15">
      <c r="A1" s="5" t="s">
        <v>160</v>
      </c>
      <c r="B1" s="5" t="s">
        <v>111</v>
      </c>
      <c r="C1" s="9" t="s">
        <v>271</v>
      </c>
      <c r="D1" s="9">
        <f>COUNTA(A5:A13)</f>
        <v>8</v>
      </c>
      <c r="E1" s="9">
        <f>COUNTA(A39:A47)</f>
        <v>8</v>
      </c>
      <c r="L1" t="str">
        <f>"'ECC cumulative averages (Mac).xlsx'!"</f>
        <v>'ECC cumulative averages (Mac).xlsx'!</v>
      </c>
    </row>
    <row r="2" spans="1:13" x14ac:dyDescent="0.15">
      <c r="A2" s="5" t="s">
        <v>112</v>
      </c>
      <c r="B2" s="17"/>
      <c r="C2" s="21" t="s">
        <v>168</v>
      </c>
      <c r="L2" s="33"/>
    </row>
    <row r="4" spans="1:13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3" x14ac:dyDescent="0.15">
      <c r="A5">
        <v>2009</v>
      </c>
      <c r="B5">
        <v>4</v>
      </c>
      <c r="C5">
        <v>4</v>
      </c>
      <c r="D5">
        <v>0</v>
      </c>
      <c r="E5">
        <v>3</v>
      </c>
      <c r="F5">
        <v>41</v>
      </c>
      <c r="G5">
        <v>0</v>
      </c>
      <c r="H5">
        <v>0</v>
      </c>
      <c r="I5" s="1">
        <f t="shared" ref="I5:I10" si="0">IF(C5-D5=0,"--",F5/(C5-D5))</f>
        <v>10.25</v>
      </c>
      <c r="J5">
        <v>41</v>
      </c>
      <c r="L5">
        <v>2</v>
      </c>
    </row>
    <row r="6" spans="1:13" x14ac:dyDescent="0.15">
      <c r="A6">
        <v>2010</v>
      </c>
      <c r="B6">
        <v>13</v>
      </c>
      <c r="C6">
        <v>12</v>
      </c>
      <c r="D6">
        <v>2</v>
      </c>
      <c r="E6">
        <v>1</v>
      </c>
      <c r="F6">
        <v>121</v>
      </c>
      <c r="G6">
        <v>0</v>
      </c>
      <c r="H6">
        <v>0</v>
      </c>
      <c r="I6" s="1">
        <f t="shared" si="0"/>
        <v>12.1</v>
      </c>
      <c r="J6">
        <v>30</v>
      </c>
      <c r="L6">
        <v>9</v>
      </c>
    </row>
    <row r="7" spans="1:13" x14ac:dyDescent="0.15">
      <c r="A7">
        <v>2011</v>
      </c>
      <c r="B7">
        <v>17</v>
      </c>
      <c r="C7">
        <v>16</v>
      </c>
      <c r="D7">
        <v>3</v>
      </c>
      <c r="E7">
        <v>3</v>
      </c>
      <c r="F7">
        <v>306</v>
      </c>
      <c r="G7">
        <v>0</v>
      </c>
      <c r="H7">
        <v>3</v>
      </c>
      <c r="I7" s="1">
        <f t="shared" si="0"/>
        <v>23.53846153846154</v>
      </c>
      <c r="J7">
        <v>77</v>
      </c>
      <c r="L7">
        <v>10</v>
      </c>
    </row>
    <row r="8" spans="1:13" x14ac:dyDescent="0.15">
      <c r="A8">
        <v>2012</v>
      </c>
      <c r="B8" s="9">
        <v>14</v>
      </c>
      <c r="C8" s="9">
        <v>9</v>
      </c>
      <c r="D8" s="9">
        <v>1</v>
      </c>
      <c r="E8" s="9">
        <v>2</v>
      </c>
      <c r="F8" s="9">
        <v>159</v>
      </c>
      <c r="G8">
        <v>0</v>
      </c>
      <c r="H8" s="9">
        <v>1</v>
      </c>
      <c r="I8" s="1">
        <f t="shared" si="0"/>
        <v>19.875</v>
      </c>
      <c r="J8" s="9">
        <v>59</v>
      </c>
      <c r="L8">
        <v>8</v>
      </c>
    </row>
    <row r="9" spans="1:13" x14ac:dyDescent="0.15">
      <c r="A9">
        <v>2013</v>
      </c>
      <c r="B9" s="24">
        <v>14</v>
      </c>
      <c r="C9" s="24">
        <v>11</v>
      </c>
      <c r="D9" s="9">
        <v>3</v>
      </c>
      <c r="E9" s="9">
        <v>1</v>
      </c>
      <c r="F9" s="9">
        <v>266</v>
      </c>
      <c r="G9">
        <v>0</v>
      </c>
      <c r="H9" s="9">
        <v>1</v>
      </c>
      <c r="I9" s="1">
        <f t="shared" si="0"/>
        <v>33.25</v>
      </c>
      <c r="J9" s="9">
        <v>59</v>
      </c>
      <c r="L9">
        <v>10</v>
      </c>
    </row>
    <row r="10" spans="1:13" x14ac:dyDescent="0.15">
      <c r="A10">
        <v>2014</v>
      </c>
      <c r="B10" s="24">
        <v>12</v>
      </c>
      <c r="C10" s="24">
        <v>10</v>
      </c>
      <c r="D10" s="9">
        <v>1</v>
      </c>
      <c r="E10" s="9">
        <v>2</v>
      </c>
      <c r="F10" s="9">
        <v>109</v>
      </c>
      <c r="G10">
        <v>0</v>
      </c>
      <c r="H10" s="9">
        <v>1</v>
      </c>
      <c r="I10" s="1">
        <f t="shared" si="0"/>
        <v>12.111111111111111</v>
      </c>
      <c r="J10" s="9">
        <v>56</v>
      </c>
      <c r="L10">
        <v>7</v>
      </c>
    </row>
    <row r="11" spans="1:13" x14ac:dyDescent="0.15">
      <c r="A11">
        <v>2015</v>
      </c>
      <c r="B11" s="24">
        <v>15</v>
      </c>
      <c r="C11" s="24">
        <v>12</v>
      </c>
      <c r="D11" s="9">
        <v>3</v>
      </c>
      <c r="E11" s="9">
        <v>0</v>
      </c>
      <c r="F11" s="9">
        <v>470</v>
      </c>
      <c r="G11">
        <v>1</v>
      </c>
      <c r="H11" s="9">
        <v>3</v>
      </c>
      <c r="I11" s="1">
        <f>IF(C11-D11=0,"--",F11/(C11-D11))</f>
        <v>52.222222222222221</v>
      </c>
      <c r="J11" s="9">
        <v>104</v>
      </c>
      <c r="L11">
        <v>14</v>
      </c>
    </row>
    <row r="12" spans="1:13" x14ac:dyDescent="0.15">
      <c r="A12">
        <v>2016</v>
      </c>
      <c r="B12" s="24">
        <v>9</v>
      </c>
      <c r="C12" s="24">
        <v>8</v>
      </c>
      <c r="D12" s="24">
        <v>0</v>
      </c>
      <c r="E12" s="24">
        <v>0</v>
      </c>
      <c r="F12" s="24">
        <v>175</v>
      </c>
      <c r="G12" s="24">
        <v>0</v>
      </c>
      <c r="H12" s="24">
        <v>1</v>
      </c>
      <c r="I12" s="1">
        <f>IF(C12-D12=0,"--",F12/(C12-D12))</f>
        <v>21.875</v>
      </c>
      <c r="J12" s="24">
        <v>58</v>
      </c>
      <c r="L12">
        <v>3</v>
      </c>
    </row>
    <row r="13" spans="1:13" x14ac:dyDescent="0.15">
      <c r="I13" s="9"/>
    </row>
    <row r="14" spans="1:13" x14ac:dyDescent="0.15">
      <c r="A14" t="s">
        <v>146</v>
      </c>
      <c r="B14" s="9">
        <f t="shared" ref="B14:H14" si="1">SUM(B5:B13)</f>
        <v>98</v>
      </c>
      <c r="C14" s="9">
        <f t="shared" si="1"/>
        <v>82</v>
      </c>
      <c r="D14" s="9">
        <f t="shared" si="1"/>
        <v>13</v>
      </c>
      <c r="E14" s="9">
        <f t="shared" si="1"/>
        <v>12</v>
      </c>
      <c r="F14" s="9">
        <f>SUM(F5:F13)</f>
        <v>1647</v>
      </c>
      <c r="G14" s="9">
        <f t="shared" si="1"/>
        <v>1</v>
      </c>
      <c r="H14" s="9">
        <f t="shared" si="1"/>
        <v>10</v>
      </c>
      <c r="I14" s="10">
        <f>F14/(C14-D14)</f>
        <v>23.869565217391305</v>
      </c>
      <c r="J14" s="11">
        <f>MAX(J5:J13)</f>
        <v>104</v>
      </c>
      <c r="L14" s="42">
        <f>SUM(L5:L13)</f>
        <v>63</v>
      </c>
      <c r="M14">
        <f>ROUND(L14/B14,2)</f>
        <v>0.64</v>
      </c>
    </row>
    <row r="15" spans="1:13" x14ac:dyDescent="0.15">
      <c r="H15" s="10"/>
    </row>
    <row r="16" spans="1:13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6" spans="1:10" x14ac:dyDescent="0.15">
      <c r="A36" s="5" t="s">
        <v>122</v>
      </c>
    </row>
    <row r="37" spans="1:10" x14ac:dyDescent="0.15">
      <c r="A37" s="5"/>
    </row>
    <row r="38" spans="1:10" x14ac:dyDescent="0.15">
      <c r="A38" s="3" t="s">
        <v>103</v>
      </c>
      <c r="B38" s="3" t="s">
        <v>62</v>
      </c>
      <c r="C38" s="3" t="s">
        <v>63</v>
      </c>
      <c r="D38" s="3" t="s">
        <v>64</v>
      </c>
      <c r="E38" s="3" t="s">
        <v>35</v>
      </c>
      <c r="F38" s="3" t="s">
        <v>66</v>
      </c>
      <c r="G38" s="4" t="s">
        <v>67</v>
      </c>
      <c r="H38" s="4" t="s">
        <v>68</v>
      </c>
      <c r="I38" s="4" t="s">
        <v>37</v>
      </c>
      <c r="J38" s="4" t="s">
        <v>65</v>
      </c>
    </row>
    <row r="39" spans="1:10" x14ac:dyDescent="0.15">
      <c r="A39">
        <v>2009</v>
      </c>
      <c r="B39">
        <v>10</v>
      </c>
      <c r="C39">
        <v>1</v>
      </c>
      <c r="D39">
        <v>0</v>
      </c>
      <c r="E39">
        <v>46</v>
      </c>
      <c r="F39"/>
      <c r="G39" s="10">
        <f t="shared" ref="G39:G41" si="2">IF(ISERROR(E39/B39),"N/A",E39/B39)</f>
        <v>4.5999999999999996</v>
      </c>
      <c r="H39" s="10" t="str">
        <f t="shared" ref="H39:H41" si="3">IF(ISERROR((B39*6)/D39),"N/A",(B39*6)/D39)</f>
        <v>N/A</v>
      </c>
      <c r="I39" s="10" t="str">
        <f t="shared" ref="I39:I40" si="4">IF(ISERROR(E39/D39),"N/A",E39/D39)</f>
        <v>N/A</v>
      </c>
      <c r="J39" s="3" t="s">
        <v>173</v>
      </c>
    </row>
    <row r="40" spans="1:10" x14ac:dyDescent="0.15">
      <c r="A40">
        <v>2010</v>
      </c>
      <c r="B40">
        <v>21</v>
      </c>
      <c r="C40">
        <v>0</v>
      </c>
      <c r="D40">
        <v>2</v>
      </c>
      <c r="E40">
        <v>106</v>
      </c>
      <c r="F40"/>
      <c r="G40" s="10">
        <f t="shared" si="2"/>
        <v>5.0476190476190474</v>
      </c>
      <c r="H40" s="10">
        <f t="shared" si="3"/>
        <v>63</v>
      </c>
      <c r="I40" s="10">
        <f t="shared" si="4"/>
        <v>53</v>
      </c>
      <c r="J40" s="3" t="s">
        <v>174</v>
      </c>
    </row>
    <row r="41" spans="1:10" x14ac:dyDescent="0.15">
      <c r="A41">
        <v>2011</v>
      </c>
      <c r="B41">
        <v>57.4</v>
      </c>
      <c r="C41">
        <v>8</v>
      </c>
      <c r="D41">
        <v>15</v>
      </c>
      <c r="E41">
        <v>242</v>
      </c>
      <c r="F41">
        <v>1</v>
      </c>
      <c r="G41" s="10">
        <f t="shared" si="2"/>
        <v>4.2160278745644604</v>
      </c>
      <c r="H41" s="10">
        <f t="shared" si="3"/>
        <v>22.959999999999997</v>
      </c>
      <c r="I41" s="10">
        <f t="shared" ref="I41:I46" si="5">IF(ISERROR(E41/D41),"N/A",E41/D41)</f>
        <v>16.133333333333333</v>
      </c>
      <c r="J41" s="3" t="s">
        <v>175</v>
      </c>
    </row>
    <row r="42" spans="1:10" x14ac:dyDescent="0.15">
      <c r="A42">
        <v>2012</v>
      </c>
      <c r="B42">
        <v>40.1</v>
      </c>
      <c r="C42">
        <v>5</v>
      </c>
      <c r="D42">
        <v>9</v>
      </c>
      <c r="E42">
        <v>144</v>
      </c>
      <c r="F42"/>
      <c r="G42" s="10">
        <f>IF(ISERROR(E42/B42),"N/A",E42/B42)</f>
        <v>3.591022443890274</v>
      </c>
      <c r="H42" s="10">
        <f>IF(ISERROR((B42*6)/D42),"N/A",(B42*6)/D42)</f>
        <v>26.733333333333334</v>
      </c>
      <c r="I42" s="10">
        <f t="shared" si="5"/>
        <v>16</v>
      </c>
      <c r="J42" s="3" t="s">
        <v>176</v>
      </c>
    </row>
    <row r="43" spans="1:10" x14ac:dyDescent="0.15">
      <c r="A43">
        <v>2013</v>
      </c>
      <c r="B43">
        <v>53.5</v>
      </c>
      <c r="C43">
        <v>8</v>
      </c>
      <c r="D43">
        <v>10</v>
      </c>
      <c r="E43">
        <v>236</v>
      </c>
      <c r="F43"/>
      <c r="G43" s="10">
        <f>IF(ISERROR(E43/B43),"N/A",E43/B43)</f>
        <v>4.4112149532710276</v>
      </c>
      <c r="H43" s="10">
        <f>IF(ISERROR((B43*6)/D43),"N/A",(B43*6)/D43)</f>
        <v>32.1</v>
      </c>
      <c r="I43" s="10">
        <f t="shared" si="5"/>
        <v>23.6</v>
      </c>
      <c r="J43" s="25" t="s">
        <v>181</v>
      </c>
    </row>
    <row r="44" spans="1:10" x14ac:dyDescent="0.15">
      <c r="A44">
        <v>2014</v>
      </c>
      <c r="B44">
        <v>66</v>
      </c>
      <c r="C44">
        <v>3</v>
      </c>
      <c r="D44">
        <v>15</v>
      </c>
      <c r="E44">
        <v>361</v>
      </c>
      <c r="F44">
        <v>1</v>
      </c>
      <c r="G44" s="10">
        <f>IF(ISERROR(E44/B44),"N/A",E44/B44)</f>
        <v>5.4696969696969697</v>
      </c>
      <c r="H44" s="10">
        <f>IF(ISERROR((B44*6)/D44),"N/A",(B44*6)/D44)</f>
        <v>26.4</v>
      </c>
      <c r="I44" s="10">
        <f t="shared" si="5"/>
        <v>24.066666666666666</v>
      </c>
      <c r="J44" s="25" t="s">
        <v>184</v>
      </c>
    </row>
    <row r="45" spans="1:10" x14ac:dyDescent="0.15">
      <c r="A45">
        <v>2015</v>
      </c>
      <c r="B45">
        <v>81.099999999999994</v>
      </c>
      <c r="C45">
        <v>18</v>
      </c>
      <c r="D45">
        <v>22</v>
      </c>
      <c r="E45">
        <v>344</v>
      </c>
      <c r="F45">
        <v>1</v>
      </c>
      <c r="G45" s="10">
        <f>IF(ISERROR(E45/B45),"N/A",E45/B45)</f>
        <v>4.2416769420468556</v>
      </c>
      <c r="H45" s="10">
        <f>IF(ISERROR((B45*6)/D45),"N/A",(B45*6)/D45)</f>
        <v>22.118181818181817</v>
      </c>
      <c r="I45" s="10">
        <f t="shared" si="5"/>
        <v>15.636363636363637</v>
      </c>
      <c r="J45" s="25" t="s">
        <v>93</v>
      </c>
    </row>
    <row r="46" spans="1:10" x14ac:dyDescent="0.15">
      <c r="A46">
        <v>2016</v>
      </c>
      <c r="B46" s="24">
        <v>50</v>
      </c>
      <c r="C46" s="24">
        <v>5</v>
      </c>
      <c r="D46" s="24">
        <v>17</v>
      </c>
      <c r="E46" s="24">
        <v>233</v>
      </c>
      <c r="F46" s="24">
        <v>1</v>
      </c>
      <c r="G46" s="10">
        <f>IF(ISERROR(E46/B46),"N/A",E46/B46)</f>
        <v>4.66</v>
      </c>
      <c r="H46" s="10">
        <f>IF(ISERROR((B46*6)/D46),"N/A",(B46*6)/D46)</f>
        <v>17.647058823529413</v>
      </c>
      <c r="I46" s="10">
        <f t="shared" si="5"/>
        <v>13.705882352941176</v>
      </c>
      <c r="J46" s="25" t="s">
        <v>227</v>
      </c>
    </row>
    <row r="47" spans="1:10" x14ac:dyDescent="0.15">
      <c r="B47"/>
      <c r="C47"/>
      <c r="D47"/>
      <c r="E47"/>
      <c r="F47"/>
      <c r="G47" s="1"/>
      <c r="H47" s="1"/>
      <c r="I47" s="1"/>
      <c r="J47" s="3"/>
    </row>
    <row r="48" spans="1:10" x14ac:dyDescent="0.15">
      <c r="A48" t="s">
        <v>59</v>
      </c>
      <c r="B48">
        <f>SUM(B39:B47)</f>
        <v>379.1</v>
      </c>
      <c r="C48">
        <f>SUM(C39:C47)</f>
        <v>48</v>
      </c>
      <c r="D48">
        <f>SUM(D39:D47)</f>
        <v>90</v>
      </c>
      <c r="E48">
        <f>SUM(E39:E47)</f>
        <v>1712</v>
      </c>
      <c r="F48">
        <f>SUM(F39:F47)</f>
        <v>4</v>
      </c>
      <c r="G48" s="1">
        <f>E48/B48</f>
        <v>4.5159588499076762</v>
      </c>
      <c r="H48" s="1">
        <f>(B48*6)/D48</f>
        <v>25.273333333333337</v>
      </c>
      <c r="I48" s="1">
        <f>E48/D48</f>
        <v>19.022222222222222</v>
      </c>
      <c r="J48" s="3" t="s">
        <v>175</v>
      </c>
    </row>
  </sheetData>
  <hyperlinks>
    <hyperlink ref="C2" location="'Overall ave'!A1" display="(back to front sheet)" xr:uid="{00000000-0004-0000-02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6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297</v>
      </c>
      <c r="B1" s="5" t="s">
        <v>298</v>
      </c>
      <c r="C1" s="9" t="s">
        <v>299</v>
      </c>
      <c r="D1" s="9">
        <f>COUNTA(A5:A7)</f>
        <v>2</v>
      </c>
      <c r="E1" s="9">
        <f>COUNTA(A33:A35)</f>
        <v>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3" t="s">
        <v>22</v>
      </c>
      <c r="H4" s="3" t="s">
        <v>36</v>
      </c>
      <c r="I4" s="3" t="s">
        <v>118</v>
      </c>
      <c r="J4" s="3" t="s">
        <v>201</v>
      </c>
      <c r="K4" s="3" t="s">
        <v>268</v>
      </c>
      <c r="L4" s="9" t="s">
        <v>284</v>
      </c>
    </row>
    <row r="5" spans="1:12" x14ac:dyDescent="0.15">
      <c r="A5">
        <v>2015</v>
      </c>
      <c r="B5" s="24">
        <v>1</v>
      </c>
      <c r="C5" s="24">
        <v>1</v>
      </c>
      <c r="D5" s="24">
        <v>1</v>
      </c>
      <c r="E5" s="24">
        <v>0</v>
      </c>
      <c r="F5" s="24">
        <v>119</v>
      </c>
      <c r="G5" s="9">
        <v>1</v>
      </c>
      <c r="H5" s="9">
        <v>0</v>
      </c>
      <c r="I5" s="4" t="str">
        <f>IFERROR(ROUND(F5/(C5-D5),3),"--")</f>
        <v>--</v>
      </c>
      <c r="J5" s="26">
        <v>119</v>
      </c>
      <c r="K5" t="s">
        <v>215</v>
      </c>
      <c r="L5">
        <v>0</v>
      </c>
    </row>
    <row r="6" spans="1:12" x14ac:dyDescent="0.15">
      <c r="A6">
        <v>2016</v>
      </c>
      <c r="B6" s="24">
        <v>4</v>
      </c>
      <c r="C6" s="24">
        <v>2</v>
      </c>
      <c r="D6" s="24">
        <v>2</v>
      </c>
      <c r="E6" s="24">
        <v>0</v>
      </c>
      <c r="F6" s="24">
        <v>66</v>
      </c>
      <c r="G6" s="24">
        <v>0</v>
      </c>
      <c r="H6" s="24">
        <v>0</v>
      </c>
      <c r="I6" s="4" t="str">
        <f>IFERROR(ROUND(F6/(C6-D6),3),"--")</f>
        <v>--</v>
      </c>
      <c r="J6" s="24">
        <v>47</v>
      </c>
      <c r="K6" t="s">
        <v>215</v>
      </c>
      <c r="L6">
        <v>3</v>
      </c>
    </row>
    <row r="7" spans="1:12" x14ac:dyDescent="0.15">
      <c r="I7" s="9"/>
    </row>
    <row r="8" spans="1:12" x14ac:dyDescent="0.15">
      <c r="A8" t="s">
        <v>146</v>
      </c>
      <c r="B8" s="9">
        <f t="shared" ref="B8:H8" si="0">SUM(B5:B7)</f>
        <v>5</v>
      </c>
      <c r="C8" s="9">
        <f t="shared" si="0"/>
        <v>3</v>
      </c>
      <c r="D8" s="9">
        <f t="shared" si="0"/>
        <v>3</v>
      </c>
      <c r="E8" s="9">
        <f t="shared" si="0"/>
        <v>0</v>
      </c>
      <c r="F8" s="9">
        <f t="shared" si="0"/>
        <v>185</v>
      </c>
      <c r="G8" s="9">
        <f t="shared" si="0"/>
        <v>1</v>
      </c>
      <c r="H8" s="9">
        <f t="shared" si="0"/>
        <v>0</v>
      </c>
      <c r="I8" s="4" t="str">
        <f>IFERROR(ROUND(F8/(C8-D8),3),"--")</f>
        <v>--</v>
      </c>
      <c r="J8">
        <f>MAX(J5:J7)</f>
        <v>119</v>
      </c>
      <c r="K8" t="s">
        <v>215</v>
      </c>
      <c r="L8" s="9">
        <f>SUM(L5:L7)</f>
        <v>3</v>
      </c>
    </row>
    <row r="9" spans="1:12" x14ac:dyDescent="0.15">
      <c r="H9" s="10"/>
    </row>
    <row r="10" spans="1:12" x14ac:dyDescent="0.15">
      <c r="H10" s="10"/>
    </row>
    <row r="11" spans="1:12" x14ac:dyDescent="0.15">
      <c r="H11" s="10"/>
    </row>
    <row r="12" spans="1:12" x14ac:dyDescent="0.15">
      <c r="H12" s="10"/>
    </row>
    <row r="13" spans="1:12" x14ac:dyDescent="0.15">
      <c r="H13" s="10"/>
    </row>
    <row r="14" spans="1:12" x14ac:dyDescent="0.15">
      <c r="H14" s="10"/>
    </row>
    <row r="15" spans="1:12" x14ac:dyDescent="0.15">
      <c r="H15" s="10"/>
    </row>
    <row r="16" spans="1:12" x14ac:dyDescent="0.15">
      <c r="H16" s="10"/>
    </row>
    <row r="17" spans="1:10" x14ac:dyDescent="0.15">
      <c r="H17" s="10"/>
    </row>
    <row r="18" spans="1:10" x14ac:dyDescent="0.15">
      <c r="H18" s="10"/>
    </row>
    <row r="19" spans="1:10" x14ac:dyDescent="0.15">
      <c r="H19" s="10"/>
    </row>
    <row r="20" spans="1:10" x14ac:dyDescent="0.15">
      <c r="H20" s="10"/>
    </row>
    <row r="21" spans="1:10" x14ac:dyDescent="0.15">
      <c r="H21" s="10"/>
    </row>
    <row r="22" spans="1:10" x14ac:dyDescent="0.15">
      <c r="H22" s="10"/>
    </row>
    <row r="23" spans="1:10" x14ac:dyDescent="0.15">
      <c r="H23" s="10"/>
    </row>
    <row r="24" spans="1:10" x14ac:dyDescent="0.15">
      <c r="H24" s="10"/>
    </row>
    <row r="25" spans="1:10" x14ac:dyDescent="0.15">
      <c r="H25" s="10"/>
    </row>
    <row r="26" spans="1:10" x14ac:dyDescent="0.15">
      <c r="H26" s="10"/>
    </row>
    <row r="27" spans="1:10" x14ac:dyDescent="0.15">
      <c r="H27" s="10"/>
    </row>
    <row r="30" spans="1:10" x14ac:dyDescent="0.15">
      <c r="A30" s="5" t="s">
        <v>122</v>
      </c>
    </row>
    <row r="31" spans="1:10" x14ac:dyDescent="0.15">
      <c r="A31" s="5"/>
    </row>
    <row r="32" spans="1:10" x14ac:dyDescent="0.15">
      <c r="A32" s="3" t="s">
        <v>103</v>
      </c>
      <c r="B32" s="3" t="s">
        <v>62</v>
      </c>
      <c r="C32" s="3" t="s">
        <v>63</v>
      </c>
      <c r="D32" s="3" t="s">
        <v>64</v>
      </c>
      <c r="E32" s="3" t="s">
        <v>35</v>
      </c>
      <c r="F32" s="3" t="s">
        <v>66</v>
      </c>
      <c r="G32" s="4" t="s">
        <v>67</v>
      </c>
      <c r="H32" s="4" t="s">
        <v>68</v>
      </c>
      <c r="I32" s="4" t="s">
        <v>37</v>
      </c>
      <c r="J32" s="4" t="s">
        <v>65</v>
      </c>
    </row>
    <row r="33" spans="1:10" x14ac:dyDescent="0.15">
      <c r="A33">
        <v>2015</v>
      </c>
      <c r="B33" s="35">
        <v>11</v>
      </c>
      <c r="C33" s="24">
        <v>2</v>
      </c>
      <c r="D33" s="9">
        <v>1</v>
      </c>
      <c r="E33" s="24">
        <v>36</v>
      </c>
      <c r="F33" s="24">
        <v>0</v>
      </c>
      <c r="G33" s="10">
        <f t="shared" ref="G33" si="1">IF(ISERROR(E33/B33),"N/A",E33/B33)</f>
        <v>3.2727272727272729</v>
      </c>
      <c r="H33" s="10">
        <f>IF(ISERROR((B33*6)/D33),"N/A",(B33*6)/D33)</f>
        <v>66</v>
      </c>
      <c r="I33" s="10">
        <f t="shared" ref="I33:I34" si="2">IF(ISERROR(E33/D33),"N/A",E33/D33)</f>
        <v>36</v>
      </c>
      <c r="J33" s="3" t="s">
        <v>307</v>
      </c>
    </row>
    <row r="34" spans="1:10" x14ac:dyDescent="0.15">
      <c r="A34">
        <v>2016</v>
      </c>
      <c r="B34" s="35">
        <v>27.04</v>
      </c>
      <c r="C34" s="24">
        <v>7</v>
      </c>
      <c r="D34" s="24">
        <v>8</v>
      </c>
      <c r="E34" s="24">
        <v>81</v>
      </c>
      <c r="F34" s="24">
        <v>1</v>
      </c>
      <c r="G34" s="10">
        <f>IF(ISERROR(E34/B34),"N/A",E34/B34)</f>
        <v>2.995562130177515</v>
      </c>
      <c r="H34" s="10">
        <f>IF(ISERROR((B34*6)/D34),"N/A",(B34*6)/D34)</f>
        <v>20.28</v>
      </c>
      <c r="I34" s="10">
        <f t="shared" si="2"/>
        <v>10.125</v>
      </c>
      <c r="J34" s="3" t="s">
        <v>309</v>
      </c>
    </row>
    <row r="35" spans="1:10" x14ac:dyDescent="0.15">
      <c r="B35"/>
      <c r="C35"/>
      <c r="D35"/>
      <c r="E35"/>
      <c r="F35"/>
      <c r="G35" s="1"/>
      <c r="H35" s="1"/>
      <c r="I35" s="1"/>
    </row>
    <row r="36" spans="1:10" x14ac:dyDescent="0.15">
      <c r="A36" t="s">
        <v>59</v>
      </c>
      <c r="B36">
        <f>SUM(B33:B35)</f>
        <v>38.04</v>
      </c>
      <c r="C36">
        <f>SUM(C33:C35)</f>
        <v>9</v>
      </c>
      <c r="D36">
        <f>SUM(D33:D35)</f>
        <v>9</v>
      </c>
      <c r="E36">
        <f>SUM(E33:E35)</f>
        <v>117</v>
      </c>
      <c r="F36">
        <f>SUM(F33:F35)</f>
        <v>1</v>
      </c>
      <c r="G36" s="1">
        <f>E36/B36</f>
        <v>3.0757097791798107</v>
      </c>
      <c r="H36" s="1">
        <f>(B36*6)/D36</f>
        <v>25.36</v>
      </c>
      <c r="I36" s="1">
        <f>E36/D36</f>
        <v>13</v>
      </c>
      <c r="J36" s="3" t="s">
        <v>309</v>
      </c>
    </row>
  </sheetData>
  <hyperlinks>
    <hyperlink ref="C2" location="'Overall ave'!A1" display="(back to front sheet)" xr:uid="{00000000-0004-0000-1D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8"/>
  <dimension ref="A1:J48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0" x14ac:dyDescent="0.15">
      <c r="A1" s="5" t="s">
        <v>158</v>
      </c>
      <c r="B1" s="5" t="s">
        <v>159</v>
      </c>
    </row>
    <row r="2" spans="1:10" x14ac:dyDescent="0.15">
      <c r="A2" s="5" t="s">
        <v>112</v>
      </c>
      <c r="B2" s="17"/>
      <c r="C2" s="21" t="s">
        <v>168</v>
      </c>
    </row>
    <row r="4" spans="1:10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</row>
    <row r="5" spans="1:10" x14ac:dyDescent="0.15">
      <c r="A5">
        <v>2008</v>
      </c>
      <c r="B5" s="9">
        <v>3</v>
      </c>
      <c r="C5" s="9">
        <v>3</v>
      </c>
      <c r="D5" s="9">
        <v>0</v>
      </c>
      <c r="E5" s="9">
        <v>2</v>
      </c>
      <c r="F5" s="9">
        <v>13</v>
      </c>
      <c r="I5" s="1">
        <f>IF(C5=0,"",ROUND(F5/(C5-D5),3))</f>
        <v>4.3330000000000002</v>
      </c>
    </row>
    <row r="6" spans="1:10" x14ac:dyDescent="0.15">
      <c r="A6">
        <v>2009</v>
      </c>
      <c r="B6" s="9">
        <v>7</v>
      </c>
      <c r="C6" s="9">
        <v>6</v>
      </c>
      <c r="D6" s="9">
        <v>1</v>
      </c>
      <c r="E6" s="9">
        <v>1</v>
      </c>
      <c r="F6" s="9">
        <v>28</v>
      </c>
      <c r="I6" s="1">
        <f>IF(C6=0,"",ROUND(F6/(C6-D6),3))</f>
        <v>5.6</v>
      </c>
      <c r="J6">
        <v>14</v>
      </c>
    </row>
    <row r="7" spans="1:10" x14ac:dyDescent="0.15">
      <c r="A7">
        <v>2010</v>
      </c>
      <c r="B7"/>
      <c r="C7"/>
      <c r="D7"/>
      <c r="E7"/>
      <c r="F7"/>
      <c r="G7"/>
      <c r="H7"/>
    </row>
    <row r="8" spans="1:10" x14ac:dyDescent="0.15">
      <c r="A8">
        <v>2011</v>
      </c>
      <c r="B8">
        <v>5</v>
      </c>
      <c r="C8">
        <v>5</v>
      </c>
      <c r="D8">
        <v>3</v>
      </c>
      <c r="E8"/>
      <c r="F8">
        <v>33</v>
      </c>
      <c r="G8"/>
      <c r="H8"/>
      <c r="I8" s="1">
        <f>IF(C8=0,"",ROUND(F8/(C8-D8),3))</f>
        <v>16.5</v>
      </c>
      <c r="J8">
        <v>18</v>
      </c>
    </row>
    <row r="9" spans="1:10" x14ac:dyDescent="0.15">
      <c r="A9">
        <v>2012</v>
      </c>
      <c r="B9" s="9">
        <v>2</v>
      </c>
      <c r="C9" s="9">
        <v>1</v>
      </c>
      <c r="D9" s="9">
        <v>0</v>
      </c>
      <c r="E9" s="9">
        <v>1</v>
      </c>
      <c r="F9" s="9">
        <v>0</v>
      </c>
      <c r="I9" s="1">
        <f>IF(C9=0,"",ROUND(F9/(C9-D9),3))</f>
        <v>0</v>
      </c>
    </row>
    <row r="10" spans="1:10" x14ac:dyDescent="0.15">
      <c r="A10">
        <v>2013</v>
      </c>
      <c r="I10" s="9"/>
    </row>
    <row r="11" spans="1:10" x14ac:dyDescent="0.15">
      <c r="A11">
        <v>2014</v>
      </c>
      <c r="B11" s="9">
        <v>3</v>
      </c>
      <c r="C11" s="9">
        <v>3</v>
      </c>
      <c r="D11" s="9">
        <v>2</v>
      </c>
      <c r="E11" s="9">
        <v>1</v>
      </c>
      <c r="F11" s="9">
        <v>12</v>
      </c>
      <c r="I11" s="1">
        <f>IF(C11=0,"",ROUND(F11/(C11-D11),3))</f>
        <v>12</v>
      </c>
      <c r="J11">
        <v>12</v>
      </c>
    </row>
    <row r="12" spans="1:10" x14ac:dyDescent="0.15">
      <c r="A12">
        <v>2015</v>
      </c>
      <c r="B12" s="9">
        <v>5</v>
      </c>
      <c r="C12" s="9">
        <v>2</v>
      </c>
      <c r="D12" s="9">
        <v>0</v>
      </c>
      <c r="F12" s="9">
        <v>0</v>
      </c>
      <c r="I12" s="1">
        <f>IF(C12=0,"",ROUND(F12/(C12-D12),3))</f>
        <v>0</v>
      </c>
    </row>
    <row r="13" spans="1:10" x14ac:dyDescent="0.15">
      <c r="I13" s="9"/>
    </row>
    <row r="14" spans="1:10" x14ac:dyDescent="0.15">
      <c r="A14" t="s">
        <v>146</v>
      </c>
      <c r="B14" s="9">
        <f t="shared" ref="B14:H14" si="0">SUM(B5:B13)</f>
        <v>25</v>
      </c>
      <c r="C14" s="9">
        <f t="shared" si="0"/>
        <v>20</v>
      </c>
      <c r="D14" s="9">
        <f t="shared" si="0"/>
        <v>6</v>
      </c>
      <c r="E14" s="9">
        <f t="shared" si="0"/>
        <v>5</v>
      </c>
      <c r="F14" s="9">
        <f t="shared" si="0"/>
        <v>86</v>
      </c>
      <c r="G14" s="9">
        <f t="shared" si="0"/>
        <v>0</v>
      </c>
      <c r="H14" s="9">
        <f t="shared" si="0"/>
        <v>0</v>
      </c>
      <c r="I14" s="10">
        <f>F14/(C14-D14)</f>
        <v>6.1428571428571432</v>
      </c>
      <c r="J14">
        <f>MAX(J5:J13)</f>
        <v>18</v>
      </c>
    </row>
    <row r="15" spans="1:10" x14ac:dyDescent="0.15">
      <c r="H15" s="10"/>
    </row>
    <row r="16" spans="1:10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6" spans="1:10" x14ac:dyDescent="0.15">
      <c r="A36" s="5" t="s">
        <v>122</v>
      </c>
    </row>
    <row r="37" spans="1:10" x14ac:dyDescent="0.15">
      <c r="A37" s="5"/>
    </row>
    <row r="38" spans="1:10" x14ac:dyDescent="0.15">
      <c r="A38" t="s">
        <v>103</v>
      </c>
      <c r="B38" t="s">
        <v>62</v>
      </c>
      <c r="C38" t="s">
        <v>63</v>
      </c>
      <c r="D38" t="s">
        <v>64</v>
      </c>
      <c r="E38" t="s">
        <v>35</v>
      </c>
      <c r="F38" t="s">
        <v>66</v>
      </c>
      <c r="G38" s="1" t="s">
        <v>67</v>
      </c>
      <c r="H38" s="1" t="s">
        <v>68</v>
      </c>
      <c r="I38" s="1" t="s">
        <v>37</v>
      </c>
      <c r="J38" s="1" t="s">
        <v>65</v>
      </c>
    </row>
    <row r="39" spans="1:10" x14ac:dyDescent="0.15">
      <c r="A39">
        <v>2008</v>
      </c>
      <c r="B39">
        <v>2</v>
      </c>
      <c r="C39">
        <v>0</v>
      </c>
      <c r="D39">
        <v>0</v>
      </c>
      <c r="E39">
        <v>13</v>
      </c>
      <c r="F39"/>
      <c r="G39" s="10">
        <f t="shared" ref="G39:G42" si="1">IF(ISERROR(E39/B39),"N/A",E39/B39)</f>
        <v>6.5</v>
      </c>
      <c r="H39" s="10" t="str">
        <f t="shared" ref="H39:H42" si="2">IF(ISERROR((B39*6)/D39),"N/A",(B39*6)/D39)</f>
        <v>N/A</v>
      </c>
      <c r="I39" s="10" t="str">
        <f t="shared" ref="I39:I40" si="3">IF(ISERROR(E39/D39),"N/A",E39/D39)</f>
        <v>N/A</v>
      </c>
      <c r="J39" t="s">
        <v>207</v>
      </c>
    </row>
    <row r="40" spans="1:10" x14ac:dyDescent="0.15">
      <c r="A40">
        <v>2009</v>
      </c>
      <c r="B40">
        <v>17</v>
      </c>
      <c r="C40">
        <v>3</v>
      </c>
      <c r="D40">
        <v>2</v>
      </c>
      <c r="E40">
        <v>69</v>
      </c>
      <c r="F40"/>
      <c r="G40" s="10">
        <f t="shared" si="1"/>
        <v>4.0588235294117645</v>
      </c>
      <c r="H40" s="10">
        <f t="shared" si="2"/>
        <v>51</v>
      </c>
      <c r="I40" s="10">
        <f t="shared" si="3"/>
        <v>34.5</v>
      </c>
      <c r="J40" t="s">
        <v>196</v>
      </c>
    </row>
    <row r="41" spans="1:10" x14ac:dyDescent="0.15">
      <c r="A41">
        <v>2010</v>
      </c>
      <c r="B41"/>
      <c r="C41"/>
      <c r="D41"/>
      <c r="E41"/>
      <c r="F41"/>
      <c r="G41" s="10"/>
      <c r="H41" s="10"/>
      <c r="I41" s="10"/>
    </row>
    <row r="42" spans="1:10" x14ac:dyDescent="0.15">
      <c r="A42">
        <v>2011</v>
      </c>
      <c r="B42">
        <v>22.5</v>
      </c>
      <c r="C42">
        <v>2</v>
      </c>
      <c r="D42">
        <v>7</v>
      </c>
      <c r="E42">
        <v>115</v>
      </c>
      <c r="F42"/>
      <c r="G42" s="10">
        <f t="shared" si="1"/>
        <v>5.1111111111111107</v>
      </c>
      <c r="H42" s="10">
        <f t="shared" si="2"/>
        <v>19.285714285714285</v>
      </c>
      <c r="I42" s="10">
        <f>IF(ISERROR(E42/D42),"N/A",E42/D42)</f>
        <v>16.428571428571427</v>
      </c>
      <c r="J42" t="s">
        <v>12</v>
      </c>
    </row>
    <row r="43" spans="1:10" x14ac:dyDescent="0.15">
      <c r="A43">
        <v>2012</v>
      </c>
      <c r="B43"/>
      <c r="C43"/>
      <c r="D43"/>
      <c r="E43"/>
      <c r="F43"/>
      <c r="G43" s="10"/>
      <c r="H43" s="10"/>
      <c r="I43" s="10"/>
    </row>
    <row r="44" spans="1:10" x14ac:dyDescent="0.15">
      <c r="A44">
        <v>2013</v>
      </c>
      <c r="B44"/>
      <c r="C44"/>
      <c r="D44"/>
      <c r="E44"/>
      <c r="F44"/>
      <c r="G44" s="10"/>
      <c r="H44" s="10"/>
      <c r="I44" s="10"/>
    </row>
    <row r="45" spans="1:10" x14ac:dyDescent="0.15">
      <c r="A45">
        <v>2014</v>
      </c>
      <c r="B45">
        <v>21</v>
      </c>
      <c r="C45">
        <v>1</v>
      </c>
      <c r="D45">
        <v>1</v>
      </c>
      <c r="E45">
        <v>100</v>
      </c>
      <c r="F45"/>
      <c r="G45" s="10">
        <f>IF(ISERROR(E45/B45),"N/A",E45/B45)</f>
        <v>4.7619047619047619</v>
      </c>
      <c r="H45" s="10">
        <f>IF(ISERROR((B45*6)/D45),"N/A",(B45*6)/D45)</f>
        <v>126</v>
      </c>
      <c r="I45" s="10">
        <f>IF(ISERROR(E45/D45),"N/A",E45/D45)</f>
        <v>100</v>
      </c>
      <c r="J45" t="s">
        <v>242</v>
      </c>
    </row>
    <row r="46" spans="1:10" x14ac:dyDescent="0.15">
      <c r="A46">
        <v>2015</v>
      </c>
      <c r="B46">
        <v>11.5</v>
      </c>
      <c r="C46">
        <v>2</v>
      </c>
      <c r="D46">
        <v>5</v>
      </c>
      <c r="E46">
        <v>58</v>
      </c>
      <c r="F46"/>
      <c r="G46" s="10">
        <f>IF(ISERROR(E46/B46),"N/A",E46/B46)</f>
        <v>5.0434782608695654</v>
      </c>
      <c r="H46" s="10">
        <f>IF(ISERROR((B46*6)/D46),"N/A",(B46*6)/D46)</f>
        <v>13.8</v>
      </c>
      <c r="I46" s="10">
        <f>IF(ISERROR(E46/D46),"N/A",E46/D46)</f>
        <v>11.6</v>
      </c>
      <c r="J46" t="s">
        <v>250</v>
      </c>
    </row>
    <row r="47" spans="1:10" x14ac:dyDescent="0.15">
      <c r="B47"/>
      <c r="C47"/>
      <c r="D47"/>
      <c r="E47"/>
      <c r="F47"/>
      <c r="G47" s="1"/>
      <c r="H47" s="1"/>
      <c r="I47" s="1"/>
    </row>
    <row r="48" spans="1:10" x14ac:dyDescent="0.15">
      <c r="A48" t="s">
        <v>59</v>
      </c>
      <c r="B48">
        <f>SUM(B39:B47)</f>
        <v>74</v>
      </c>
      <c r="C48">
        <f>SUM(C39:C47)</f>
        <v>8</v>
      </c>
      <c r="D48">
        <f>SUM(D39:D47)</f>
        <v>15</v>
      </c>
      <c r="E48">
        <f>SUM(E39:E47)</f>
        <v>355</v>
      </c>
      <c r="F48">
        <f>SUM(F39:F47)</f>
        <v>0</v>
      </c>
      <c r="G48" s="1">
        <f>E48/B48</f>
        <v>4.7972972972972974</v>
      </c>
      <c r="H48" s="1">
        <f>(B48*6)/D48</f>
        <v>29.6</v>
      </c>
      <c r="I48" s="1">
        <f>E48/D48</f>
        <v>23.666666666666668</v>
      </c>
      <c r="J48" t="s">
        <v>12</v>
      </c>
    </row>
  </sheetData>
  <hyperlinks>
    <hyperlink ref="C2" location="'Overall ave'!A1" display="(back to front sheet)" xr:uid="{00000000-0004-0000-1E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9"/>
  <dimension ref="A1:L33"/>
  <sheetViews>
    <sheetView zoomScale="125" zoomScaleNormal="125" zoomScalePageLayoutView="125" workbookViewId="0">
      <selection activeCell="L5" sqref="L5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157</v>
      </c>
      <c r="B1" s="5" t="s">
        <v>124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2008</v>
      </c>
      <c r="B5" s="9">
        <v>2</v>
      </c>
      <c r="C5" s="9">
        <v>2</v>
      </c>
      <c r="D5" s="9">
        <v>0</v>
      </c>
      <c r="E5" s="9">
        <v>0</v>
      </c>
      <c r="F5" s="9">
        <v>8</v>
      </c>
      <c r="I5" s="1">
        <f t="shared" ref="I5:I12" si="0">IF(C5=0,"",ROUND(F5/(C5-D5),3))</f>
        <v>4</v>
      </c>
    </row>
    <row r="6" spans="1:12" x14ac:dyDescent="0.15">
      <c r="A6">
        <v>2009</v>
      </c>
      <c r="B6" s="9">
        <v>5</v>
      </c>
      <c r="C6" s="9">
        <v>4</v>
      </c>
      <c r="D6" s="9">
        <v>1</v>
      </c>
      <c r="F6" s="9">
        <v>34</v>
      </c>
      <c r="I6" s="1">
        <f t="shared" si="0"/>
        <v>11.333</v>
      </c>
      <c r="J6">
        <v>17</v>
      </c>
    </row>
    <row r="7" spans="1:12" x14ac:dyDescent="0.15">
      <c r="A7">
        <v>2010</v>
      </c>
      <c r="B7">
        <v>8</v>
      </c>
      <c r="C7">
        <v>8</v>
      </c>
      <c r="D7">
        <v>1</v>
      </c>
      <c r="E7"/>
      <c r="F7">
        <v>194</v>
      </c>
      <c r="G7"/>
      <c r="H7"/>
      <c r="I7" s="1">
        <f t="shared" si="0"/>
        <v>27.713999999999999</v>
      </c>
      <c r="J7">
        <v>42</v>
      </c>
    </row>
    <row r="8" spans="1:12" x14ac:dyDescent="0.15">
      <c r="A8">
        <v>2011</v>
      </c>
      <c r="B8">
        <v>8</v>
      </c>
      <c r="C8">
        <v>6</v>
      </c>
      <c r="D8">
        <v>2</v>
      </c>
      <c r="E8">
        <v>1</v>
      </c>
      <c r="F8">
        <v>29</v>
      </c>
      <c r="G8"/>
      <c r="H8"/>
      <c r="I8" s="1">
        <f t="shared" si="0"/>
        <v>7.25</v>
      </c>
      <c r="J8">
        <v>8</v>
      </c>
    </row>
    <row r="9" spans="1:12" x14ac:dyDescent="0.15">
      <c r="A9">
        <v>2012</v>
      </c>
      <c r="B9" s="9">
        <v>5</v>
      </c>
      <c r="C9" s="9">
        <v>4</v>
      </c>
      <c r="D9" s="9">
        <v>1</v>
      </c>
      <c r="E9" s="9">
        <v>1</v>
      </c>
      <c r="F9" s="9">
        <v>73</v>
      </c>
      <c r="I9" s="1">
        <f t="shared" si="0"/>
        <v>24.332999999999998</v>
      </c>
      <c r="J9">
        <v>47</v>
      </c>
    </row>
    <row r="10" spans="1:12" x14ac:dyDescent="0.15">
      <c r="A10">
        <v>2013</v>
      </c>
      <c r="B10" s="24">
        <v>6</v>
      </c>
      <c r="C10" s="24">
        <v>6</v>
      </c>
      <c r="D10" s="24">
        <v>0</v>
      </c>
      <c r="E10" s="24"/>
      <c r="F10" s="24">
        <v>100</v>
      </c>
      <c r="I10" s="1">
        <f t="shared" si="0"/>
        <v>16.667000000000002</v>
      </c>
      <c r="J10">
        <v>37</v>
      </c>
      <c r="L10">
        <v>1</v>
      </c>
    </row>
    <row r="11" spans="1:12" x14ac:dyDescent="0.15">
      <c r="A11">
        <v>2014</v>
      </c>
      <c r="B11" s="24">
        <v>5</v>
      </c>
      <c r="C11" s="24">
        <v>5</v>
      </c>
      <c r="D11" s="24">
        <v>0</v>
      </c>
      <c r="E11" s="24">
        <v>2</v>
      </c>
      <c r="F11" s="24">
        <v>23</v>
      </c>
      <c r="I11" s="1">
        <f t="shared" si="0"/>
        <v>4.5999999999999996</v>
      </c>
      <c r="J11">
        <v>21</v>
      </c>
      <c r="L11">
        <v>2</v>
      </c>
    </row>
    <row r="12" spans="1:12" x14ac:dyDescent="0.15">
      <c r="A12">
        <v>2015</v>
      </c>
      <c r="B12" s="24">
        <v>4</v>
      </c>
      <c r="C12" s="24">
        <v>4</v>
      </c>
      <c r="D12" s="24">
        <v>1</v>
      </c>
      <c r="E12" s="24"/>
      <c r="F12" s="24">
        <v>48</v>
      </c>
      <c r="I12" s="1">
        <f t="shared" si="0"/>
        <v>16</v>
      </c>
      <c r="J12">
        <v>33</v>
      </c>
      <c r="L12">
        <v>1</v>
      </c>
    </row>
    <row r="13" spans="1:12" x14ac:dyDescent="0.15">
      <c r="I13" s="9"/>
    </row>
    <row r="14" spans="1:12" x14ac:dyDescent="0.15">
      <c r="A14" t="s">
        <v>146</v>
      </c>
      <c r="B14" s="9">
        <f t="shared" ref="B14:H14" si="1">SUM(B5:B13)</f>
        <v>43</v>
      </c>
      <c r="C14" s="9">
        <f t="shared" si="1"/>
        <v>39</v>
      </c>
      <c r="D14" s="9">
        <f t="shared" si="1"/>
        <v>6</v>
      </c>
      <c r="E14" s="9">
        <f t="shared" si="1"/>
        <v>4</v>
      </c>
      <c r="F14" s="9">
        <f t="shared" si="1"/>
        <v>509</v>
      </c>
      <c r="G14" s="9">
        <f t="shared" si="1"/>
        <v>0</v>
      </c>
      <c r="H14" s="9">
        <f t="shared" si="1"/>
        <v>0</v>
      </c>
      <c r="I14" s="10">
        <f>F14/(C14-D14)</f>
        <v>15.424242424242424</v>
      </c>
      <c r="J14">
        <f>MAX(J5:J13)</f>
        <v>47</v>
      </c>
      <c r="L14" s="9">
        <f t="shared" ref="L14" si="2">SUM(L5:L13)</f>
        <v>4</v>
      </c>
    </row>
    <row r="15" spans="1:12" x14ac:dyDescent="0.15">
      <c r="H15" s="10"/>
    </row>
    <row r="16" spans="1:12" x14ac:dyDescent="0.15">
      <c r="H16" s="10"/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8:8" x14ac:dyDescent="0.15">
      <c r="H33" s="10"/>
    </row>
  </sheetData>
  <hyperlinks>
    <hyperlink ref="C2" location="'Overall ave'!A1" display="(back to front sheet)" xr:uid="{00000000-0004-0000-1F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/>
  <dimension ref="A1:L80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8" max="8" width="9.16796875" bestFit="1" customWidth="1"/>
  </cols>
  <sheetData>
    <row r="1" spans="1:12" x14ac:dyDescent="0.15">
      <c r="A1" s="5" t="s">
        <v>41</v>
      </c>
      <c r="B1" s="5" t="s">
        <v>124</v>
      </c>
      <c r="C1" t="s">
        <v>292</v>
      </c>
    </row>
    <row r="2" spans="1:12" x14ac:dyDescent="0.15">
      <c r="A2" s="5" t="s">
        <v>112</v>
      </c>
      <c r="B2" s="5"/>
      <c r="C2" s="21" t="s">
        <v>168</v>
      </c>
    </row>
    <row r="3" spans="1:12" x14ac:dyDescent="0.15">
      <c r="A3" s="9">
        <f>COUNTA(A5:A28)</f>
        <v>23</v>
      </c>
      <c r="B3" s="5"/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269</v>
      </c>
      <c r="F4" t="s">
        <v>35</v>
      </c>
      <c r="G4" t="s">
        <v>22</v>
      </c>
      <c r="H4" t="s">
        <v>36</v>
      </c>
      <c r="I4" t="s">
        <v>37</v>
      </c>
      <c r="J4" t="s">
        <v>201</v>
      </c>
      <c r="K4" t="s">
        <v>268</v>
      </c>
      <c r="L4" t="s">
        <v>284</v>
      </c>
    </row>
    <row r="5" spans="1:12" x14ac:dyDescent="0.15">
      <c r="A5">
        <v>1994</v>
      </c>
      <c r="B5">
        <v>5</v>
      </c>
      <c r="C5">
        <v>5</v>
      </c>
      <c r="D5">
        <v>0</v>
      </c>
      <c r="F5">
        <v>32</v>
      </c>
      <c r="I5" s="1">
        <f t="shared" ref="I5:I26" si="0">IF(C5=0,"",ROUND(F5/(C5-D5),3))</f>
        <v>6.4</v>
      </c>
    </row>
    <row r="6" spans="1:12" x14ac:dyDescent="0.15">
      <c r="A6">
        <v>1995</v>
      </c>
      <c r="B6">
        <v>6</v>
      </c>
      <c r="C6">
        <v>6</v>
      </c>
      <c r="D6">
        <v>1</v>
      </c>
      <c r="F6">
        <v>52</v>
      </c>
      <c r="I6" s="1">
        <f t="shared" si="0"/>
        <v>10.4</v>
      </c>
    </row>
    <row r="7" spans="1:12" x14ac:dyDescent="0.15">
      <c r="A7">
        <v>1996</v>
      </c>
      <c r="B7">
        <v>13</v>
      </c>
      <c r="C7">
        <v>9</v>
      </c>
      <c r="D7">
        <v>2</v>
      </c>
      <c r="F7">
        <v>54</v>
      </c>
      <c r="I7" s="1">
        <f t="shared" si="0"/>
        <v>7.7140000000000004</v>
      </c>
    </row>
    <row r="8" spans="1:12" x14ac:dyDescent="0.15">
      <c r="A8">
        <v>1997</v>
      </c>
      <c r="B8">
        <v>12</v>
      </c>
      <c r="C8">
        <v>6</v>
      </c>
      <c r="D8">
        <v>1</v>
      </c>
      <c r="F8">
        <v>13</v>
      </c>
      <c r="I8" s="1">
        <f t="shared" si="0"/>
        <v>2.6</v>
      </c>
    </row>
    <row r="9" spans="1:12" x14ac:dyDescent="0.15">
      <c r="A9">
        <v>1998</v>
      </c>
      <c r="B9">
        <v>15</v>
      </c>
      <c r="C9">
        <v>9</v>
      </c>
      <c r="D9">
        <v>5</v>
      </c>
      <c r="F9">
        <v>23</v>
      </c>
      <c r="I9" s="1">
        <f t="shared" si="0"/>
        <v>5.75</v>
      </c>
    </row>
    <row r="10" spans="1:12" x14ac:dyDescent="0.15">
      <c r="A10">
        <v>1999</v>
      </c>
      <c r="B10">
        <v>14</v>
      </c>
      <c r="C10">
        <v>12</v>
      </c>
      <c r="D10">
        <v>5</v>
      </c>
      <c r="F10">
        <v>62</v>
      </c>
      <c r="I10" s="1">
        <f t="shared" si="0"/>
        <v>8.8569999999999993</v>
      </c>
    </row>
    <row r="11" spans="1:12" x14ac:dyDescent="0.15">
      <c r="A11">
        <v>2000</v>
      </c>
      <c r="B11">
        <v>12</v>
      </c>
      <c r="C11">
        <v>10</v>
      </c>
      <c r="D11">
        <v>1</v>
      </c>
      <c r="F11">
        <v>91</v>
      </c>
      <c r="I11" s="1">
        <f t="shared" si="0"/>
        <v>10.111000000000001</v>
      </c>
    </row>
    <row r="12" spans="1:12" x14ac:dyDescent="0.15">
      <c r="A12">
        <v>2001</v>
      </c>
      <c r="B12">
        <v>14</v>
      </c>
      <c r="C12">
        <v>14</v>
      </c>
      <c r="D12">
        <v>2</v>
      </c>
      <c r="F12">
        <v>274</v>
      </c>
      <c r="I12" s="1">
        <f t="shared" si="0"/>
        <v>22.832999999999998</v>
      </c>
    </row>
    <row r="13" spans="1:12" x14ac:dyDescent="0.15">
      <c r="A13">
        <v>2002</v>
      </c>
      <c r="B13">
        <v>13</v>
      </c>
      <c r="C13">
        <v>13</v>
      </c>
      <c r="D13">
        <v>0</v>
      </c>
      <c r="F13">
        <v>174</v>
      </c>
      <c r="H13">
        <v>1</v>
      </c>
      <c r="I13" s="1">
        <f t="shared" si="0"/>
        <v>13.385</v>
      </c>
    </row>
    <row r="14" spans="1:12" x14ac:dyDescent="0.15">
      <c r="A14">
        <v>2003</v>
      </c>
      <c r="B14">
        <v>14</v>
      </c>
      <c r="C14">
        <v>12</v>
      </c>
      <c r="D14">
        <v>0</v>
      </c>
      <c r="F14">
        <v>89</v>
      </c>
      <c r="I14" s="1">
        <f t="shared" si="0"/>
        <v>7.4169999999999998</v>
      </c>
    </row>
    <row r="15" spans="1:12" x14ac:dyDescent="0.15">
      <c r="A15">
        <v>2004</v>
      </c>
      <c r="B15">
        <v>14</v>
      </c>
      <c r="C15">
        <v>14</v>
      </c>
      <c r="D15">
        <v>2</v>
      </c>
      <c r="E15">
        <v>1</v>
      </c>
      <c r="F15">
        <v>122</v>
      </c>
      <c r="I15" s="1">
        <f t="shared" si="0"/>
        <v>10.167</v>
      </c>
      <c r="J15">
        <v>37</v>
      </c>
      <c r="L15">
        <v>4</v>
      </c>
    </row>
    <row r="16" spans="1:12" x14ac:dyDescent="0.15">
      <c r="A16">
        <v>2005</v>
      </c>
      <c r="B16">
        <v>15</v>
      </c>
      <c r="C16">
        <v>14</v>
      </c>
      <c r="D16">
        <v>3</v>
      </c>
      <c r="E16">
        <v>1</v>
      </c>
      <c r="F16">
        <v>247</v>
      </c>
      <c r="I16" s="1">
        <f t="shared" si="0"/>
        <v>22.454999999999998</v>
      </c>
      <c r="J16" s="9">
        <v>46</v>
      </c>
      <c r="K16" t="s">
        <v>215</v>
      </c>
      <c r="L16">
        <v>4</v>
      </c>
    </row>
    <row r="17" spans="1:12" x14ac:dyDescent="0.15">
      <c r="A17">
        <v>2006</v>
      </c>
      <c r="B17">
        <v>14</v>
      </c>
      <c r="C17">
        <v>14</v>
      </c>
      <c r="D17">
        <v>1</v>
      </c>
      <c r="E17">
        <v>2</v>
      </c>
      <c r="F17">
        <v>171</v>
      </c>
      <c r="I17" s="1">
        <f t="shared" si="0"/>
        <v>13.154</v>
      </c>
      <c r="J17">
        <v>41</v>
      </c>
      <c r="L17">
        <v>3</v>
      </c>
    </row>
    <row r="18" spans="1:12" x14ac:dyDescent="0.15">
      <c r="A18">
        <v>2007</v>
      </c>
      <c r="B18" s="9">
        <v>11</v>
      </c>
      <c r="C18" s="9">
        <v>10</v>
      </c>
      <c r="D18" s="9">
        <v>2</v>
      </c>
      <c r="E18" s="9">
        <v>1</v>
      </c>
      <c r="F18" s="9">
        <v>192</v>
      </c>
      <c r="G18" s="9"/>
      <c r="H18" s="9"/>
      <c r="I18" s="1">
        <f t="shared" si="0"/>
        <v>24</v>
      </c>
      <c r="L18">
        <v>2</v>
      </c>
    </row>
    <row r="19" spans="1:12" x14ac:dyDescent="0.15">
      <c r="A19">
        <v>2008</v>
      </c>
      <c r="B19" s="9">
        <v>16</v>
      </c>
      <c r="C19" s="9">
        <v>15</v>
      </c>
      <c r="D19" s="9">
        <v>1</v>
      </c>
      <c r="E19" s="9">
        <v>2</v>
      </c>
      <c r="F19" s="9">
        <v>184</v>
      </c>
      <c r="G19" s="9"/>
      <c r="H19" s="9"/>
      <c r="I19" s="1">
        <f t="shared" si="0"/>
        <v>13.143000000000001</v>
      </c>
      <c r="L19">
        <v>2</v>
      </c>
    </row>
    <row r="20" spans="1:12" x14ac:dyDescent="0.15">
      <c r="A20">
        <v>2009</v>
      </c>
      <c r="B20" s="11">
        <v>15</v>
      </c>
      <c r="C20">
        <v>13</v>
      </c>
      <c r="D20">
        <v>0</v>
      </c>
      <c r="E20">
        <v>2</v>
      </c>
      <c r="F20">
        <v>166</v>
      </c>
      <c r="I20" s="1">
        <f t="shared" si="0"/>
        <v>12.769</v>
      </c>
      <c r="J20">
        <v>26</v>
      </c>
      <c r="L20">
        <v>3</v>
      </c>
    </row>
    <row r="21" spans="1:12" x14ac:dyDescent="0.15">
      <c r="A21">
        <v>2010</v>
      </c>
      <c r="B21">
        <v>14</v>
      </c>
      <c r="C21">
        <v>12</v>
      </c>
      <c r="D21">
        <v>2</v>
      </c>
      <c r="E21">
        <v>3</v>
      </c>
      <c r="F21">
        <v>94</v>
      </c>
      <c r="I21" s="1">
        <f t="shared" si="0"/>
        <v>9.4</v>
      </c>
      <c r="J21">
        <v>35</v>
      </c>
      <c r="L21">
        <v>8</v>
      </c>
    </row>
    <row r="22" spans="1:12" x14ac:dyDescent="0.15">
      <c r="A22">
        <v>2011</v>
      </c>
      <c r="B22">
        <v>16</v>
      </c>
      <c r="C22">
        <v>10</v>
      </c>
      <c r="D22">
        <v>1</v>
      </c>
      <c r="E22">
        <v>1</v>
      </c>
      <c r="F22">
        <v>178</v>
      </c>
      <c r="I22" s="1">
        <f t="shared" si="0"/>
        <v>19.777999999999999</v>
      </c>
      <c r="J22">
        <v>37</v>
      </c>
      <c r="L22">
        <v>1</v>
      </c>
    </row>
    <row r="23" spans="1:12" x14ac:dyDescent="0.15">
      <c r="A23">
        <v>2012</v>
      </c>
      <c r="B23">
        <v>11</v>
      </c>
      <c r="C23">
        <v>11</v>
      </c>
      <c r="D23">
        <v>2</v>
      </c>
      <c r="E23">
        <v>4</v>
      </c>
      <c r="F23">
        <v>53</v>
      </c>
      <c r="I23" s="1">
        <f t="shared" si="0"/>
        <v>5.8890000000000002</v>
      </c>
      <c r="J23">
        <v>20</v>
      </c>
      <c r="L23">
        <v>2</v>
      </c>
    </row>
    <row r="24" spans="1:12" x14ac:dyDescent="0.15">
      <c r="A24">
        <v>2013</v>
      </c>
      <c r="B24" s="24">
        <v>16</v>
      </c>
      <c r="C24" s="24">
        <v>13</v>
      </c>
      <c r="D24" s="24">
        <v>1</v>
      </c>
      <c r="E24" s="24">
        <v>3</v>
      </c>
      <c r="F24" s="24">
        <v>101</v>
      </c>
      <c r="I24" s="1">
        <f t="shared" si="0"/>
        <v>8.4169999999999998</v>
      </c>
      <c r="J24">
        <v>18</v>
      </c>
      <c r="L24">
        <v>2</v>
      </c>
    </row>
    <row r="25" spans="1:12" x14ac:dyDescent="0.15">
      <c r="A25">
        <v>2014</v>
      </c>
      <c r="B25" s="24">
        <v>12</v>
      </c>
      <c r="C25" s="24">
        <v>9</v>
      </c>
      <c r="D25" s="24">
        <v>0</v>
      </c>
      <c r="E25" s="24">
        <v>1</v>
      </c>
      <c r="F25" s="24">
        <v>72</v>
      </c>
      <c r="I25" s="1">
        <f t="shared" si="0"/>
        <v>8</v>
      </c>
      <c r="J25">
        <v>26</v>
      </c>
      <c r="L25">
        <v>0</v>
      </c>
    </row>
    <row r="26" spans="1:12" x14ac:dyDescent="0.15">
      <c r="A26">
        <v>2015</v>
      </c>
      <c r="B26" s="24">
        <v>10</v>
      </c>
      <c r="C26" s="24">
        <v>6</v>
      </c>
      <c r="D26" s="24">
        <v>3</v>
      </c>
      <c r="E26" s="24"/>
      <c r="F26" s="24">
        <v>27</v>
      </c>
      <c r="I26" s="1">
        <f t="shared" si="0"/>
        <v>9</v>
      </c>
      <c r="J26">
        <v>9</v>
      </c>
      <c r="L26">
        <v>5</v>
      </c>
    </row>
    <row r="27" spans="1:12" x14ac:dyDescent="0.15">
      <c r="A27">
        <v>2016</v>
      </c>
      <c r="B27" s="24">
        <v>9</v>
      </c>
      <c r="C27" s="24">
        <v>5</v>
      </c>
      <c r="D27" s="24">
        <v>0</v>
      </c>
      <c r="E27" s="24">
        <v>0</v>
      </c>
      <c r="F27" s="24">
        <v>34</v>
      </c>
      <c r="G27" s="24">
        <v>0</v>
      </c>
      <c r="H27" s="24">
        <v>0</v>
      </c>
      <c r="I27" s="10">
        <f>IF(C27-D27=0,"--",F27/(C27-D27))</f>
        <v>6.8</v>
      </c>
      <c r="J27" s="24">
        <v>13</v>
      </c>
      <c r="L27">
        <v>2</v>
      </c>
    </row>
    <row r="28" spans="1:12" x14ac:dyDescent="0.15">
      <c r="I28" s="1"/>
    </row>
    <row r="29" spans="1:12" x14ac:dyDescent="0.15">
      <c r="A29" t="s">
        <v>58</v>
      </c>
      <c r="B29">
        <f t="shared" ref="B29:H29" si="1">SUM(B5:B28)</f>
        <v>291</v>
      </c>
      <c r="C29">
        <f t="shared" si="1"/>
        <v>242</v>
      </c>
      <c r="D29">
        <f t="shared" si="1"/>
        <v>35</v>
      </c>
      <c r="E29">
        <f t="shared" si="1"/>
        <v>21</v>
      </c>
      <c r="F29">
        <f t="shared" si="1"/>
        <v>2505</v>
      </c>
      <c r="G29">
        <f t="shared" si="1"/>
        <v>0</v>
      </c>
      <c r="H29">
        <f t="shared" si="1"/>
        <v>1</v>
      </c>
      <c r="I29" s="1">
        <f>F29/(C29-D29)</f>
        <v>12.101449275362318</v>
      </c>
      <c r="J29">
        <f>MAX(J5:J28)</f>
        <v>46</v>
      </c>
      <c r="K29" t="s">
        <v>215</v>
      </c>
      <c r="L29">
        <f t="shared" ref="L29" si="2">SUM(L5:L28)</f>
        <v>38</v>
      </c>
    </row>
    <row r="54" spans="1:11" x14ac:dyDescent="0.15">
      <c r="A54" s="5" t="s">
        <v>122</v>
      </c>
      <c r="G54" s="2"/>
      <c r="I54" s="1"/>
      <c r="J54" s="1"/>
      <c r="K54" s="1"/>
    </row>
    <row r="55" spans="1:11" x14ac:dyDescent="0.15">
      <c r="A55" s="3" t="s">
        <v>103</v>
      </c>
      <c r="B55" s="3" t="s">
        <v>116</v>
      </c>
      <c r="C55" s="3" t="s">
        <v>121</v>
      </c>
      <c r="D55" s="3" t="s">
        <v>115</v>
      </c>
      <c r="E55" s="3" t="s">
        <v>35</v>
      </c>
      <c r="F55" s="3" t="s">
        <v>66</v>
      </c>
      <c r="G55" s="4" t="s">
        <v>119</v>
      </c>
      <c r="H55" s="4" t="s">
        <v>117</v>
      </c>
      <c r="I55" s="4" t="s">
        <v>118</v>
      </c>
      <c r="J55" s="16" t="s">
        <v>65</v>
      </c>
    </row>
    <row r="56" spans="1:11" x14ac:dyDescent="0.15">
      <c r="A56">
        <v>1994</v>
      </c>
      <c r="B56">
        <v>3</v>
      </c>
      <c r="C56">
        <v>0</v>
      </c>
      <c r="D56">
        <v>0</v>
      </c>
      <c r="E56">
        <v>12</v>
      </c>
      <c r="G56" s="1">
        <f t="shared" ref="G56" si="3">E56/B56</f>
        <v>4</v>
      </c>
      <c r="H56" s="1" t="str">
        <f t="shared" ref="H56" si="4">IF(D56=0,"",(B56*6)/D56)</f>
        <v/>
      </c>
      <c r="I56" s="1" t="str">
        <f t="shared" ref="I56" si="5">IF(D56=0,"",E56/D56)</f>
        <v/>
      </c>
      <c r="J56" s="16"/>
    </row>
    <row r="57" spans="1:11" x14ac:dyDescent="0.15">
      <c r="A57">
        <v>1995</v>
      </c>
      <c r="B57">
        <v>11</v>
      </c>
      <c r="C57">
        <v>1</v>
      </c>
      <c r="D57">
        <v>2</v>
      </c>
      <c r="E57">
        <v>45</v>
      </c>
      <c r="G57" s="10">
        <f t="shared" ref="G57:G76" si="6">IF(ISERROR(E57/B57),"N/A",E57/B57)</f>
        <v>4.0909090909090908</v>
      </c>
      <c r="H57" s="10">
        <f t="shared" ref="H57:H76" si="7">IF(ISERROR((B57*6)/D57),"N/A",(B57*6)/D57)</f>
        <v>33</v>
      </c>
      <c r="I57" s="10">
        <f t="shared" ref="I57:I76" si="8">IF(ISERROR(E57/D57),"N/A",E57/D57)</f>
        <v>22.5</v>
      </c>
      <c r="J57" s="16"/>
    </row>
    <row r="58" spans="1:11" x14ac:dyDescent="0.15">
      <c r="A58">
        <v>1996</v>
      </c>
      <c r="B58">
        <v>57</v>
      </c>
      <c r="C58">
        <v>9</v>
      </c>
      <c r="D58">
        <v>22</v>
      </c>
      <c r="E58">
        <v>245</v>
      </c>
      <c r="G58" s="10">
        <f t="shared" si="6"/>
        <v>4.2982456140350873</v>
      </c>
      <c r="H58" s="10">
        <f t="shared" si="7"/>
        <v>15.545454545454545</v>
      </c>
      <c r="I58" s="10">
        <f t="shared" si="8"/>
        <v>11.136363636363637</v>
      </c>
      <c r="J58" s="16"/>
    </row>
    <row r="59" spans="1:11" x14ac:dyDescent="0.15">
      <c r="A59">
        <v>1997</v>
      </c>
      <c r="B59">
        <v>24.4</v>
      </c>
      <c r="C59">
        <v>0</v>
      </c>
      <c r="D59">
        <v>5</v>
      </c>
      <c r="E59">
        <v>164</v>
      </c>
      <c r="G59" s="10">
        <f t="shared" si="6"/>
        <v>6.7213114754098369</v>
      </c>
      <c r="H59" s="10">
        <f t="shared" si="7"/>
        <v>29.279999999999994</v>
      </c>
      <c r="I59" s="10">
        <f t="shared" si="8"/>
        <v>32.799999999999997</v>
      </c>
      <c r="J59" s="16"/>
    </row>
    <row r="60" spans="1:11" x14ac:dyDescent="0.15">
      <c r="A60" s="38">
        <v>1998</v>
      </c>
      <c r="B60">
        <v>79</v>
      </c>
      <c r="C60">
        <v>17</v>
      </c>
      <c r="D60">
        <v>21</v>
      </c>
      <c r="E60">
        <v>327</v>
      </c>
      <c r="F60">
        <v>1</v>
      </c>
      <c r="G60" s="10">
        <f t="shared" si="6"/>
        <v>4.1392405063291138</v>
      </c>
      <c r="H60" s="10">
        <f t="shared" si="7"/>
        <v>22.571428571428573</v>
      </c>
      <c r="I60" s="10">
        <f t="shared" si="8"/>
        <v>15.571428571428571</v>
      </c>
      <c r="J60" s="3" t="s">
        <v>10</v>
      </c>
    </row>
    <row r="61" spans="1:11" x14ac:dyDescent="0.15">
      <c r="A61">
        <v>1999</v>
      </c>
      <c r="B61">
        <v>17.399999999999999</v>
      </c>
      <c r="C61">
        <v>0</v>
      </c>
      <c r="D61">
        <v>2</v>
      </c>
      <c r="E61">
        <v>167</v>
      </c>
      <c r="G61" s="10">
        <f t="shared" si="6"/>
        <v>9.5977011494252888</v>
      </c>
      <c r="H61" s="10">
        <f t="shared" si="7"/>
        <v>52.199999999999996</v>
      </c>
      <c r="I61" s="10">
        <f t="shared" si="8"/>
        <v>83.5</v>
      </c>
      <c r="J61" s="3" t="s">
        <v>8</v>
      </c>
    </row>
    <row r="62" spans="1:11" x14ac:dyDescent="0.15">
      <c r="A62">
        <v>2000</v>
      </c>
      <c r="B62">
        <v>21</v>
      </c>
      <c r="C62">
        <v>2</v>
      </c>
      <c r="D62">
        <v>6</v>
      </c>
      <c r="E62">
        <v>75</v>
      </c>
      <c r="G62" s="10">
        <f t="shared" si="6"/>
        <v>3.5714285714285716</v>
      </c>
      <c r="H62" s="10">
        <f t="shared" si="7"/>
        <v>21</v>
      </c>
      <c r="I62" s="10">
        <f t="shared" si="8"/>
        <v>12.5</v>
      </c>
      <c r="J62" s="3" t="s">
        <v>2</v>
      </c>
    </row>
    <row r="63" spans="1:11" x14ac:dyDescent="0.15">
      <c r="A63">
        <v>2001</v>
      </c>
      <c r="B63">
        <v>53.5</v>
      </c>
      <c r="C63">
        <v>5</v>
      </c>
      <c r="D63">
        <v>13</v>
      </c>
      <c r="E63">
        <v>236</v>
      </c>
      <c r="G63" s="10">
        <f t="shared" si="6"/>
        <v>4.4112149532710276</v>
      </c>
      <c r="H63" s="10">
        <f t="shared" si="7"/>
        <v>24.692307692307693</v>
      </c>
      <c r="I63" s="10">
        <f t="shared" si="8"/>
        <v>18.153846153846153</v>
      </c>
      <c r="J63" s="3" t="s">
        <v>97</v>
      </c>
    </row>
    <row r="64" spans="1:11" x14ac:dyDescent="0.15">
      <c r="A64">
        <v>2002</v>
      </c>
      <c r="B64">
        <v>56</v>
      </c>
      <c r="C64">
        <v>4</v>
      </c>
      <c r="D64">
        <v>6</v>
      </c>
      <c r="E64">
        <v>264</v>
      </c>
      <c r="G64" s="10">
        <f t="shared" si="6"/>
        <v>4.7142857142857144</v>
      </c>
      <c r="H64" s="10">
        <f t="shared" si="7"/>
        <v>56</v>
      </c>
      <c r="I64" s="10">
        <f t="shared" si="8"/>
        <v>44</v>
      </c>
      <c r="J64" s="3" t="s">
        <v>95</v>
      </c>
    </row>
    <row r="65" spans="1:10" x14ac:dyDescent="0.15">
      <c r="A65">
        <v>2003</v>
      </c>
      <c r="B65">
        <v>40.299999999999997</v>
      </c>
      <c r="C65">
        <v>2</v>
      </c>
      <c r="D65">
        <v>7</v>
      </c>
      <c r="E65">
        <v>242</v>
      </c>
      <c r="F65" s="1"/>
      <c r="G65" s="10">
        <f t="shared" si="6"/>
        <v>6.0049627791563278</v>
      </c>
      <c r="H65" s="10">
        <f t="shared" si="7"/>
        <v>34.542857142857137</v>
      </c>
      <c r="I65" s="10">
        <f t="shared" si="8"/>
        <v>34.571428571428569</v>
      </c>
      <c r="J65" s="3" t="s">
        <v>92</v>
      </c>
    </row>
    <row r="66" spans="1:10" x14ac:dyDescent="0.15">
      <c r="A66">
        <v>2004</v>
      </c>
      <c r="B66">
        <v>35</v>
      </c>
      <c r="C66">
        <v>2</v>
      </c>
      <c r="D66">
        <v>11</v>
      </c>
      <c r="E66">
        <v>148</v>
      </c>
      <c r="G66" s="10">
        <f t="shared" si="6"/>
        <v>4.2285714285714286</v>
      </c>
      <c r="H66" s="10">
        <f t="shared" si="7"/>
        <v>19.09090909090909</v>
      </c>
      <c r="I66" s="10">
        <f t="shared" si="8"/>
        <v>13.454545454545455</v>
      </c>
      <c r="J66" s="3" t="s">
        <v>87</v>
      </c>
    </row>
    <row r="67" spans="1:10" x14ac:dyDescent="0.15">
      <c r="A67">
        <v>2005</v>
      </c>
      <c r="B67">
        <v>30</v>
      </c>
      <c r="C67">
        <v>2</v>
      </c>
      <c r="D67">
        <v>5</v>
      </c>
      <c r="E67">
        <v>190</v>
      </c>
      <c r="G67" s="10">
        <f t="shared" si="6"/>
        <v>6.333333333333333</v>
      </c>
      <c r="H67" s="10">
        <f t="shared" si="7"/>
        <v>36</v>
      </c>
      <c r="I67" s="10">
        <f t="shared" si="8"/>
        <v>38</v>
      </c>
      <c r="J67" s="3" t="s">
        <v>83</v>
      </c>
    </row>
    <row r="68" spans="1:10" x14ac:dyDescent="0.15">
      <c r="A68">
        <v>2006</v>
      </c>
      <c r="B68">
        <v>27</v>
      </c>
      <c r="C68">
        <v>3</v>
      </c>
      <c r="D68">
        <v>9</v>
      </c>
      <c r="E68">
        <v>157</v>
      </c>
      <c r="G68" s="10">
        <f t="shared" si="6"/>
        <v>5.8148148148148149</v>
      </c>
      <c r="H68" s="10">
        <f t="shared" si="7"/>
        <v>18</v>
      </c>
      <c r="I68" s="10">
        <f t="shared" si="8"/>
        <v>17.444444444444443</v>
      </c>
      <c r="J68" s="3" t="s">
        <v>72</v>
      </c>
    </row>
    <row r="69" spans="1:10" x14ac:dyDescent="0.15">
      <c r="A69">
        <v>2007</v>
      </c>
      <c r="B69">
        <v>13.1</v>
      </c>
      <c r="C69">
        <v>3</v>
      </c>
      <c r="D69">
        <v>6</v>
      </c>
      <c r="E69">
        <v>57</v>
      </c>
      <c r="G69" s="10">
        <f t="shared" si="6"/>
        <v>4.3511450381679388</v>
      </c>
      <c r="H69" s="10">
        <f t="shared" si="7"/>
        <v>13.1</v>
      </c>
      <c r="I69" s="10">
        <f t="shared" si="8"/>
        <v>9.5</v>
      </c>
      <c r="J69" s="3" t="s">
        <v>16</v>
      </c>
    </row>
    <row r="70" spans="1:10" x14ac:dyDescent="0.15">
      <c r="A70">
        <v>2008</v>
      </c>
      <c r="B70">
        <v>39.299999999999997</v>
      </c>
      <c r="C70">
        <v>6</v>
      </c>
      <c r="D70">
        <v>14</v>
      </c>
      <c r="E70">
        <v>163</v>
      </c>
      <c r="G70" s="10">
        <f t="shared" si="6"/>
        <v>4.1475826972010177</v>
      </c>
      <c r="H70" s="10">
        <f t="shared" si="7"/>
        <v>16.842857142857142</v>
      </c>
      <c r="I70" s="10">
        <f t="shared" si="8"/>
        <v>11.642857142857142</v>
      </c>
      <c r="J70" s="3" t="s">
        <v>73</v>
      </c>
    </row>
    <row r="71" spans="1:10" x14ac:dyDescent="0.15">
      <c r="A71">
        <v>2009</v>
      </c>
      <c r="B71">
        <v>39.200000000000003</v>
      </c>
      <c r="C71">
        <v>8</v>
      </c>
      <c r="D71">
        <v>11</v>
      </c>
      <c r="E71">
        <v>145</v>
      </c>
      <c r="G71" s="10">
        <f t="shared" si="6"/>
        <v>3.6989795918367343</v>
      </c>
      <c r="H71" s="10">
        <f t="shared" si="7"/>
        <v>21.381818181818183</v>
      </c>
      <c r="I71" s="10">
        <f t="shared" si="8"/>
        <v>13.181818181818182</v>
      </c>
      <c r="J71" s="3" t="s">
        <v>16</v>
      </c>
    </row>
    <row r="72" spans="1:10" x14ac:dyDescent="0.15">
      <c r="A72">
        <v>2010</v>
      </c>
      <c r="B72">
        <v>19.399999999999999</v>
      </c>
      <c r="C72">
        <v>2</v>
      </c>
      <c r="D72">
        <v>7</v>
      </c>
      <c r="E72">
        <v>105</v>
      </c>
      <c r="G72" s="10">
        <f t="shared" si="6"/>
        <v>5.4123711340206189</v>
      </c>
      <c r="H72" s="10">
        <f t="shared" si="7"/>
        <v>16.628571428571426</v>
      </c>
      <c r="I72" s="10">
        <f t="shared" si="8"/>
        <v>15</v>
      </c>
      <c r="J72" s="3" t="s">
        <v>125</v>
      </c>
    </row>
    <row r="73" spans="1:10" x14ac:dyDescent="0.15">
      <c r="A73">
        <v>2011</v>
      </c>
      <c r="B73">
        <v>34</v>
      </c>
      <c r="C73">
        <v>6</v>
      </c>
      <c r="D73">
        <v>12</v>
      </c>
      <c r="E73">
        <v>133</v>
      </c>
      <c r="G73" s="10">
        <f t="shared" si="6"/>
        <v>3.9117647058823528</v>
      </c>
      <c r="H73" s="10">
        <f t="shared" si="7"/>
        <v>17</v>
      </c>
      <c r="I73" s="10">
        <f t="shared" si="8"/>
        <v>11.083333333333334</v>
      </c>
      <c r="J73" s="3" t="s">
        <v>126</v>
      </c>
    </row>
    <row r="74" spans="1:10" x14ac:dyDescent="0.15">
      <c r="A74">
        <v>2012</v>
      </c>
      <c r="B74">
        <v>33</v>
      </c>
      <c r="C74">
        <v>2</v>
      </c>
      <c r="D74">
        <v>7</v>
      </c>
      <c r="E74">
        <v>137</v>
      </c>
      <c r="G74" s="10">
        <f t="shared" si="6"/>
        <v>4.1515151515151514</v>
      </c>
      <c r="H74" s="10">
        <f t="shared" si="7"/>
        <v>28.285714285714285</v>
      </c>
      <c r="I74" s="10">
        <f t="shared" si="8"/>
        <v>19.571428571428573</v>
      </c>
      <c r="J74" s="3" t="s">
        <v>127</v>
      </c>
    </row>
    <row r="75" spans="1:10" x14ac:dyDescent="0.15">
      <c r="A75">
        <v>2013</v>
      </c>
      <c r="B75" s="24">
        <v>42.2</v>
      </c>
      <c r="C75" s="24">
        <v>2</v>
      </c>
      <c r="D75" s="24">
        <v>10</v>
      </c>
      <c r="E75" s="24">
        <v>258</v>
      </c>
      <c r="F75" s="24">
        <v>1</v>
      </c>
      <c r="G75" s="10">
        <f t="shared" si="6"/>
        <v>6.1137440758293833</v>
      </c>
      <c r="H75" s="10">
        <f t="shared" si="7"/>
        <v>25.32</v>
      </c>
      <c r="I75" s="10">
        <f t="shared" si="8"/>
        <v>25.8</v>
      </c>
      <c r="J75" s="3" t="s">
        <v>21</v>
      </c>
    </row>
    <row r="76" spans="1:10" x14ac:dyDescent="0.15">
      <c r="A76">
        <v>2014</v>
      </c>
      <c r="B76" s="24">
        <v>35.799999999999997</v>
      </c>
      <c r="C76" s="24">
        <v>2</v>
      </c>
      <c r="D76" s="24">
        <v>7</v>
      </c>
      <c r="E76" s="24">
        <v>225</v>
      </c>
      <c r="F76" s="24"/>
      <c r="G76" s="10">
        <f t="shared" si="6"/>
        <v>6.2849162011173192</v>
      </c>
      <c r="H76" s="10">
        <f t="shared" si="7"/>
        <v>30.685714285714283</v>
      </c>
      <c r="I76" s="10">
        <f t="shared" si="8"/>
        <v>32.142857142857146</v>
      </c>
      <c r="J76" s="3" t="s">
        <v>243</v>
      </c>
    </row>
    <row r="77" spans="1:10" x14ac:dyDescent="0.15">
      <c r="A77">
        <v>2015</v>
      </c>
      <c r="B77" s="24">
        <v>30</v>
      </c>
      <c r="C77" s="24">
        <v>2</v>
      </c>
      <c r="D77" s="24">
        <v>6</v>
      </c>
      <c r="E77" s="24">
        <v>189</v>
      </c>
      <c r="F77" s="24"/>
      <c r="G77" s="10">
        <f>IF(ISERROR(E77/B77),"N/A",E77/B77)</f>
        <v>6.3</v>
      </c>
      <c r="H77" s="10">
        <f>IF(ISERROR((B77*6)/D77),"N/A",(B77*6)/D77)</f>
        <v>30</v>
      </c>
      <c r="I77" s="10">
        <f>IF(ISERROR(E77/D77),"N/A",E77/D77)</f>
        <v>31.5</v>
      </c>
      <c r="J77" s="3" t="s">
        <v>251</v>
      </c>
    </row>
    <row r="78" spans="1:10" x14ac:dyDescent="0.15">
      <c r="A78">
        <v>2016</v>
      </c>
      <c r="B78" s="35">
        <v>26.67</v>
      </c>
      <c r="C78" s="24">
        <v>5</v>
      </c>
      <c r="D78" s="24">
        <v>7</v>
      </c>
      <c r="E78" s="24">
        <v>92</v>
      </c>
      <c r="F78" s="24">
        <v>2</v>
      </c>
      <c r="G78" s="10">
        <f t="shared" ref="G78" si="9">IF(ISERROR(E78/B78),"N/A",E78/B78)</f>
        <v>3.4495688038995125</v>
      </c>
      <c r="H78" s="10">
        <f t="shared" ref="H78" si="10">IF(ISERROR((B78*6)/D78),"N/A",(B78*6)/D78)</f>
        <v>22.860000000000003</v>
      </c>
      <c r="I78" s="10">
        <f t="shared" ref="I78" si="11">IF(ISERROR(E78/D78),"N/A",E78/D78)</f>
        <v>13.142857142857142</v>
      </c>
      <c r="J78" s="40" t="s">
        <v>192</v>
      </c>
    </row>
    <row r="79" spans="1:10" x14ac:dyDescent="0.15">
      <c r="J79" s="27"/>
    </row>
    <row r="80" spans="1:10" x14ac:dyDescent="0.15">
      <c r="A80" t="s">
        <v>59</v>
      </c>
      <c r="B80">
        <f>SUM(B56:B79)</f>
        <v>767.27</v>
      </c>
      <c r="C80">
        <f>SUM(C56:C79)</f>
        <v>85</v>
      </c>
      <c r="D80">
        <f>SUM(D56:D79)</f>
        <v>196</v>
      </c>
      <c r="E80">
        <f>SUM(E56:E79)</f>
        <v>3776</v>
      </c>
      <c r="F80">
        <f>SUM(F56:F79)</f>
        <v>4</v>
      </c>
      <c r="G80" s="1">
        <f>E80/B80</f>
        <v>4.9213445071487225</v>
      </c>
      <c r="H80" s="1">
        <f>(B80*6)/D80</f>
        <v>23.487857142857141</v>
      </c>
      <c r="I80" s="1">
        <f>E80/D80</f>
        <v>19.26530612244898</v>
      </c>
      <c r="J80" s="16" t="s">
        <v>10</v>
      </c>
    </row>
  </sheetData>
  <phoneticPr fontId="1" type="noConversion"/>
  <hyperlinks>
    <hyperlink ref="C2" location="'Overall ave'!A1" display="(back to front sheet)" xr:uid="{00000000-0004-0000-20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1"/>
  <dimension ref="A1:L76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8" max="8" width="9.16796875" style="1" customWidth="1"/>
  </cols>
  <sheetData>
    <row r="1" spans="1:12" x14ac:dyDescent="0.15">
      <c r="A1" s="5" t="s">
        <v>42</v>
      </c>
      <c r="B1" s="5" t="s">
        <v>131</v>
      </c>
      <c r="C1" t="s">
        <v>293</v>
      </c>
    </row>
    <row r="2" spans="1:12" x14ac:dyDescent="0.15">
      <c r="A2" s="5" t="s">
        <v>112</v>
      </c>
      <c r="B2" s="5"/>
      <c r="C2" s="21" t="s">
        <v>168</v>
      </c>
    </row>
    <row r="3" spans="1:12" x14ac:dyDescent="0.15">
      <c r="A3" s="9">
        <f>COUNTA(A5:A26)</f>
        <v>21</v>
      </c>
      <c r="B3" s="5"/>
    </row>
    <row r="4" spans="1:12" x14ac:dyDescent="0.15">
      <c r="A4" t="s">
        <v>103</v>
      </c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22</v>
      </c>
      <c r="H4" t="s">
        <v>36</v>
      </c>
      <c r="I4" s="1" t="s">
        <v>37</v>
      </c>
      <c r="J4" t="s">
        <v>201</v>
      </c>
      <c r="K4" t="s">
        <v>268</v>
      </c>
      <c r="L4" t="s">
        <v>284</v>
      </c>
    </row>
    <row r="5" spans="1:12" x14ac:dyDescent="0.15">
      <c r="A5">
        <v>1996</v>
      </c>
      <c r="B5">
        <v>14</v>
      </c>
      <c r="C5">
        <v>12</v>
      </c>
      <c r="D5">
        <v>2</v>
      </c>
      <c r="F5">
        <v>139</v>
      </c>
      <c r="H5"/>
      <c r="I5" s="1">
        <f t="shared" ref="I5:I24" si="0">IF(C5=0,"",ROUND(F5/(C5-D5),3))</f>
        <v>13.9</v>
      </c>
    </row>
    <row r="6" spans="1:12" x14ac:dyDescent="0.15">
      <c r="A6">
        <v>1997</v>
      </c>
      <c r="B6">
        <v>12</v>
      </c>
      <c r="C6">
        <v>12</v>
      </c>
      <c r="D6">
        <v>5</v>
      </c>
      <c r="F6">
        <v>98</v>
      </c>
      <c r="H6"/>
      <c r="I6" s="1">
        <f t="shared" si="0"/>
        <v>14</v>
      </c>
    </row>
    <row r="7" spans="1:12" x14ac:dyDescent="0.15">
      <c r="A7">
        <v>1998</v>
      </c>
      <c r="B7">
        <v>18</v>
      </c>
      <c r="C7">
        <v>17</v>
      </c>
      <c r="D7">
        <v>4</v>
      </c>
      <c r="F7">
        <v>217</v>
      </c>
      <c r="H7">
        <v>1</v>
      </c>
      <c r="I7" s="1">
        <f t="shared" si="0"/>
        <v>16.692</v>
      </c>
      <c r="J7">
        <v>63</v>
      </c>
    </row>
    <row r="8" spans="1:12" x14ac:dyDescent="0.15">
      <c r="A8">
        <v>1999</v>
      </c>
      <c r="B8">
        <v>18</v>
      </c>
      <c r="C8">
        <v>16</v>
      </c>
      <c r="D8">
        <v>2</v>
      </c>
      <c r="F8">
        <v>169</v>
      </c>
      <c r="H8"/>
      <c r="I8" s="1">
        <f t="shared" si="0"/>
        <v>12.071</v>
      </c>
    </row>
    <row r="9" spans="1:12" x14ac:dyDescent="0.15">
      <c r="A9">
        <v>2000</v>
      </c>
      <c r="B9">
        <v>11</v>
      </c>
      <c r="C9">
        <v>10</v>
      </c>
      <c r="D9">
        <v>0</v>
      </c>
      <c r="F9">
        <v>59</v>
      </c>
      <c r="H9"/>
      <c r="I9" s="1">
        <f t="shared" si="0"/>
        <v>5.9</v>
      </c>
    </row>
    <row r="10" spans="1:12" x14ac:dyDescent="0.15">
      <c r="A10">
        <v>2001</v>
      </c>
      <c r="B10">
        <v>13</v>
      </c>
      <c r="C10">
        <v>9</v>
      </c>
      <c r="D10">
        <v>1</v>
      </c>
      <c r="F10">
        <v>129</v>
      </c>
      <c r="H10"/>
      <c r="I10" s="1">
        <f t="shared" si="0"/>
        <v>16.125</v>
      </c>
    </row>
    <row r="11" spans="1:12" x14ac:dyDescent="0.15">
      <c r="A11">
        <v>2002</v>
      </c>
      <c r="B11">
        <v>8</v>
      </c>
      <c r="C11">
        <v>8</v>
      </c>
      <c r="D11">
        <v>2</v>
      </c>
      <c r="F11">
        <v>116</v>
      </c>
      <c r="H11"/>
      <c r="I11" s="1">
        <f t="shared" si="0"/>
        <v>19.332999999999998</v>
      </c>
    </row>
    <row r="12" spans="1:12" x14ac:dyDescent="0.15">
      <c r="A12">
        <v>2003</v>
      </c>
      <c r="B12">
        <v>13</v>
      </c>
      <c r="C12">
        <v>8</v>
      </c>
      <c r="D12">
        <v>3</v>
      </c>
      <c r="F12">
        <v>167</v>
      </c>
      <c r="H12"/>
      <c r="I12" s="1">
        <f t="shared" si="0"/>
        <v>33.4</v>
      </c>
    </row>
    <row r="13" spans="1:12" x14ac:dyDescent="0.15">
      <c r="A13">
        <v>2004</v>
      </c>
      <c r="B13">
        <v>15</v>
      </c>
      <c r="C13">
        <v>13</v>
      </c>
      <c r="D13">
        <v>1</v>
      </c>
      <c r="E13">
        <v>1</v>
      </c>
      <c r="F13">
        <v>224</v>
      </c>
      <c r="H13">
        <v>1</v>
      </c>
      <c r="I13" s="1">
        <f t="shared" si="0"/>
        <v>18.667000000000002</v>
      </c>
      <c r="J13">
        <v>50</v>
      </c>
      <c r="L13">
        <v>3</v>
      </c>
    </row>
    <row r="14" spans="1:12" x14ac:dyDescent="0.15">
      <c r="A14">
        <v>2005</v>
      </c>
      <c r="B14">
        <v>18</v>
      </c>
      <c r="C14">
        <v>14</v>
      </c>
      <c r="D14">
        <v>4</v>
      </c>
      <c r="E14">
        <v>3</v>
      </c>
      <c r="F14">
        <v>145</v>
      </c>
      <c r="H14"/>
      <c r="I14" s="1">
        <f t="shared" si="0"/>
        <v>14.5</v>
      </c>
      <c r="J14">
        <v>38</v>
      </c>
      <c r="L14">
        <v>1</v>
      </c>
    </row>
    <row r="15" spans="1:12" x14ac:dyDescent="0.15">
      <c r="A15">
        <v>2006</v>
      </c>
      <c r="B15">
        <v>13</v>
      </c>
      <c r="C15">
        <v>12</v>
      </c>
      <c r="D15">
        <v>2</v>
      </c>
      <c r="E15">
        <v>0</v>
      </c>
      <c r="F15">
        <v>122</v>
      </c>
      <c r="H15"/>
      <c r="I15" s="1">
        <f t="shared" si="0"/>
        <v>12.2</v>
      </c>
      <c r="J15" s="9">
        <v>38</v>
      </c>
      <c r="K15" t="s">
        <v>215</v>
      </c>
      <c r="L15">
        <v>2</v>
      </c>
    </row>
    <row r="16" spans="1:12" x14ac:dyDescent="0.15">
      <c r="A16">
        <v>2007</v>
      </c>
      <c r="B16" s="9">
        <v>14</v>
      </c>
      <c r="C16" s="9">
        <v>12</v>
      </c>
      <c r="D16" s="9">
        <v>4</v>
      </c>
      <c r="E16" s="9"/>
      <c r="F16" s="9">
        <v>194</v>
      </c>
      <c r="G16" s="9"/>
      <c r="H16" s="9"/>
      <c r="I16" s="1">
        <f t="shared" si="0"/>
        <v>24.25</v>
      </c>
      <c r="L16">
        <v>4</v>
      </c>
    </row>
    <row r="17" spans="1:12" x14ac:dyDescent="0.15">
      <c r="A17">
        <v>2008</v>
      </c>
      <c r="B17" s="9">
        <v>15</v>
      </c>
      <c r="C17" s="9">
        <v>10</v>
      </c>
      <c r="D17" s="9">
        <v>3</v>
      </c>
      <c r="E17" s="9">
        <v>2</v>
      </c>
      <c r="F17" s="9">
        <v>139</v>
      </c>
      <c r="G17" s="9"/>
      <c r="H17" s="9"/>
      <c r="I17" s="1">
        <f t="shared" si="0"/>
        <v>19.856999999999999</v>
      </c>
      <c r="L17">
        <v>2</v>
      </c>
    </row>
    <row r="18" spans="1:12" x14ac:dyDescent="0.15">
      <c r="A18">
        <v>2009</v>
      </c>
      <c r="B18" s="11">
        <v>12</v>
      </c>
      <c r="C18">
        <v>11</v>
      </c>
      <c r="D18">
        <v>2</v>
      </c>
      <c r="E18">
        <v>1</v>
      </c>
      <c r="F18">
        <v>100</v>
      </c>
      <c r="H18"/>
      <c r="I18" s="1">
        <f t="shared" si="0"/>
        <v>11.111000000000001</v>
      </c>
      <c r="J18">
        <v>19</v>
      </c>
      <c r="L18">
        <v>1</v>
      </c>
    </row>
    <row r="19" spans="1:12" x14ac:dyDescent="0.15">
      <c r="A19">
        <v>2010</v>
      </c>
      <c r="B19">
        <v>17</v>
      </c>
      <c r="C19">
        <v>13</v>
      </c>
      <c r="D19">
        <v>0</v>
      </c>
      <c r="E19">
        <v>2</v>
      </c>
      <c r="F19">
        <v>225</v>
      </c>
      <c r="H19"/>
      <c r="I19" s="1">
        <f t="shared" si="0"/>
        <v>17.308</v>
      </c>
      <c r="J19">
        <v>49</v>
      </c>
      <c r="L19">
        <v>7</v>
      </c>
    </row>
    <row r="20" spans="1:12" x14ac:dyDescent="0.15">
      <c r="A20">
        <v>2011</v>
      </c>
      <c r="B20">
        <v>15</v>
      </c>
      <c r="C20">
        <v>9</v>
      </c>
      <c r="D20">
        <v>3</v>
      </c>
      <c r="E20">
        <v>1</v>
      </c>
      <c r="F20">
        <v>110</v>
      </c>
      <c r="H20"/>
      <c r="I20" s="1">
        <f t="shared" si="0"/>
        <v>18.332999999999998</v>
      </c>
      <c r="J20">
        <v>37</v>
      </c>
      <c r="L20">
        <v>0</v>
      </c>
    </row>
    <row r="21" spans="1:12" x14ac:dyDescent="0.15">
      <c r="A21">
        <v>2012</v>
      </c>
      <c r="B21">
        <v>8</v>
      </c>
      <c r="C21">
        <v>6</v>
      </c>
      <c r="D21">
        <v>1</v>
      </c>
      <c r="E21">
        <v>1</v>
      </c>
      <c r="F21">
        <v>70</v>
      </c>
      <c r="H21"/>
      <c r="I21" s="1">
        <f t="shared" si="0"/>
        <v>14</v>
      </c>
      <c r="J21">
        <v>20</v>
      </c>
      <c r="L21">
        <v>1</v>
      </c>
    </row>
    <row r="22" spans="1:12" x14ac:dyDescent="0.15">
      <c r="A22">
        <v>2013</v>
      </c>
      <c r="B22" s="24">
        <v>13</v>
      </c>
      <c r="C22" s="24">
        <v>5</v>
      </c>
      <c r="D22" s="24">
        <v>2</v>
      </c>
      <c r="E22" s="24"/>
      <c r="F22" s="24">
        <v>50</v>
      </c>
      <c r="H22"/>
      <c r="I22" s="1">
        <f t="shared" si="0"/>
        <v>16.667000000000002</v>
      </c>
      <c r="J22">
        <v>19</v>
      </c>
      <c r="L22">
        <v>2</v>
      </c>
    </row>
    <row r="23" spans="1:12" x14ac:dyDescent="0.15">
      <c r="A23">
        <v>2014</v>
      </c>
      <c r="B23" s="24">
        <v>10</v>
      </c>
      <c r="C23" s="24">
        <v>6</v>
      </c>
      <c r="D23" s="24">
        <v>2</v>
      </c>
      <c r="E23" s="24"/>
      <c r="F23" s="24">
        <v>44</v>
      </c>
      <c r="H23"/>
      <c r="I23" s="1">
        <f t="shared" si="0"/>
        <v>11</v>
      </c>
      <c r="J23">
        <v>23</v>
      </c>
      <c r="L23">
        <v>1</v>
      </c>
    </row>
    <row r="24" spans="1:12" x14ac:dyDescent="0.15">
      <c r="A24">
        <v>2015</v>
      </c>
      <c r="B24" s="24">
        <v>11</v>
      </c>
      <c r="C24" s="24">
        <v>6</v>
      </c>
      <c r="D24" s="24">
        <v>1</v>
      </c>
      <c r="E24" s="24">
        <v>1</v>
      </c>
      <c r="F24" s="24">
        <v>43</v>
      </c>
      <c r="H24"/>
      <c r="I24" s="1">
        <f t="shared" si="0"/>
        <v>8.6</v>
      </c>
      <c r="J24">
        <v>14</v>
      </c>
      <c r="L24">
        <v>4</v>
      </c>
    </row>
    <row r="25" spans="1:12" x14ac:dyDescent="0.15">
      <c r="A25">
        <v>2016</v>
      </c>
      <c r="B25" s="24">
        <v>14</v>
      </c>
      <c r="C25" s="24">
        <v>7</v>
      </c>
      <c r="D25" s="24">
        <v>3</v>
      </c>
      <c r="E25" s="24">
        <v>0</v>
      </c>
      <c r="F25" s="24">
        <v>106</v>
      </c>
      <c r="G25" s="24">
        <v>0</v>
      </c>
      <c r="H25" s="24">
        <v>1</v>
      </c>
      <c r="I25" s="10">
        <f>IF(C25-D25=0,"--",F25/(C25-D25))</f>
        <v>26.5</v>
      </c>
      <c r="J25" s="24">
        <v>54</v>
      </c>
      <c r="L25">
        <v>4</v>
      </c>
    </row>
    <row r="26" spans="1:12" x14ac:dyDescent="0.15">
      <c r="H26"/>
      <c r="I26" s="1"/>
    </row>
    <row r="27" spans="1:12" x14ac:dyDescent="0.15">
      <c r="A27" t="s">
        <v>59</v>
      </c>
      <c r="B27">
        <f t="shared" ref="B27:H27" si="1">SUM(B5:B26)</f>
        <v>282</v>
      </c>
      <c r="C27">
        <f t="shared" si="1"/>
        <v>216</v>
      </c>
      <c r="D27">
        <f t="shared" si="1"/>
        <v>47</v>
      </c>
      <c r="E27">
        <f t="shared" si="1"/>
        <v>12</v>
      </c>
      <c r="F27">
        <f t="shared" si="1"/>
        <v>2666</v>
      </c>
      <c r="G27">
        <f t="shared" si="1"/>
        <v>0</v>
      </c>
      <c r="H27">
        <f t="shared" si="1"/>
        <v>3</v>
      </c>
      <c r="I27" s="1">
        <f>F27/(C27-D27)</f>
        <v>15.775147928994082</v>
      </c>
      <c r="J27">
        <f>MAX(J5:J26)</f>
        <v>63</v>
      </c>
      <c r="L27">
        <f t="shared" ref="L27" si="2">SUM(L5:L26)</f>
        <v>32</v>
      </c>
    </row>
    <row r="52" spans="1:11" x14ac:dyDescent="0.15">
      <c r="A52" s="5" t="s">
        <v>122</v>
      </c>
      <c r="G52" s="2"/>
      <c r="H52"/>
      <c r="I52" s="1"/>
      <c r="J52" s="1"/>
      <c r="K52" s="1"/>
    </row>
    <row r="53" spans="1:11" x14ac:dyDescent="0.15">
      <c r="A53" s="3" t="s">
        <v>103</v>
      </c>
      <c r="B53" s="3" t="s">
        <v>116</v>
      </c>
      <c r="C53" s="3" t="s">
        <v>121</v>
      </c>
      <c r="D53" s="3" t="s">
        <v>115</v>
      </c>
      <c r="E53" s="3" t="s">
        <v>35</v>
      </c>
      <c r="F53" s="3" t="s">
        <v>66</v>
      </c>
      <c r="G53" s="4" t="s">
        <v>119</v>
      </c>
      <c r="H53" s="4" t="s">
        <v>117</v>
      </c>
      <c r="I53" s="4" t="s">
        <v>118</v>
      </c>
      <c r="J53" s="4" t="s">
        <v>65</v>
      </c>
    </row>
    <row r="54" spans="1:11" x14ac:dyDescent="0.15">
      <c r="A54">
        <v>1996</v>
      </c>
      <c r="B54">
        <v>81</v>
      </c>
      <c r="C54">
        <v>10</v>
      </c>
      <c r="D54">
        <v>19</v>
      </c>
      <c r="E54">
        <v>353</v>
      </c>
      <c r="G54" s="10">
        <f>IF(ISERROR(E54/B54),"N/A",E54/B54)</f>
        <v>4.3580246913580245</v>
      </c>
      <c r="H54" s="10">
        <f>IF(ISERROR((B54*6)/D54),"N/A",(B54*6)/D54)</f>
        <v>25.578947368421051</v>
      </c>
      <c r="I54" s="10">
        <f>IF(ISERROR(E54/D54),"N/A",E54/D54)</f>
        <v>18.578947368421051</v>
      </c>
      <c r="J54" s="16"/>
    </row>
    <row r="55" spans="1:11" x14ac:dyDescent="0.15">
      <c r="A55">
        <v>1997</v>
      </c>
      <c r="B55">
        <v>97</v>
      </c>
      <c r="C55">
        <v>17</v>
      </c>
      <c r="D55">
        <v>18</v>
      </c>
      <c r="E55">
        <v>375</v>
      </c>
      <c r="G55" s="10">
        <f t="shared" ref="G55:G74" si="3">IF(ISERROR(E55/B55),"N/A",E55/B55)</f>
        <v>3.865979381443299</v>
      </c>
      <c r="H55" s="10">
        <f t="shared" ref="H55:H74" si="4">IF(ISERROR((B55*6)/D55),"N/A",(B55*6)/D55)</f>
        <v>32.333333333333336</v>
      </c>
      <c r="I55" s="10">
        <f t="shared" ref="I55:I74" si="5">IF(ISERROR(E55/D55),"N/A",E55/D55)</f>
        <v>20.833333333333332</v>
      </c>
      <c r="J55" s="16"/>
    </row>
    <row r="56" spans="1:11" x14ac:dyDescent="0.15">
      <c r="A56">
        <v>1998</v>
      </c>
      <c r="B56">
        <v>86.5</v>
      </c>
      <c r="C56">
        <v>16</v>
      </c>
      <c r="D56">
        <v>14</v>
      </c>
      <c r="E56">
        <v>315</v>
      </c>
      <c r="G56" s="10">
        <f t="shared" si="3"/>
        <v>3.6416184971098264</v>
      </c>
      <c r="H56" s="10">
        <f t="shared" si="4"/>
        <v>37.071428571428569</v>
      </c>
      <c r="I56" s="10">
        <f t="shared" si="5"/>
        <v>22.5</v>
      </c>
      <c r="J56" s="3" t="s">
        <v>13</v>
      </c>
    </row>
    <row r="57" spans="1:11" x14ac:dyDescent="0.15">
      <c r="A57">
        <v>1999</v>
      </c>
      <c r="B57">
        <v>93.3</v>
      </c>
      <c r="C57">
        <v>16</v>
      </c>
      <c r="D57">
        <v>20</v>
      </c>
      <c r="E57">
        <v>340</v>
      </c>
      <c r="F57">
        <v>1</v>
      </c>
      <c r="G57" s="10">
        <f t="shared" si="3"/>
        <v>3.644158628081458</v>
      </c>
      <c r="H57" s="10">
        <f t="shared" si="4"/>
        <v>27.99</v>
      </c>
      <c r="I57" s="10">
        <f t="shared" si="5"/>
        <v>17</v>
      </c>
      <c r="J57" s="3" t="s">
        <v>6</v>
      </c>
    </row>
    <row r="58" spans="1:11" x14ac:dyDescent="0.15">
      <c r="A58">
        <v>2000</v>
      </c>
      <c r="B58">
        <v>76.099999999999994</v>
      </c>
      <c r="C58">
        <v>10</v>
      </c>
      <c r="D58">
        <v>20</v>
      </c>
      <c r="E58">
        <v>309</v>
      </c>
      <c r="F58">
        <v>1</v>
      </c>
      <c r="G58" s="10">
        <f t="shared" si="3"/>
        <v>4.0604467805519056</v>
      </c>
      <c r="H58" s="10">
        <f t="shared" si="4"/>
        <v>22.83</v>
      </c>
      <c r="I58" s="10">
        <f t="shared" si="5"/>
        <v>15.45</v>
      </c>
      <c r="J58" s="3" t="s">
        <v>3</v>
      </c>
    </row>
    <row r="59" spans="1:11" x14ac:dyDescent="0.15">
      <c r="A59">
        <v>2001</v>
      </c>
      <c r="B59">
        <v>128</v>
      </c>
      <c r="C59">
        <v>16</v>
      </c>
      <c r="D59">
        <v>22</v>
      </c>
      <c r="E59">
        <v>446</v>
      </c>
      <c r="F59">
        <v>1</v>
      </c>
      <c r="G59" s="10">
        <f t="shared" si="3"/>
        <v>3.484375</v>
      </c>
      <c r="H59" s="10">
        <f t="shared" si="4"/>
        <v>34.909090909090907</v>
      </c>
      <c r="I59" s="10">
        <f t="shared" si="5"/>
        <v>20.272727272727273</v>
      </c>
      <c r="J59" s="3" t="s">
        <v>98</v>
      </c>
    </row>
    <row r="60" spans="1:11" x14ac:dyDescent="0.15">
      <c r="A60">
        <v>2002</v>
      </c>
      <c r="B60">
        <v>63</v>
      </c>
      <c r="C60">
        <v>10</v>
      </c>
      <c r="D60">
        <v>8</v>
      </c>
      <c r="E60">
        <v>222</v>
      </c>
      <c r="G60" s="10">
        <f t="shared" si="3"/>
        <v>3.5238095238095237</v>
      </c>
      <c r="H60" s="10">
        <f t="shared" si="4"/>
        <v>47.25</v>
      </c>
      <c r="I60" s="10">
        <f t="shared" si="5"/>
        <v>27.75</v>
      </c>
      <c r="J60" s="3" t="s">
        <v>82</v>
      </c>
    </row>
    <row r="61" spans="1:11" x14ac:dyDescent="0.15">
      <c r="A61">
        <v>2003</v>
      </c>
      <c r="B61">
        <v>67.5</v>
      </c>
      <c r="C61">
        <v>9</v>
      </c>
      <c r="D61">
        <v>25</v>
      </c>
      <c r="E61">
        <v>271</v>
      </c>
      <c r="F61">
        <v>2</v>
      </c>
      <c r="G61" s="10">
        <f t="shared" si="3"/>
        <v>4.0148148148148151</v>
      </c>
      <c r="H61" s="10">
        <f t="shared" si="4"/>
        <v>16.2</v>
      </c>
      <c r="I61" s="10">
        <f t="shared" si="5"/>
        <v>10.84</v>
      </c>
      <c r="J61" s="3" t="s">
        <v>90</v>
      </c>
    </row>
    <row r="62" spans="1:11" x14ac:dyDescent="0.15">
      <c r="A62">
        <v>2004</v>
      </c>
      <c r="B62">
        <v>91.5</v>
      </c>
      <c r="C62">
        <v>10</v>
      </c>
      <c r="D62">
        <v>20</v>
      </c>
      <c r="E62">
        <v>455</v>
      </c>
      <c r="F62">
        <v>1</v>
      </c>
      <c r="G62" s="10">
        <f t="shared" si="3"/>
        <v>4.972677595628415</v>
      </c>
      <c r="H62" s="10">
        <f t="shared" si="4"/>
        <v>27.45</v>
      </c>
      <c r="I62" s="10">
        <f t="shared" si="5"/>
        <v>22.75</v>
      </c>
      <c r="J62" s="3" t="s">
        <v>89</v>
      </c>
    </row>
    <row r="63" spans="1:11" x14ac:dyDescent="0.15">
      <c r="A63">
        <v>2005</v>
      </c>
      <c r="B63">
        <v>79</v>
      </c>
      <c r="C63">
        <v>14</v>
      </c>
      <c r="D63">
        <v>18</v>
      </c>
      <c r="E63">
        <v>430</v>
      </c>
      <c r="G63" s="10">
        <f t="shared" si="3"/>
        <v>5.443037974683544</v>
      </c>
      <c r="H63" s="10">
        <f t="shared" si="4"/>
        <v>26.333333333333332</v>
      </c>
      <c r="I63" s="10">
        <f t="shared" si="5"/>
        <v>23.888888888888889</v>
      </c>
      <c r="J63" s="3" t="s">
        <v>81</v>
      </c>
    </row>
    <row r="64" spans="1:11" x14ac:dyDescent="0.15">
      <c r="A64">
        <v>2006</v>
      </c>
      <c r="B64">
        <v>52.2</v>
      </c>
      <c r="C64">
        <v>13</v>
      </c>
      <c r="D64">
        <v>10</v>
      </c>
      <c r="E64">
        <v>162</v>
      </c>
      <c r="G64" s="10">
        <f t="shared" si="3"/>
        <v>3.103448275862069</v>
      </c>
      <c r="H64" s="10">
        <f t="shared" si="4"/>
        <v>31.320000000000004</v>
      </c>
      <c r="I64" s="10">
        <f t="shared" si="5"/>
        <v>16.2</v>
      </c>
      <c r="J64" s="3" t="s">
        <v>71</v>
      </c>
    </row>
    <row r="65" spans="1:10" x14ac:dyDescent="0.15">
      <c r="A65">
        <v>2007</v>
      </c>
      <c r="B65">
        <v>103</v>
      </c>
      <c r="C65">
        <v>15</v>
      </c>
      <c r="D65">
        <v>21</v>
      </c>
      <c r="E65">
        <v>385</v>
      </c>
      <c r="G65" s="10">
        <f t="shared" si="3"/>
        <v>3.737864077669903</v>
      </c>
      <c r="H65" s="10">
        <f t="shared" si="4"/>
        <v>29.428571428571427</v>
      </c>
      <c r="I65" s="10">
        <f t="shared" si="5"/>
        <v>18.333333333333332</v>
      </c>
      <c r="J65" s="3" t="s">
        <v>18</v>
      </c>
    </row>
    <row r="66" spans="1:10" x14ac:dyDescent="0.15">
      <c r="A66">
        <v>2008</v>
      </c>
      <c r="B66">
        <v>99.2</v>
      </c>
      <c r="C66">
        <v>25</v>
      </c>
      <c r="D66">
        <v>27</v>
      </c>
      <c r="E66">
        <v>326</v>
      </c>
      <c r="F66">
        <v>1</v>
      </c>
      <c r="G66" s="10">
        <f t="shared" si="3"/>
        <v>3.286290322580645</v>
      </c>
      <c r="H66" s="10">
        <f t="shared" si="4"/>
        <v>22.044444444444448</v>
      </c>
      <c r="I66" s="10">
        <f t="shared" si="5"/>
        <v>12.074074074074074</v>
      </c>
      <c r="J66" s="3" t="s">
        <v>21</v>
      </c>
    </row>
    <row r="67" spans="1:10" x14ac:dyDescent="0.15">
      <c r="A67">
        <v>2009</v>
      </c>
      <c r="B67">
        <v>20</v>
      </c>
      <c r="C67">
        <v>2</v>
      </c>
      <c r="D67">
        <v>5</v>
      </c>
      <c r="E67">
        <v>83</v>
      </c>
      <c r="G67" s="10">
        <f t="shared" si="3"/>
        <v>4.1500000000000004</v>
      </c>
      <c r="H67" s="10">
        <f t="shared" si="4"/>
        <v>24</v>
      </c>
      <c r="I67" s="10">
        <f t="shared" si="5"/>
        <v>16.600000000000001</v>
      </c>
      <c r="J67" s="3" t="s">
        <v>23</v>
      </c>
    </row>
    <row r="68" spans="1:10" x14ac:dyDescent="0.15">
      <c r="A68">
        <v>2010</v>
      </c>
      <c r="B68">
        <v>50</v>
      </c>
      <c r="C68">
        <v>3</v>
      </c>
      <c r="D68">
        <v>16</v>
      </c>
      <c r="E68">
        <v>238</v>
      </c>
      <c r="F68">
        <v>1</v>
      </c>
      <c r="G68" s="10">
        <f t="shared" si="3"/>
        <v>4.76</v>
      </c>
      <c r="H68" s="10">
        <f t="shared" si="4"/>
        <v>18.75</v>
      </c>
      <c r="I68" s="10">
        <f t="shared" si="5"/>
        <v>14.875</v>
      </c>
      <c r="J68" s="3" t="s">
        <v>11</v>
      </c>
    </row>
    <row r="69" spans="1:10" x14ac:dyDescent="0.15">
      <c r="A69">
        <v>2011</v>
      </c>
      <c r="B69">
        <v>65</v>
      </c>
      <c r="C69">
        <v>12</v>
      </c>
      <c r="D69">
        <v>11</v>
      </c>
      <c r="E69">
        <v>287</v>
      </c>
      <c r="G69" s="10">
        <f t="shared" si="3"/>
        <v>4.4153846153846157</v>
      </c>
      <c r="H69" s="10">
        <f t="shared" si="4"/>
        <v>35.454545454545453</v>
      </c>
      <c r="I69" s="10">
        <f t="shared" si="5"/>
        <v>26.09090909090909</v>
      </c>
      <c r="J69" s="3" t="s">
        <v>132</v>
      </c>
    </row>
    <row r="70" spans="1:10" x14ac:dyDescent="0.15">
      <c r="A70">
        <v>2012</v>
      </c>
      <c r="B70">
        <v>34</v>
      </c>
      <c r="C70">
        <v>6</v>
      </c>
      <c r="D70">
        <v>6</v>
      </c>
      <c r="E70">
        <v>134</v>
      </c>
      <c r="G70" s="10">
        <f t="shared" si="3"/>
        <v>3.9411764705882355</v>
      </c>
      <c r="H70" s="10">
        <f t="shared" si="4"/>
        <v>34</v>
      </c>
      <c r="I70" s="10">
        <f t="shared" si="5"/>
        <v>22.333333333333332</v>
      </c>
      <c r="J70" s="3" t="s">
        <v>133</v>
      </c>
    </row>
    <row r="71" spans="1:10" x14ac:dyDescent="0.15">
      <c r="A71">
        <v>2013</v>
      </c>
      <c r="B71" s="24">
        <v>85.4</v>
      </c>
      <c r="C71" s="24">
        <v>14</v>
      </c>
      <c r="D71" s="24">
        <v>16</v>
      </c>
      <c r="E71" s="24">
        <v>327</v>
      </c>
      <c r="G71" s="10">
        <f t="shared" si="3"/>
        <v>3.8290398126463696</v>
      </c>
      <c r="H71" s="10">
        <f t="shared" si="4"/>
        <v>32.025000000000006</v>
      </c>
      <c r="I71" s="10">
        <f t="shared" si="5"/>
        <v>20.4375</v>
      </c>
      <c r="J71" s="3" t="s">
        <v>81</v>
      </c>
    </row>
    <row r="72" spans="1:10" x14ac:dyDescent="0.15">
      <c r="A72">
        <v>2014</v>
      </c>
      <c r="B72" s="24">
        <v>70.5</v>
      </c>
      <c r="C72" s="24">
        <v>10</v>
      </c>
      <c r="D72" s="24">
        <v>18</v>
      </c>
      <c r="E72" s="24">
        <v>282</v>
      </c>
      <c r="F72" s="24">
        <v>1</v>
      </c>
      <c r="G72" s="10">
        <f t="shared" si="3"/>
        <v>4</v>
      </c>
      <c r="H72" s="10">
        <f t="shared" si="4"/>
        <v>23.5</v>
      </c>
      <c r="I72" s="10">
        <f t="shared" si="5"/>
        <v>15.666666666666666</v>
      </c>
      <c r="J72" s="3" t="s">
        <v>244</v>
      </c>
    </row>
    <row r="73" spans="1:10" x14ac:dyDescent="0.15">
      <c r="A73">
        <v>2015</v>
      </c>
      <c r="B73" s="24">
        <v>71</v>
      </c>
      <c r="C73" s="24">
        <v>10</v>
      </c>
      <c r="D73" s="24">
        <v>17</v>
      </c>
      <c r="E73" s="24">
        <v>336</v>
      </c>
      <c r="F73" s="24"/>
      <c r="G73" s="10">
        <f t="shared" si="3"/>
        <v>4.732394366197183</v>
      </c>
      <c r="H73" s="10">
        <f t="shared" si="4"/>
        <v>25.058823529411764</v>
      </c>
      <c r="I73" s="10">
        <f t="shared" si="5"/>
        <v>19.764705882352942</v>
      </c>
      <c r="J73" s="3" t="s">
        <v>252</v>
      </c>
    </row>
    <row r="74" spans="1:10" x14ac:dyDescent="0.15">
      <c r="A74">
        <v>2016</v>
      </c>
      <c r="B74" s="35">
        <v>76.33</v>
      </c>
      <c r="C74" s="24">
        <v>9</v>
      </c>
      <c r="D74" s="24">
        <v>14</v>
      </c>
      <c r="E74" s="24">
        <v>427</v>
      </c>
      <c r="F74" s="24">
        <v>4</v>
      </c>
      <c r="G74" s="10">
        <f t="shared" si="3"/>
        <v>5.5941307480676015</v>
      </c>
      <c r="H74" s="10">
        <f t="shared" si="4"/>
        <v>32.712857142857146</v>
      </c>
      <c r="I74" s="10">
        <f t="shared" si="5"/>
        <v>30.5</v>
      </c>
      <c r="J74" s="3" t="s">
        <v>132</v>
      </c>
    </row>
    <row r="75" spans="1:10" x14ac:dyDescent="0.15">
      <c r="F75" s="2"/>
      <c r="I75" s="1"/>
      <c r="J75" s="1"/>
    </row>
    <row r="76" spans="1:10" x14ac:dyDescent="0.15">
      <c r="A76" t="s">
        <v>59</v>
      </c>
      <c r="B76">
        <f>SUM(B54:B75)</f>
        <v>1589.53</v>
      </c>
      <c r="C76">
        <f>SUM(C54:C75)</f>
        <v>247</v>
      </c>
      <c r="D76">
        <f>SUM(D54:D75)</f>
        <v>345</v>
      </c>
      <c r="E76">
        <f>SUM(E54:E75)</f>
        <v>6503</v>
      </c>
      <c r="F76">
        <f>SUM(F54:F75)</f>
        <v>13</v>
      </c>
      <c r="G76" s="1">
        <f>E76/B76</f>
        <v>4.091146439513567</v>
      </c>
      <c r="H76" s="1">
        <f>(B76*6)/D76</f>
        <v>27.644000000000002</v>
      </c>
      <c r="I76" s="1">
        <f>E76/D76</f>
        <v>18.849275362318842</v>
      </c>
      <c r="J76" s="3" t="s">
        <v>6</v>
      </c>
    </row>
  </sheetData>
  <phoneticPr fontId="1" type="noConversion"/>
  <hyperlinks>
    <hyperlink ref="C2" location="'Overall ave'!A1" display="(back to front sheet)" xr:uid="{00000000-0004-0000-21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2"/>
  <dimension ref="A1:J66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7" max="7" width="9.16796875" style="1" customWidth="1"/>
  </cols>
  <sheetData>
    <row r="1" spans="1:10" x14ac:dyDescent="0.15">
      <c r="A1" s="5" t="s">
        <v>50</v>
      </c>
      <c r="B1" s="5" t="s">
        <v>166</v>
      </c>
    </row>
    <row r="2" spans="1:10" x14ac:dyDescent="0.15">
      <c r="A2" s="5" t="s">
        <v>112</v>
      </c>
      <c r="C2" s="21" t="s">
        <v>168</v>
      </c>
    </row>
    <row r="3" spans="1:10" x14ac:dyDescent="0.15">
      <c r="A3" s="5"/>
    </row>
    <row r="4" spans="1:10" x14ac:dyDescent="0.15">
      <c r="B4" t="s">
        <v>32</v>
      </c>
      <c r="C4" t="s">
        <v>33</v>
      </c>
      <c r="D4" t="s">
        <v>34</v>
      </c>
      <c r="E4" t="s">
        <v>269</v>
      </c>
      <c r="F4" t="s">
        <v>35</v>
      </c>
      <c r="G4" t="s">
        <v>36</v>
      </c>
      <c r="H4" s="1" t="s">
        <v>37</v>
      </c>
      <c r="I4" t="s">
        <v>201</v>
      </c>
      <c r="J4" t="s">
        <v>268</v>
      </c>
    </row>
    <row r="5" spans="1:10" x14ac:dyDescent="0.15">
      <c r="A5">
        <v>1990</v>
      </c>
      <c r="B5">
        <v>8</v>
      </c>
      <c r="C5">
        <v>8</v>
      </c>
      <c r="D5">
        <v>1</v>
      </c>
      <c r="F5">
        <v>104</v>
      </c>
      <c r="G5"/>
      <c r="H5" s="1">
        <f t="shared" ref="H5:H20" si="0">F5/(C5-D5)</f>
        <v>14.857142857142858</v>
      </c>
    </row>
    <row r="6" spans="1:10" x14ac:dyDescent="0.15">
      <c r="A6">
        <v>1991</v>
      </c>
      <c r="B6">
        <v>11</v>
      </c>
      <c r="C6">
        <v>11</v>
      </c>
      <c r="D6">
        <v>1</v>
      </c>
      <c r="F6">
        <v>110</v>
      </c>
      <c r="G6"/>
      <c r="H6" s="1">
        <f t="shared" si="0"/>
        <v>11</v>
      </c>
    </row>
    <row r="7" spans="1:10" x14ac:dyDescent="0.15">
      <c r="A7">
        <v>1992</v>
      </c>
      <c r="B7">
        <v>12</v>
      </c>
      <c r="C7">
        <v>12</v>
      </c>
      <c r="D7">
        <v>1</v>
      </c>
      <c r="F7">
        <v>239</v>
      </c>
      <c r="G7"/>
      <c r="H7" s="1">
        <f t="shared" si="0"/>
        <v>21.727272727272727</v>
      </c>
    </row>
    <row r="8" spans="1:10" x14ac:dyDescent="0.15">
      <c r="A8">
        <v>1993</v>
      </c>
      <c r="B8">
        <v>10</v>
      </c>
      <c r="C8">
        <v>10</v>
      </c>
      <c r="D8">
        <v>0</v>
      </c>
      <c r="F8">
        <v>199</v>
      </c>
      <c r="G8"/>
      <c r="H8" s="1">
        <f t="shared" si="0"/>
        <v>19.899999999999999</v>
      </c>
    </row>
    <row r="9" spans="1:10" x14ac:dyDescent="0.15">
      <c r="A9">
        <v>1994</v>
      </c>
      <c r="B9">
        <v>11</v>
      </c>
      <c r="C9">
        <v>11</v>
      </c>
      <c r="D9">
        <v>0</v>
      </c>
      <c r="F9">
        <v>138</v>
      </c>
      <c r="G9"/>
      <c r="H9" s="1">
        <f t="shared" si="0"/>
        <v>12.545454545454545</v>
      </c>
    </row>
    <row r="10" spans="1:10" x14ac:dyDescent="0.15">
      <c r="A10">
        <v>1995</v>
      </c>
      <c r="B10">
        <v>7</v>
      </c>
      <c r="C10">
        <v>7</v>
      </c>
      <c r="D10">
        <v>0</v>
      </c>
      <c r="F10">
        <v>58</v>
      </c>
      <c r="G10"/>
      <c r="H10" s="1">
        <f t="shared" si="0"/>
        <v>8.2857142857142865</v>
      </c>
    </row>
    <row r="11" spans="1:10" x14ac:dyDescent="0.15">
      <c r="A11">
        <v>1996</v>
      </c>
      <c r="B11">
        <v>6</v>
      </c>
      <c r="C11">
        <v>6</v>
      </c>
      <c r="D11">
        <v>2</v>
      </c>
      <c r="F11">
        <v>92</v>
      </c>
      <c r="G11"/>
      <c r="H11" s="1">
        <f t="shared" si="0"/>
        <v>23</v>
      </c>
    </row>
    <row r="12" spans="1:10" x14ac:dyDescent="0.15">
      <c r="A12">
        <v>1997</v>
      </c>
      <c r="B12">
        <v>5</v>
      </c>
      <c r="C12">
        <v>4</v>
      </c>
      <c r="D12">
        <v>1</v>
      </c>
      <c r="F12">
        <v>93</v>
      </c>
      <c r="G12">
        <v>1</v>
      </c>
      <c r="H12" s="1">
        <f t="shared" si="0"/>
        <v>31</v>
      </c>
      <c r="I12">
        <v>56</v>
      </c>
    </row>
    <row r="13" spans="1:10" x14ac:dyDescent="0.15">
      <c r="A13">
        <v>1998</v>
      </c>
      <c r="B13">
        <v>9</v>
      </c>
      <c r="C13">
        <v>8</v>
      </c>
      <c r="D13">
        <v>2</v>
      </c>
      <c r="F13">
        <v>90</v>
      </c>
      <c r="G13"/>
      <c r="H13" s="1">
        <f t="shared" si="0"/>
        <v>15</v>
      </c>
      <c r="I13">
        <v>43</v>
      </c>
      <c r="J13" t="s">
        <v>215</v>
      </c>
    </row>
    <row r="14" spans="1:10" x14ac:dyDescent="0.15">
      <c r="A14">
        <v>1999</v>
      </c>
      <c r="B14">
        <v>9</v>
      </c>
      <c r="C14">
        <v>8</v>
      </c>
      <c r="D14">
        <v>2</v>
      </c>
      <c r="F14">
        <v>77</v>
      </c>
      <c r="G14"/>
      <c r="H14" s="1">
        <f t="shared" si="0"/>
        <v>12.833333333333334</v>
      </c>
    </row>
    <row r="15" spans="1:10" x14ac:dyDescent="0.15">
      <c r="A15">
        <v>2000</v>
      </c>
      <c r="B15">
        <v>7</v>
      </c>
      <c r="C15">
        <v>7</v>
      </c>
      <c r="D15">
        <v>0</v>
      </c>
      <c r="F15">
        <v>126</v>
      </c>
      <c r="G15"/>
      <c r="H15" s="1">
        <f t="shared" si="0"/>
        <v>18</v>
      </c>
    </row>
    <row r="16" spans="1:10" x14ac:dyDescent="0.15">
      <c r="A16">
        <v>2001</v>
      </c>
      <c r="B16">
        <v>6</v>
      </c>
      <c r="C16">
        <v>6</v>
      </c>
      <c r="D16">
        <v>1</v>
      </c>
      <c r="F16">
        <v>61</v>
      </c>
      <c r="G16"/>
      <c r="H16" s="1">
        <f t="shared" si="0"/>
        <v>12.2</v>
      </c>
    </row>
    <row r="17" spans="1:10" x14ac:dyDescent="0.15">
      <c r="A17">
        <v>2002</v>
      </c>
      <c r="B17">
        <v>3</v>
      </c>
      <c r="C17">
        <v>3</v>
      </c>
      <c r="D17">
        <v>0</v>
      </c>
      <c r="F17">
        <v>6</v>
      </c>
      <c r="G17"/>
      <c r="H17" s="1">
        <f t="shared" si="0"/>
        <v>2</v>
      </c>
    </row>
    <row r="18" spans="1:10" x14ac:dyDescent="0.15">
      <c r="A18">
        <v>2003</v>
      </c>
      <c r="B18">
        <v>5</v>
      </c>
      <c r="C18">
        <v>4</v>
      </c>
      <c r="D18">
        <v>0</v>
      </c>
      <c r="F18">
        <v>46</v>
      </c>
      <c r="G18"/>
      <c r="H18" s="1">
        <f t="shared" si="0"/>
        <v>11.5</v>
      </c>
    </row>
    <row r="19" spans="1:10" x14ac:dyDescent="0.15">
      <c r="A19">
        <v>2004</v>
      </c>
      <c r="B19">
        <v>7</v>
      </c>
      <c r="C19">
        <v>7</v>
      </c>
      <c r="D19">
        <v>0</v>
      </c>
      <c r="F19">
        <v>114</v>
      </c>
      <c r="G19"/>
      <c r="H19" s="1">
        <f t="shared" si="0"/>
        <v>16.285714285714285</v>
      </c>
      <c r="I19">
        <v>31</v>
      </c>
    </row>
    <row r="20" spans="1:10" x14ac:dyDescent="0.15">
      <c r="A20">
        <v>2005</v>
      </c>
      <c r="B20">
        <v>4</v>
      </c>
      <c r="C20">
        <v>4</v>
      </c>
      <c r="D20">
        <v>1</v>
      </c>
      <c r="F20">
        <v>62</v>
      </c>
      <c r="G20"/>
      <c r="H20" s="1">
        <f t="shared" si="0"/>
        <v>20.666666666666668</v>
      </c>
      <c r="I20">
        <v>46</v>
      </c>
      <c r="J20" t="s">
        <v>215</v>
      </c>
    </row>
    <row r="21" spans="1:10" x14ac:dyDescent="0.15">
      <c r="A21">
        <v>2006</v>
      </c>
      <c r="B21">
        <v>1</v>
      </c>
      <c r="C21">
        <v>1</v>
      </c>
      <c r="D21">
        <v>1</v>
      </c>
      <c r="F21">
        <v>6</v>
      </c>
      <c r="G21"/>
      <c r="H21" s="31" t="s">
        <v>241</v>
      </c>
      <c r="I21">
        <v>6</v>
      </c>
    </row>
    <row r="22" spans="1:10" x14ac:dyDescent="0.15">
      <c r="A22">
        <v>2007</v>
      </c>
      <c r="B22" s="9">
        <v>2</v>
      </c>
      <c r="C22" s="9">
        <v>2</v>
      </c>
      <c r="D22" s="9">
        <v>2</v>
      </c>
      <c r="E22" s="9"/>
      <c r="F22" s="9">
        <v>21</v>
      </c>
      <c r="G22" s="9"/>
      <c r="H22" s="31" t="s">
        <v>241</v>
      </c>
    </row>
    <row r="23" spans="1:10" x14ac:dyDescent="0.15">
      <c r="A23">
        <v>2014</v>
      </c>
      <c r="B23" s="9">
        <v>2</v>
      </c>
      <c r="C23" s="9">
        <v>2</v>
      </c>
      <c r="D23" s="9">
        <v>0</v>
      </c>
      <c r="E23" s="9"/>
      <c r="F23" s="9">
        <v>17</v>
      </c>
      <c r="G23" s="9"/>
      <c r="H23" s="1">
        <f>F23/(C23-D23)</f>
        <v>8.5</v>
      </c>
      <c r="I23" s="9">
        <v>9</v>
      </c>
    </row>
    <row r="24" spans="1:10" x14ac:dyDescent="0.15">
      <c r="G24"/>
      <c r="H24" s="1"/>
    </row>
    <row r="25" spans="1:10" x14ac:dyDescent="0.15">
      <c r="A25" t="s">
        <v>59</v>
      </c>
      <c r="B25">
        <f>SUM(B5:B24)</f>
        <v>125</v>
      </c>
      <c r="C25">
        <f>SUM(C5:C24)</f>
        <v>121</v>
      </c>
      <c r="D25">
        <f>SUM(D5:D24)</f>
        <v>15</v>
      </c>
      <c r="F25">
        <f>SUM(F5:F24)</f>
        <v>1659</v>
      </c>
      <c r="G25">
        <f>SUM(G5:G24)</f>
        <v>1</v>
      </c>
      <c r="H25" s="1">
        <f>F25/(C25-D25)</f>
        <v>15.650943396226415</v>
      </c>
      <c r="I25">
        <f>MAX(I5:I24)</f>
        <v>56</v>
      </c>
    </row>
    <row r="45" spans="1:10" x14ac:dyDescent="0.15">
      <c r="H45" s="1"/>
      <c r="I45" s="1"/>
      <c r="J45" s="1"/>
    </row>
    <row r="46" spans="1:10" x14ac:dyDescent="0.15">
      <c r="A46" s="5" t="s">
        <v>122</v>
      </c>
      <c r="F46" s="2"/>
      <c r="G46"/>
    </row>
    <row r="47" spans="1:10" x14ac:dyDescent="0.15">
      <c r="B47" t="s">
        <v>62</v>
      </c>
      <c r="C47" t="s">
        <v>63</v>
      </c>
      <c r="D47" t="s">
        <v>64</v>
      </c>
      <c r="E47" t="s">
        <v>35</v>
      </c>
      <c r="F47" t="s">
        <v>66</v>
      </c>
      <c r="G47" s="1" t="s">
        <v>67</v>
      </c>
      <c r="H47" s="1" t="s">
        <v>68</v>
      </c>
      <c r="I47" s="1" t="s">
        <v>37</v>
      </c>
      <c r="J47" s="2" t="s">
        <v>65</v>
      </c>
    </row>
    <row r="48" spans="1:10" x14ac:dyDescent="0.15">
      <c r="A48">
        <v>1991</v>
      </c>
      <c r="B48">
        <v>11</v>
      </c>
      <c r="C48">
        <v>0</v>
      </c>
      <c r="D48">
        <v>0</v>
      </c>
      <c r="E48">
        <v>56</v>
      </c>
      <c r="G48" s="1">
        <f>E48/B48</f>
        <v>5.0909090909090908</v>
      </c>
      <c r="H48" s="1"/>
      <c r="I48" s="1"/>
      <c r="J48" s="2"/>
    </row>
    <row r="49" spans="1:10" x14ac:dyDescent="0.15">
      <c r="A49">
        <v>1992</v>
      </c>
      <c r="B49">
        <v>54</v>
      </c>
      <c r="C49">
        <v>9</v>
      </c>
      <c r="D49">
        <v>10</v>
      </c>
      <c r="E49">
        <v>197</v>
      </c>
      <c r="G49" s="1">
        <f>E49/B49</f>
        <v>3.6481481481481484</v>
      </c>
      <c r="H49" s="1">
        <f>(B49*6)/D49</f>
        <v>32.4</v>
      </c>
      <c r="I49" s="1">
        <f>E49/D49</f>
        <v>19.7</v>
      </c>
      <c r="J49" s="2"/>
    </row>
    <row r="50" spans="1:10" x14ac:dyDescent="0.15">
      <c r="A50">
        <v>1993</v>
      </c>
      <c r="B50">
        <v>47</v>
      </c>
      <c r="C50">
        <v>3</v>
      </c>
      <c r="D50">
        <v>8</v>
      </c>
      <c r="E50">
        <v>233</v>
      </c>
      <c r="G50" s="1">
        <f>E50/B50</f>
        <v>4.957446808510638</v>
      </c>
      <c r="H50" s="1">
        <f>(B50*6)/D50</f>
        <v>35.25</v>
      </c>
      <c r="I50" s="1">
        <f>E50/D50</f>
        <v>29.125</v>
      </c>
      <c r="J50" s="2"/>
    </row>
    <row r="51" spans="1:10" x14ac:dyDescent="0.15">
      <c r="A51">
        <v>1994</v>
      </c>
      <c r="B51">
        <v>40</v>
      </c>
      <c r="C51">
        <v>7</v>
      </c>
      <c r="D51">
        <v>5</v>
      </c>
      <c r="E51">
        <v>179</v>
      </c>
      <c r="G51" s="1">
        <f>E51/B51</f>
        <v>4.4749999999999996</v>
      </c>
      <c r="H51" s="1">
        <f>(B51*6)/D51</f>
        <v>48</v>
      </c>
      <c r="I51" s="1">
        <f>E51/D51</f>
        <v>35.799999999999997</v>
      </c>
      <c r="J51" s="2"/>
    </row>
    <row r="52" spans="1:10" x14ac:dyDescent="0.15">
      <c r="A52">
        <v>1995</v>
      </c>
      <c r="B52">
        <v>8</v>
      </c>
      <c r="C52">
        <v>0</v>
      </c>
      <c r="D52">
        <v>2</v>
      </c>
      <c r="E52">
        <v>48</v>
      </c>
      <c r="G52" s="1">
        <f>E52/B52</f>
        <v>6</v>
      </c>
      <c r="H52" s="1">
        <f>(B52*6)/D52</f>
        <v>24</v>
      </c>
      <c r="I52" s="1">
        <f>E52/D52</f>
        <v>24</v>
      </c>
      <c r="J52" s="2"/>
    </row>
    <row r="53" spans="1:10" x14ac:dyDescent="0.15">
      <c r="A53">
        <v>1996</v>
      </c>
      <c r="H53" s="1"/>
      <c r="I53" s="1"/>
      <c r="J53" s="2"/>
    </row>
    <row r="54" spans="1:10" x14ac:dyDescent="0.15">
      <c r="A54">
        <v>1997</v>
      </c>
      <c r="B54">
        <v>15.5</v>
      </c>
      <c r="C54">
        <v>3</v>
      </c>
      <c r="D54">
        <v>5</v>
      </c>
      <c r="E54">
        <v>52</v>
      </c>
      <c r="G54" s="1">
        <f t="shared" ref="G54:G59" si="1">E54/B54</f>
        <v>3.3548387096774195</v>
      </c>
      <c r="H54" s="1">
        <f t="shared" ref="H54:H59" si="2">(B54*6)/D54</f>
        <v>18.600000000000001</v>
      </c>
      <c r="I54" s="1">
        <f t="shared" ref="I54:I59" si="3">E54/D54</f>
        <v>10.4</v>
      </c>
      <c r="J54" s="2"/>
    </row>
    <row r="55" spans="1:10" x14ac:dyDescent="0.15">
      <c r="A55">
        <v>1998</v>
      </c>
      <c r="B55">
        <v>34</v>
      </c>
      <c r="C55">
        <v>2</v>
      </c>
      <c r="D55">
        <v>9</v>
      </c>
      <c r="E55">
        <v>134</v>
      </c>
      <c r="G55" s="1">
        <f t="shared" si="1"/>
        <v>3.9411764705882355</v>
      </c>
      <c r="H55" s="1">
        <f t="shared" si="2"/>
        <v>22.666666666666668</v>
      </c>
      <c r="I55" s="1">
        <f t="shared" si="3"/>
        <v>14.888888888888889</v>
      </c>
      <c r="J55" t="s">
        <v>84</v>
      </c>
    </row>
    <row r="56" spans="1:10" x14ac:dyDescent="0.15">
      <c r="A56">
        <v>1999</v>
      </c>
      <c r="B56">
        <v>22.3</v>
      </c>
      <c r="C56">
        <v>1</v>
      </c>
      <c r="D56">
        <v>5</v>
      </c>
      <c r="E56">
        <v>132</v>
      </c>
      <c r="G56" s="1">
        <f t="shared" si="1"/>
        <v>5.9192825112107625</v>
      </c>
      <c r="H56" s="1">
        <f t="shared" si="2"/>
        <v>26.76</v>
      </c>
      <c r="I56" s="1">
        <f t="shared" si="3"/>
        <v>26.4</v>
      </c>
      <c r="J56" t="s">
        <v>7</v>
      </c>
    </row>
    <row r="57" spans="1:10" x14ac:dyDescent="0.15">
      <c r="A57">
        <v>2000</v>
      </c>
      <c r="B57">
        <v>23</v>
      </c>
      <c r="C57">
        <v>4</v>
      </c>
      <c r="D57">
        <v>6</v>
      </c>
      <c r="E57">
        <v>96</v>
      </c>
      <c r="G57" s="1">
        <f t="shared" si="1"/>
        <v>4.1739130434782608</v>
      </c>
      <c r="H57" s="1">
        <f t="shared" si="2"/>
        <v>23</v>
      </c>
      <c r="I57" s="1">
        <f t="shared" si="3"/>
        <v>16</v>
      </c>
      <c r="J57" t="s">
        <v>84</v>
      </c>
    </row>
    <row r="58" spans="1:10" x14ac:dyDescent="0.15">
      <c r="A58">
        <v>2001</v>
      </c>
      <c r="B58">
        <v>25</v>
      </c>
      <c r="C58">
        <v>2</v>
      </c>
      <c r="D58">
        <v>1</v>
      </c>
      <c r="E58">
        <v>128</v>
      </c>
      <c r="G58" s="1">
        <f t="shared" si="1"/>
        <v>5.12</v>
      </c>
      <c r="H58" s="1">
        <f t="shared" si="2"/>
        <v>150</v>
      </c>
      <c r="I58" s="1">
        <f t="shared" si="3"/>
        <v>128</v>
      </c>
      <c r="J58" t="s">
        <v>100</v>
      </c>
    </row>
    <row r="59" spans="1:10" x14ac:dyDescent="0.15">
      <c r="A59">
        <v>2002</v>
      </c>
      <c r="B59">
        <v>9</v>
      </c>
      <c r="C59">
        <v>0</v>
      </c>
      <c r="D59">
        <v>2</v>
      </c>
      <c r="E59">
        <v>58</v>
      </c>
      <c r="G59" s="1">
        <f t="shared" si="1"/>
        <v>6.4444444444444446</v>
      </c>
      <c r="H59" s="1">
        <f t="shared" si="2"/>
        <v>27</v>
      </c>
      <c r="I59" s="1">
        <f t="shared" si="3"/>
        <v>29</v>
      </c>
      <c r="J59" t="s">
        <v>94</v>
      </c>
    </row>
    <row r="60" spans="1:10" x14ac:dyDescent="0.15">
      <c r="A60">
        <v>2003</v>
      </c>
      <c r="F60" s="1"/>
      <c r="H60" s="1"/>
      <c r="I60" s="1"/>
    </row>
    <row r="61" spans="1:10" x14ac:dyDescent="0.15">
      <c r="A61">
        <v>2004</v>
      </c>
      <c r="B61">
        <v>36</v>
      </c>
      <c r="C61">
        <v>2</v>
      </c>
      <c r="D61">
        <v>5</v>
      </c>
      <c r="E61">
        <v>137</v>
      </c>
      <c r="G61" s="1">
        <f>E61/B61</f>
        <v>3.8055555555555554</v>
      </c>
      <c r="H61" s="1">
        <f>(B61*6)/D61</f>
        <v>43.2</v>
      </c>
      <c r="I61" s="1">
        <f>E61/D61</f>
        <v>27.4</v>
      </c>
      <c r="J61" t="s">
        <v>70</v>
      </c>
    </row>
    <row r="62" spans="1:10" x14ac:dyDescent="0.15">
      <c r="A62">
        <v>2005</v>
      </c>
      <c r="B62">
        <v>3</v>
      </c>
      <c r="C62">
        <v>0</v>
      </c>
      <c r="D62">
        <v>0</v>
      </c>
      <c r="E62">
        <v>20</v>
      </c>
      <c r="G62" s="1">
        <f>E62/B62</f>
        <v>6.666666666666667</v>
      </c>
      <c r="H62" s="1"/>
      <c r="I62" s="1"/>
      <c r="J62" t="s">
        <v>85</v>
      </c>
    </row>
    <row r="63" spans="1:10" x14ac:dyDescent="0.15">
      <c r="A63">
        <v>2006</v>
      </c>
      <c r="B63">
        <v>1</v>
      </c>
      <c r="C63">
        <v>0</v>
      </c>
      <c r="D63">
        <v>0</v>
      </c>
      <c r="E63">
        <v>21</v>
      </c>
      <c r="G63" s="1">
        <f>E63/B63</f>
        <v>21</v>
      </c>
      <c r="H63" s="1"/>
      <c r="I63" s="1"/>
      <c r="J63" t="s">
        <v>78</v>
      </c>
    </row>
    <row r="64" spans="1:10" x14ac:dyDescent="0.15">
      <c r="H64" s="1"/>
      <c r="I64" s="1"/>
      <c r="J64" s="2"/>
    </row>
    <row r="65" spans="1:10" x14ac:dyDescent="0.15">
      <c r="A65" t="s">
        <v>59</v>
      </c>
      <c r="B65">
        <f t="shared" ref="B65:E65" si="4">SUM(B48:B63)</f>
        <v>328.8</v>
      </c>
      <c r="C65">
        <f t="shared" si="4"/>
        <v>33</v>
      </c>
      <c r="D65">
        <f t="shared" si="4"/>
        <v>58</v>
      </c>
      <c r="E65">
        <f t="shared" si="4"/>
        <v>1491</v>
      </c>
      <c r="F65">
        <f>SUM(F48:F63)</f>
        <v>0</v>
      </c>
      <c r="G65" s="1">
        <f>E65/B65</f>
        <v>4.5346715328467155</v>
      </c>
      <c r="H65" s="1">
        <f>(B65*6)/D65</f>
        <v>34.013793103448279</v>
      </c>
      <c r="I65" s="1">
        <f>E65/D65</f>
        <v>25.706896551724139</v>
      </c>
      <c r="J65" t="s">
        <v>7</v>
      </c>
    </row>
    <row r="66" spans="1:10" x14ac:dyDescent="0.15">
      <c r="G66"/>
      <c r="H66" s="1"/>
      <c r="I66" s="1"/>
      <c r="J66" s="1"/>
    </row>
  </sheetData>
  <phoneticPr fontId="1" type="noConversion"/>
  <hyperlinks>
    <hyperlink ref="C2" location="'Overall ave'!A1" display="(back to front sheet)" xr:uid="{00000000-0004-0000-2200-000000000000}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3"/>
  <dimension ref="A1:J65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7" max="7" width="9.16796875" style="1" customWidth="1"/>
  </cols>
  <sheetData>
    <row r="1" spans="1:8" x14ac:dyDescent="0.15">
      <c r="A1" s="5" t="s">
        <v>57</v>
      </c>
      <c r="B1" s="5" t="s">
        <v>167</v>
      </c>
    </row>
    <row r="2" spans="1:8" x14ac:dyDescent="0.15">
      <c r="A2" s="5" t="s">
        <v>112</v>
      </c>
      <c r="C2" s="21" t="s">
        <v>168</v>
      </c>
    </row>
    <row r="3" spans="1:8" x14ac:dyDescent="0.15">
      <c r="A3" s="5"/>
    </row>
    <row r="4" spans="1:8" x14ac:dyDescent="0.15">
      <c r="A4" t="s">
        <v>103</v>
      </c>
      <c r="B4" t="s">
        <v>32</v>
      </c>
      <c r="C4" t="s">
        <v>33</v>
      </c>
      <c r="D4" t="s">
        <v>34</v>
      </c>
      <c r="E4" t="s">
        <v>35</v>
      </c>
      <c r="F4" t="s">
        <v>36</v>
      </c>
      <c r="G4" s="1" t="s">
        <v>37</v>
      </c>
      <c r="H4" t="s">
        <v>201</v>
      </c>
    </row>
    <row r="5" spans="1:8" x14ac:dyDescent="0.15">
      <c r="A5">
        <v>1985</v>
      </c>
      <c r="B5">
        <v>15</v>
      </c>
      <c r="C5">
        <v>15</v>
      </c>
      <c r="D5">
        <v>0</v>
      </c>
      <c r="E5">
        <v>186</v>
      </c>
      <c r="F5">
        <v>1</v>
      </c>
      <c r="G5" s="1">
        <f t="shared" ref="G5:G21" si="0">E5/(C5-D5)</f>
        <v>12.4</v>
      </c>
      <c r="H5">
        <v>117</v>
      </c>
    </row>
    <row r="6" spans="1:8" x14ac:dyDescent="0.15">
      <c r="A6">
        <v>1986</v>
      </c>
    </row>
    <row r="7" spans="1:8" x14ac:dyDescent="0.15">
      <c r="A7">
        <v>1987</v>
      </c>
      <c r="B7">
        <v>14</v>
      </c>
      <c r="C7">
        <v>14</v>
      </c>
      <c r="D7">
        <v>4</v>
      </c>
      <c r="E7">
        <v>172</v>
      </c>
      <c r="G7" s="1">
        <f t="shared" si="0"/>
        <v>17.2</v>
      </c>
    </row>
    <row r="8" spans="1:8" x14ac:dyDescent="0.15">
      <c r="A8">
        <v>1988</v>
      </c>
      <c r="C8">
        <v>9</v>
      </c>
      <c r="D8">
        <v>1</v>
      </c>
      <c r="E8">
        <v>88</v>
      </c>
      <c r="G8" s="1">
        <f t="shared" si="0"/>
        <v>11</v>
      </c>
    </row>
    <row r="9" spans="1:8" x14ac:dyDescent="0.15">
      <c r="A9">
        <v>1989</v>
      </c>
    </row>
    <row r="10" spans="1:8" x14ac:dyDescent="0.15">
      <c r="A10">
        <v>1990</v>
      </c>
      <c r="C10">
        <v>16</v>
      </c>
      <c r="D10">
        <v>6</v>
      </c>
      <c r="E10">
        <v>135</v>
      </c>
      <c r="G10" s="1">
        <f t="shared" si="0"/>
        <v>13.5</v>
      </c>
      <c r="H10">
        <v>37</v>
      </c>
    </row>
    <row r="11" spans="1:8" x14ac:dyDescent="0.15">
      <c r="A11">
        <v>1991</v>
      </c>
      <c r="C11">
        <v>8</v>
      </c>
      <c r="D11">
        <v>2</v>
      </c>
      <c r="E11">
        <v>97</v>
      </c>
      <c r="G11" s="1">
        <f t="shared" si="0"/>
        <v>16.166666666666668</v>
      </c>
      <c r="H11">
        <v>43</v>
      </c>
    </row>
    <row r="12" spans="1:8" x14ac:dyDescent="0.15">
      <c r="A12">
        <v>1992</v>
      </c>
      <c r="C12">
        <v>11</v>
      </c>
      <c r="D12">
        <v>5</v>
      </c>
      <c r="E12">
        <v>90</v>
      </c>
      <c r="G12" s="1">
        <f t="shared" si="0"/>
        <v>15</v>
      </c>
      <c r="H12">
        <v>38</v>
      </c>
    </row>
    <row r="13" spans="1:8" x14ac:dyDescent="0.15">
      <c r="A13">
        <v>1993</v>
      </c>
      <c r="C13">
        <v>9</v>
      </c>
      <c r="D13">
        <v>4</v>
      </c>
      <c r="E13">
        <v>73</v>
      </c>
      <c r="G13" s="1">
        <f t="shared" si="0"/>
        <v>14.6</v>
      </c>
    </row>
    <row r="14" spans="1:8" x14ac:dyDescent="0.15">
      <c r="A14">
        <v>1994</v>
      </c>
      <c r="C14">
        <v>14</v>
      </c>
      <c r="D14">
        <v>0</v>
      </c>
      <c r="E14">
        <v>193</v>
      </c>
      <c r="G14" s="1">
        <f t="shared" si="0"/>
        <v>13.785714285714286</v>
      </c>
    </row>
    <row r="15" spans="1:8" x14ac:dyDescent="0.15">
      <c r="A15">
        <v>1995</v>
      </c>
      <c r="B15">
        <v>12</v>
      </c>
      <c r="C15">
        <v>9</v>
      </c>
      <c r="D15">
        <v>2</v>
      </c>
      <c r="E15">
        <v>69</v>
      </c>
      <c r="G15" s="1">
        <f t="shared" si="0"/>
        <v>9.8571428571428577</v>
      </c>
    </row>
    <row r="16" spans="1:8" x14ac:dyDescent="0.15">
      <c r="A16">
        <v>1996</v>
      </c>
      <c r="B16">
        <v>17</v>
      </c>
      <c r="C16">
        <v>9</v>
      </c>
      <c r="D16">
        <v>4</v>
      </c>
      <c r="E16">
        <v>90</v>
      </c>
      <c r="G16" s="1">
        <f t="shared" si="0"/>
        <v>18</v>
      </c>
    </row>
    <row r="17" spans="1:9" x14ac:dyDescent="0.15">
      <c r="A17">
        <v>1997</v>
      </c>
      <c r="B17">
        <v>12</v>
      </c>
      <c r="C17">
        <v>7</v>
      </c>
      <c r="D17">
        <v>4</v>
      </c>
      <c r="E17">
        <v>27</v>
      </c>
      <c r="G17" s="1">
        <f t="shared" si="0"/>
        <v>9</v>
      </c>
      <c r="H17">
        <v>15</v>
      </c>
      <c r="I17" t="s">
        <v>215</v>
      </c>
    </row>
    <row r="18" spans="1:9" x14ac:dyDescent="0.15">
      <c r="A18">
        <v>1998</v>
      </c>
      <c r="B18">
        <v>12</v>
      </c>
      <c r="C18">
        <v>6</v>
      </c>
      <c r="D18">
        <v>1</v>
      </c>
      <c r="E18">
        <v>28</v>
      </c>
      <c r="G18" s="1">
        <f t="shared" si="0"/>
        <v>5.6</v>
      </c>
      <c r="H18">
        <v>9</v>
      </c>
    </row>
    <row r="19" spans="1:9" x14ac:dyDescent="0.15">
      <c r="A19">
        <v>1999</v>
      </c>
      <c r="B19">
        <v>10</v>
      </c>
      <c r="C19">
        <v>7</v>
      </c>
      <c r="D19">
        <v>3</v>
      </c>
      <c r="E19">
        <v>39</v>
      </c>
      <c r="G19" s="1">
        <f t="shared" si="0"/>
        <v>9.75</v>
      </c>
    </row>
    <row r="20" spans="1:9" x14ac:dyDescent="0.15">
      <c r="A20">
        <v>2000</v>
      </c>
      <c r="B20">
        <v>9</v>
      </c>
      <c r="C20">
        <v>5</v>
      </c>
      <c r="D20">
        <v>1</v>
      </c>
      <c r="E20">
        <v>64</v>
      </c>
      <c r="F20">
        <v>1</v>
      </c>
      <c r="G20" s="1">
        <f t="shared" si="0"/>
        <v>16</v>
      </c>
    </row>
    <row r="21" spans="1:9" x14ac:dyDescent="0.15">
      <c r="A21">
        <v>2001</v>
      </c>
      <c r="B21">
        <v>7</v>
      </c>
      <c r="C21">
        <v>3</v>
      </c>
      <c r="D21">
        <v>0</v>
      </c>
      <c r="E21">
        <v>8</v>
      </c>
      <c r="G21" s="1">
        <f t="shared" si="0"/>
        <v>2.6666666666666665</v>
      </c>
    </row>
    <row r="23" spans="1:9" x14ac:dyDescent="0.15">
      <c r="A23" t="s">
        <v>59</v>
      </c>
      <c r="B23">
        <f>SUM(B5:B22)</f>
        <v>108</v>
      </c>
      <c r="C23">
        <f>SUM(C5:C22)</f>
        <v>142</v>
      </c>
      <c r="D23">
        <f>SUM(D5:D22)</f>
        <v>37</v>
      </c>
      <c r="E23">
        <f>SUM(E5:E22)</f>
        <v>1359</v>
      </c>
      <c r="F23">
        <f>SUM(F5:F22)</f>
        <v>2</v>
      </c>
      <c r="G23" s="1">
        <f>E23/(C23-D23)</f>
        <v>12.942857142857143</v>
      </c>
      <c r="H23">
        <f>MAX(H5:H22)</f>
        <v>117</v>
      </c>
    </row>
    <row r="43" spans="1:10" x14ac:dyDescent="0.15">
      <c r="H43" s="1"/>
      <c r="I43" s="1"/>
      <c r="J43" s="1"/>
    </row>
    <row r="44" spans="1:10" x14ac:dyDescent="0.15">
      <c r="A44" s="5" t="s">
        <v>122</v>
      </c>
      <c r="F44" s="2"/>
      <c r="G44"/>
    </row>
    <row r="45" spans="1:10" x14ac:dyDescent="0.15">
      <c r="B45" t="s">
        <v>62</v>
      </c>
      <c r="C45" t="s">
        <v>63</v>
      </c>
      <c r="D45" t="s">
        <v>64</v>
      </c>
      <c r="E45" t="s">
        <v>35</v>
      </c>
      <c r="F45" t="s">
        <v>66</v>
      </c>
      <c r="G45" s="1" t="s">
        <v>67</v>
      </c>
      <c r="H45" s="1" t="s">
        <v>68</v>
      </c>
      <c r="I45" s="1" t="s">
        <v>37</v>
      </c>
      <c r="J45" s="2" t="s">
        <v>65</v>
      </c>
    </row>
    <row r="46" spans="1:10" x14ac:dyDescent="0.15">
      <c r="A46">
        <v>1985</v>
      </c>
      <c r="B46">
        <v>140</v>
      </c>
      <c r="C46">
        <v>29</v>
      </c>
      <c r="D46">
        <v>18</v>
      </c>
      <c r="E46">
        <v>396</v>
      </c>
      <c r="G46" s="1">
        <f>E46/B46</f>
        <v>2.8285714285714287</v>
      </c>
      <c r="H46" s="1">
        <f>(B46*6)/D46</f>
        <v>46.666666666666664</v>
      </c>
      <c r="I46" s="1">
        <f>E46/D46</f>
        <v>22</v>
      </c>
      <c r="J46" s="2"/>
    </row>
    <row r="47" spans="1:10" x14ac:dyDescent="0.15">
      <c r="A47">
        <v>1986</v>
      </c>
      <c r="H47" s="1"/>
      <c r="I47" s="1"/>
      <c r="J47" s="2"/>
    </row>
    <row r="48" spans="1:10" x14ac:dyDescent="0.15">
      <c r="A48">
        <v>1987</v>
      </c>
      <c r="B48">
        <v>150.5</v>
      </c>
      <c r="D48">
        <v>35</v>
      </c>
      <c r="E48">
        <v>401</v>
      </c>
      <c r="G48" s="1">
        <f>E48/B48</f>
        <v>2.6644518272425248</v>
      </c>
      <c r="H48" s="1">
        <f>(B48*6)/D48</f>
        <v>25.8</v>
      </c>
      <c r="I48" s="1">
        <f>E48/D48</f>
        <v>11.457142857142857</v>
      </c>
      <c r="J48" s="2"/>
    </row>
    <row r="49" spans="1:10" x14ac:dyDescent="0.15">
      <c r="A49">
        <v>1988</v>
      </c>
      <c r="B49">
        <v>180</v>
      </c>
      <c r="D49">
        <v>35</v>
      </c>
      <c r="E49">
        <v>571</v>
      </c>
      <c r="G49" s="1">
        <f>E49/B49</f>
        <v>3.1722222222222221</v>
      </c>
      <c r="H49" s="1">
        <f>(B49*6)/D49</f>
        <v>30.857142857142858</v>
      </c>
      <c r="I49" s="1">
        <f>E49/D49</f>
        <v>16.314285714285713</v>
      </c>
      <c r="J49" s="2"/>
    </row>
    <row r="50" spans="1:10" x14ac:dyDescent="0.15">
      <c r="A50">
        <v>1989</v>
      </c>
      <c r="H50" s="1"/>
      <c r="I50" s="1"/>
      <c r="J50" s="2"/>
    </row>
    <row r="51" spans="1:10" x14ac:dyDescent="0.15">
      <c r="A51">
        <v>1990</v>
      </c>
      <c r="B51">
        <v>167.4</v>
      </c>
      <c r="C51">
        <v>35</v>
      </c>
      <c r="D51">
        <v>42</v>
      </c>
      <c r="E51">
        <v>521</v>
      </c>
      <c r="G51" s="1">
        <f t="shared" ref="G51:G62" si="1">E51/B51</f>
        <v>3.1123058542413382</v>
      </c>
      <c r="H51" s="1">
        <f t="shared" ref="H51:H62" si="2">(B51*6)/D51</f>
        <v>23.914285714285718</v>
      </c>
      <c r="I51" s="1">
        <f t="shared" ref="I51:I62" si="3">E51/D51</f>
        <v>12.404761904761905</v>
      </c>
      <c r="J51" s="2" t="s">
        <v>218</v>
      </c>
    </row>
    <row r="52" spans="1:10" x14ac:dyDescent="0.15">
      <c r="A52">
        <v>1991</v>
      </c>
      <c r="B52">
        <v>144.19999999999999</v>
      </c>
      <c r="C52">
        <v>27</v>
      </c>
      <c r="D52">
        <v>24</v>
      </c>
      <c r="E52">
        <v>449</v>
      </c>
      <c r="G52" s="1">
        <f t="shared" si="1"/>
        <v>3.1137309292649102</v>
      </c>
      <c r="H52" s="1">
        <f t="shared" si="2"/>
        <v>36.049999999999997</v>
      </c>
      <c r="I52" s="1">
        <f t="shared" si="3"/>
        <v>18.708333333333332</v>
      </c>
      <c r="J52" s="2"/>
    </row>
    <row r="53" spans="1:10" x14ac:dyDescent="0.15">
      <c r="A53">
        <v>1992</v>
      </c>
      <c r="B53">
        <v>146</v>
      </c>
      <c r="C53">
        <v>26</v>
      </c>
      <c r="D53">
        <v>20</v>
      </c>
      <c r="E53">
        <v>454</v>
      </c>
      <c r="G53" s="1">
        <f t="shared" si="1"/>
        <v>3.1095890410958904</v>
      </c>
      <c r="H53" s="1">
        <f t="shared" si="2"/>
        <v>43.8</v>
      </c>
      <c r="I53" s="1">
        <f t="shared" si="3"/>
        <v>22.7</v>
      </c>
      <c r="J53" t="s">
        <v>84</v>
      </c>
    </row>
    <row r="54" spans="1:10" x14ac:dyDescent="0.15">
      <c r="A54">
        <v>1993</v>
      </c>
      <c r="B54">
        <v>157</v>
      </c>
      <c r="C54">
        <v>32</v>
      </c>
      <c r="D54">
        <v>22</v>
      </c>
      <c r="E54">
        <v>471</v>
      </c>
      <c r="G54" s="1">
        <f t="shared" si="1"/>
        <v>3</v>
      </c>
      <c r="H54" s="1">
        <f t="shared" si="2"/>
        <v>42.81818181818182</v>
      </c>
      <c r="I54" s="1">
        <f t="shared" si="3"/>
        <v>21.40909090909091</v>
      </c>
      <c r="J54" t="s">
        <v>7</v>
      </c>
    </row>
    <row r="55" spans="1:10" x14ac:dyDescent="0.15">
      <c r="A55">
        <v>1994</v>
      </c>
      <c r="B55">
        <v>140</v>
      </c>
      <c r="C55">
        <v>27</v>
      </c>
      <c r="D55">
        <v>20</v>
      </c>
      <c r="E55">
        <v>429</v>
      </c>
      <c r="G55" s="1">
        <f t="shared" si="1"/>
        <v>3.0642857142857145</v>
      </c>
      <c r="H55" s="1">
        <f t="shared" si="2"/>
        <v>42</v>
      </c>
      <c r="I55" s="1">
        <f t="shared" si="3"/>
        <v>21.45</v>
      </c>
      <c r="J55" t="s">
        <v>84</v>
      </c>
    </row>
    <row r="56" spans="1:10" x14ac:dyDescent="0.15">
      <c r="A56">
        <v>1995</v>
      </c>
      <c r="B56">
        <v>117</v>
      </c>
      <c r="C56">
        <v>23</v>
      </c>
      <c r="D56">
        <v>27</v>
      </c>
      <c r="E56">
        <v>376</v>
      </c>
      <c r="F56">
        <v>2</v>
      </c>
      <c r="G56" s="1">
        <f t="shared" si="1"/>
        <v>3.2136752136752138</v>
      </c>
      <c r="H56" s="1">
        <f t="shared" si="2"/>
        <v>26</v>
      </c>
      <c r="I56" s="1">
        <f t="shared" si="3"/>
        <v>13.925925925925926</v>
      </c>
      <c r="J56" t="s">
        <v>219</v>
      </c>
    </row>
    <row r="57" spans="1:10" x14ac:dyDescent="0.15">
      <c r="A57">
        <v>1996</v>
      </c>
      <c r="B57">
        <v>124</v>
      </c>
      <c r="C57">
        <v>32</v>
      </c>
      <c r="D57">
        <v>38</v>
      </c>
      <c r="E57">
        <v>427</v>
      </c>
      <c r="G57" s="1">
        <f t="shared" si="1"/>
        <v>3.443548387096774</v>
      </c>
      <c r="H57" s="1">
        <f t="shared" si="2"/>
        <v>19.578947368421051</v>
      </c>
      <c r="I57" s="1">
        <f t="shared" si="3"/>
        <v>11.236842105263158</v>
      </c>
      <c r="J57" t="s">
        <v>94</v>
      </c>
    </row>
    <row r="58" spans="1:10" x14ac:dyDescent="0.15">
      <c r="A58">
        <v>1997</v>
      </c>
      <c r="B58">
        <v>121</v>
      </c>
      <c r="C58">
        <v>30</v>
      </c>
      <c r="D58">
        <v>27</v>
      </c>
      <c r="E58">
        <v>362</v>
      </c>
      <c r="F58" s="1"/>
      <c r="G58" s="1">
        <f t="shared" si="1"/>
        <v>2.9917355371900825</v>
      </c>
      <c r="H58" s="1">
        <f t="shared" si="2"/>
        <v>26.888888888888889</v>
      </c>
      <c r="I58" s="1">
        <f t="shared" si="3"/>
        <v>13.407407407407407</v>
      </c>
    </row>
    <row r="59" spans="1:10" x14ac:dyDescent="0.15">
      <c r="A59">
        <v>1998</v>
      </c>
      <c r="B59">
        <v>114</v>
      </c>
      <c r="C59">
        <v>36</v>
      </c>
      <c r="D59">
        <v>20</v>
      </c>
      <c r="E59">
        <v>323</v>
      </c>
      <c r="G59" s="1">
        <f t="shared" si="1"/>
        <v>2.8333333333333335</v>
      </c>
      <c r="H59" s="1">
        <f t="shared" si="2"/>
        <v>34.200000000000003</v>
      </c>
      <c r="I59" s="1">
        <f t="shared" si="3"/>
        <v>16.149999999999999</v>
      </c>
      <c r="J59" t="s">
        <v>70</v>
      </c>
    </row>
    <row r="60" spans="1:10" x14ac:dyDescent="0.15">
      <c r="A60">
        <v>1999</v>
      </c>
      <c r="B60">
        <v>107.5</v>
      </c>
      <c r="C60">
        <v>21</v>
      </c>
      <c r="D60">
        <v>25</v>
      </c>
      <c r="E60">
        <v>344</v>
      </c>
      <c r="G60" s="1">
        <f t="shared" si="1"/>
        <v>3.2</v>
      </c>
      <c r="H60" s="1">
        <f t="shared" si="2"/>
        <v>25.8</v>
      </c>
      <c r="I60" s="1">
        <f t="shared" si="3"/>
        <v>13.76</v>
      </c>
      <c r="J60" t="s">
        <v>85</v>
      </c>
    </row>
    <row r="61" spans="1:10" x14ac:dyDescent="0.15">
      <c r="A61">
        <v>2000</v>
      </c>
      <c r="B61">
        <v>76.3</v>
      </c>
      <c r="C61">
        <v>17</v>
      </c>
      <c r="D61">
        <v>15</v>
      </c>
      <c r="E61">
        <v>218</v>
      </c>
      <c r="G61" s="1">
        <f t="shared" si="1"/>
        <v>2.8571428571428572</v>
      </c>
      <c r="H61" s="1">
        <f t="shared" si="2"/>
        <v>30.519999999999996</v>
      </c>
      <c r="I61" s="1">
        <f t="shared" si="3"/>
        <v>14.533333333333333</v>
      </c>
      <c r="J61" t="s">
        <v>78</v>
      </c>
    </row>
    <row r="62" spans="1:10" x14ac:dyDescent="0.15">
      <c r="A62">
        <v>2001</v>
      </c>
      <c r="B62">
        <v>71</v>
      </c>
      <c r="C62">
        <v>10</v>
      </c>
      <c r="D62">
        <v>25</v>
      </c>
      <c r="E62">
        <v>262</v>
      </c>
      <c r="G62" s="1">
        <f t="shared" si="1"/>
        <v>3.6901408450704225</v>
      </c>
      <c r="H62" s="1">
        <f t="shared" si="2"/>
        <v>17.04</v>
      </c>
      <c r="I62" s="1">
        <f t="shared" si="3"/>
        <v>10.48</v>
      </c>
      <c r="J62" s="2"/>
    </row>
    <row r="63" spans="1:10" x14ac:dyDescent="0.15">
      <c r="H63" s="1"/>
      <c r="I63" s="1"/>
      <c r="J63" s="2"/>
    </row>
    <row r="64" spans="1:10" x14ac:dyDescent="0.15">
      <c r="A64" t="s">
        <v>59</v>
      </c>
      <c r="B64">
        <f t="shared" ref="B64:E64" si="4">SUM(B46:B61)</f>
        <v>1884.8999999999999</v>
      </c>
      <c r="C64">
        <f t="shared" si="4"/>
        <v>335</v>
      </c>
      <c r="D64">
        <f t="shared" si="4"/>
        <v>368</v>
      </c>
      <c r="E64">
        <f t="shared" si="4"/>
        <v>5742</v>
      </c>
      <c r="F64">
        <f>SUM(F46:F61)</f>
        <v>2</v>
      </c>
      <c r="G64" s="1">
        <f>E64/B64</f>
        <v>3.046315454400764</v>
      </c>
      <c r="H64" s="1">
        <f>(B64*6)/D64</f>
        <v>30.732065217391302</v>
      </c>
      <c r="I64" s="1">
        <f>E64/D64</f>
        <v>15.603260869565217</v>
      </c>
      <c r="J64" t="s">
        <v>218</v>
      </c>
    </row>
    <row r="65" spans="8:9" x14ac:dyDescent="0.15">
      <c r="H65" s="1"/>
      <c r="I65" s="1"/>
    </row>
  </sheetData>
  <hyperlinks>
    <hyperlink ref="C2" location="'Overall ave'!A1" display="(back to front sheet)" xr:uid="{00000000-0004-0000-2300-000000000000}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4"/>
  <dimension ref="A1:I24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7" max="7" width="9.16796875" style="1" customWidth="1"/>
  </cols>
  <sheetData>
    <row r="1" spans="1:9" x14ac:dyDescent="0.15">
      <c r="A1" s="5" t="s">
        <v>51</v>
      </c>
      <c r="B1" s="5" t="s">
        <v>111</v>
      </c>
    </row>
    <row r="2" spans="1:9" x14ac:dyDescent="0.15">
      <c r="A2" s="5" t="s">
        <v>112</v>
      </c>
      <c r="C2" s="21" t="s">
        <v>168</v>
      </c>
    </row>
    <row r="3" spans="1:9" x14ac:dyDescent="0.15">
      <c r="A3" s="5"/>
    </row>
    <row r="4" spans="1:9" x14ac:dyDescent="0.15"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36</v>
      </c>
      <c r="H4" s="1" t="s">
        <v>37</v>
      </c>
      <c r="I4" t="s">
        <v>201</v>
      </c>
    </row>
    <row r="5" spans="1:9" x14ac:dyDescent="0.15">
      <c r="A5">
        <v>1991</v>
      </c>
      <c r="B5">
        <v>14</v>
      </c>
      <c r="C5">
        <v>14</v>
      </c>
      <c r="D5">
        <v>3</v>
      </c>
      <c r="F5">
        <v>271</v>
      </c>
      <c r="G5"/>
      <c r="H5" s="1">
        <f t="shared" ref="H5:H19" si="0">F5/(C5-D5)</f>
        <v>24.636363636363637</v>
      </c>
      <c r="I5">
        <v>40</v>
      </c>
    </row>
    <row r="6" spans="1:9" x14ac:dyDescent="0.15">
      <c r="A6">
        <v>1992</v>
      </c>
      <c r="B6">
        <v>9</v>
      </c>
      <c r="C6">
        <v>9</v>
      </c>
      <c r="D6">
        <v>1</v>
      </c>
      <c r="F6">
        <v>114</v>
      </c>
      <c r="G6"/>
      <c r="H6" s="1">
        <f t="shared" si="0"/>
        <v>14.25</v>
      </c>
      <c r="I6">
        <v>28</v>
      </c>
    </row>
    <row r="7" spans="1:9" x14ac:dyDescent="0.15">
      <c r="A7">
        <v>1993</v>
      </c>
      <c r="B7">
        <v>8</v>
      </c>
      <c r="C7">
        <v>8</v>
      </c>
      <c r="D7">
        <v>3</v>
      </c>
      <c r="F7">
        <v>204</v>
      </c>
      <c r="G7"/>
      <c r="H7" s="1">
        <f t="shared" si="0"/>
        <v>40.799999999999997</v>
      </c>
    </row>
    <row r="8" spans="1:9" x14ac:dyDescent="0.15">
      <c r="A8">
        <v>1994</v>
      </c>
      <c r="B8">
        <v>11</v>
      </c>
      <c r="C8">
        <v>11</v>
      </c>
      <c r="D8">
        <v>0</v>
      </c>
      <c r="F8">
        <v>222</v>
      </c>
      <c r="G8"/>
      <c r="H8" s="1">
        <f t="shared" si="0"/>
        <v>20.181818181818183</v>
      </c>
    </row>
    <row r="9" spans="1:9" x14ac:dyDescent="0.15">
      <c r="A9">
        <v>1995</v>
      </c>
      <c r="B9">
        <v>11</v>
      </c>
      <c r="C9">
        <v>11</v>
      </c>
      <c r="D9">
        <v>2</v>
      </c>
      <c r="F9">
        <v>280</v>
      </c>
      <c r="G9"/>
      <c r="H9" s="1">
        <f t="shared" si="0"/>
        <v>31.111111111111111</v>
      </c>
      <c r="I9">
        <v>82</v>
      </c>
    </row>
    <row r="10" spans="1:9" x14ac:dyDescent="0.15">
      <c r="A10">
        <v>1996</v>
      </c>
      <c r="B10">
        <v>12</v>
      </c>
      <c r="C10">
        <v>12</v>
      </c>
      <c r="D10">
        <v>1</v>
      </c>
      <c r="F10">
        <v>221</v>
      </c>
      <c r="G10"/>
      <c r="H10" s="1">
        <f t="shared" si="0"/>
        <v>20.09090909090909</v>
      </c>
    </row>
    <row r="11" spans="1:9" x14ac:dyDescent="0.15">
      <c r="A11">
        <v>1997</v>
      </c>
      <c r="B11">
        <v>12</v>
      </c>
      <c r="C11">
        <v>12</v>
      </c>
      <c r="D11">
        <v>1</v>
      </c>
      <c r="F11">
        <v>216</v>
      </c>
      <c r="G11">
        <v>1</v>
      </c>
      <c r="H11" s="1">
        <f t="shared" si="0"/>
        <v>19.636363636363637</v>
      </c>
      <c r="I11">
        <v>64</v>
      </c>
    </row>
    <row r="12" spans="1:9" x14ac:dyDescent="0.15">
      <c r="A12">
        <v>1998</v>
      </c>
      <c r="B12">
        <v>15</v>
      </c>
      <c r="C12">
        <v>15</v>
      </c>
      <c r="D12">
        <v>1</v>
      </c>
      <c r="F12">
        <v>335</v>
      </c>
      <c r="G12">
        <v>1</v>
      </c>
      <c r="H12" s="1">
        <f t="shared" si="0"/>
        <v>23.928571428571427</v>
      </c>
      <c r="I12">
        <v>51</v>
      </c>
    </row>
    <row r="13" spans="1:9" x14ac:dyDescent="0.15">
      <c r="A13">
        <v>1999</v>
      </c>
      <c r="B13">
        <v>16</v>
      </c>
      <c r="C13">
        <v>16</v>
      </c>
      <c r="D13">
        <v>3</v>
      </c>
      <c r="F13">
        <v>351</v>
      </c>
      <c r="G13">
        <v>1</v>
      </c>
      <c r="H13" s="1">
        <f t="shared" si="0"/>
        <v>27</v>
      </c>
    </row>
    <row r="14" spans="1:9" x14ac:dyDescent="0.15">
      <c r="A14">
        <v>2000</v>
      </c>
      <c r="B14">
        <v>13</v>
      </c>
      <c r="C14">
        <v>13</v>
      </c>
      <c r="D14">
        <v>0</v>
      </c>
      <c r="F14">
        <v>291</v>
      </c>
      <c r="G14">
        <v>2</v>
      </c>
      <c r="H14" s="1">
        <f t="shared" si="0"/>
        <v>22.384615384615383</v>
      </c>
    </row>
    <row r="15" spans="1:9" x14ac:dyDescent="0.15">
      <c r="A15">
        <v>2001</v>
      </c>
      <c r="B15">
        <v>9</v>
      </c>
      <c r="C15">
        <v>9</v>
      </c>
      <c r="D15">
        <v>3</v>
      </c>
      <c r="F15">
        <v>131</v>
      </c>
      <c r="G15"/>
      <c r="H15" s="1">
        <f t="shared" si="0"/>
        <v>21.833333333333332</v>
      </c>
    </row>
    <row r="16" spans="1:9" x14ac:dyDescent="0.15">
      <c r="A16">
        <v>2002</v>
      </c>
      <c r="B16">
        <v>8</v>
      </c>
      <c r="C16">
        <v>8</v>
      </c>
      <c r="D16">
        <v>0</v>
      </c>
      <c r="F16">
        <v>163</v>
      </c>
      <c r="G16">
        <v>1</v>
      </c>
      <c r="H16" s="1">
        <f t="shared" si="0"/>
        <v>20.375</v>
      </c>
    </row>
    <row r="17" spans="1:9" x14ac:dyDescent="0.15">
      <c r="A17">
        <v>2003</v>
      </c>
      <c r="B17">
        <v>10</v>
      </c>
      <c r="C17">
        <v>10</v>
      </c>
      <c r="D17">
        <v>5</v>
      </c>
      <c r="F17">
        <v>180</v>
      </c>
      <c r="G17">
        <v>1</v>
      </c>
      <c r="H17" s="1">
        <f t="shared" si="0"/>
        <v>36</v>
      </c>
    </row>
    <row r="18" spans="1:9" x14ac:dyDescent="0.15">
      <c r="A18">
        <v>2004</v>
      </c>
      <c r="B18">
        <v>12</v>
      </c>
      <c r="C18">
        <v>12</v>
      </c>
      <c r="D18">
        <v>0</v>
      </c>
      <c r="E18">
        <v>2</v>
      </c>
      <c r="F18">
        <v>199</v>
      </c>
      <c r="G18">
        <v>1</v>
      </c>
      <c r="H18" s="1">
        <f t="shared" si="0"/>
        <v>16.583333333333332</v>
      </c>
      <c r="I18">
        <v>67</v>
      </c>
    </row>
    <row r="19" spans="1:9" x14ac:dyDescent="0.15">
      <c r="A19">
        <v>2005</v>
      </c>
      <c r="B19">
        <v>4</v>
      </c>
      <c r="C19">
        <v>3</v>
      </c>
      <c r="D19">
        <v>1</v>
      </c>
      <c r="F19">
        <v>38</v>
      </c>
      <c r="G19"/>
      <c r="H19" s="1">
        <f t="shared" si="0"/>
        <v>19</v>
      </c>
      <c r="I19">
        <v>20</v>
      </c>
    </row>
    <row r="20" spans="1:9" x14ac:dyDescent="0.15">
      <c r="A20">
        <v>2006</v>
      </c>
      <c r="B20">
        <v>1</v>
      </c>
      <c r="C20">
        <v>0</v>
      </c>
      <c r="G20"/>
      <c r="H20" s="1"/>
    </row>
    <row r="21" spans="1:9" x14ac:dyDescent="0.15">
      <c r="A21">
        <v>2007</v>
      </c>
      <c r="B21" s="9">
        <v>2</v>
      </c>
      <c r="C21" s="9">
        <v>2</v>
      </c>
      <c r="D21" s="9">
        <v>1</v>
      </c>
      <c r="E21" s="9">
        <v>1</v>
      </c>
      <c r="F21" s="9">
        <v>6</v>
      </c>
      <c r="G21" s="9"/>
      <c r="H21" s="1">
        <f>F21/(C21-D21)</f>
        <v>6</v>
      </c>
    </row>
    <row r="22" spans="1:9" x14ac:dyDescent="0.15">
      <c r="A22">
        <v>2014</v>
      </c>
      <c r="B22" s="9">
        <v>2</v>
      </c>
      <c r="C22" s="9">
        <v>2</v>
      </c>
      <c r="D22" s="9">
        <v>1</v>
      </c>
      <c r="E22" s="9">
        <v>1</v>
      </c>
      <c r="F22" s="9">
        <v>5</v>
      </c>
      <c r="G22" s="9"/>
      <c r="H22" s="1">
        <f>F22/(C22-D22)</f>
        <v>5</v>
      </c>
      <c r="I22" s="9">
        <v>5</v>
      </c>
    </row>
    <row r="24" spans="1:9" x14ac:dyDescent="0.15">
      <c r="A24" t="s">
        <v>59</v>
      </c>
      <c r="B24">
        <f t="shared" ref="B24:G24" si="1">SUM(B5:B23)</f>
        <v>169</v>
      </c>
      <c r="C24">
        <f t="shared" si="1"/>
        <v>167</v>
      </c>
      <c r="D24">
        <f t="shared" si="1"/>
        <v>26</v>
      </c>
      <c r="E24">
        <f t="shared" si="1"/>
        <v>4</v>
      </c>
      <c r="F24">
        <f t="shared" si="1"/>
        <v>3227</v>
      </c>
      <c r="G24">
        <f t="shared" si="1"/>
        <v>8</v>
      </c>
      <c r="H24" s="1">
        <f>E24/(C24-D24)</f>
        <v>2.8368794326241134E-2</v>
      </c>
      <c r="I24">
        <f>MAX(I5:I23)</f>
        <v>82</v>
      </c>
    </row>
  </sheetData>
  <hyperlinks>
    <hyperlink ref="C2" location="'Overall ave'!A1" display="(back to front sheet)" xr:uid="{00000000-0004-0000-2400-000000000000}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5"/>
  <dimension ref="A1:L77"/>
  <sheetViews>
    <sheetView zoomScale="125" zoomScaleNormal="125" zoomScalePageLayoutView="125" workbookViewId="0">
      <selection activeCell="C2" sqref="C2"/>
    </sheetView>
  </sheetViews>
  <sheetFormatPr defaultColWidth="8.76171875" defaultRowHeight="12.75" x14ac:dyDescent="0.15"/>
  <cols>
    <col min="7" max="7" width="9.16796875" style="1" customWidth="1"/>
  </cols>
  <sheetData>
    <row r="1" spans="1:10" x14ac:dyDescent="0.15">
      <c r="A1" s="5" t="s">
        <v>48</v>
      </c>
      <c r="B1" s="5" t="s">
        <v>124</v>
      </c>
    </row>
    <row r="2" spans="1:10" x14ac:dyDescent="0.15">
      <c r="A2" s="5" t="s">
        <v>112</v>
      </c>
      <c r="B2" s="5"/>
      <c r="C2" s="21" t="s">
        <v>168</v>
      </c>
    </row>
    <row r="3" spans="1:10" x14ac:dyDescent="0.15">
      <c r="A3" s="5"/>
      <c r="B3" s="5"/>
    </row>
    <row r="4" spans="1:10" x14ac:dyDescent="0.15">
      <c r="A4" t="s">
        <v>103</v>
      </c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36</v>
      </c>
      <c r="H4" s="1" t="s">
        <v>37</v>
      </c>
      <c r="I4" t="s">
        <v>201</v>
      </c>
    </row>
    <row r="5" spans="1:10" x14ac:dyDescent="0.15">
      <c r="G5"/>
      <c r="H5" s="1"/>
    </row>
    <row r="6" spans="1:10" x14ac:dyDescent="0.15">
      <c r="A6">
        <v>1985</v>
      </c>
      <c r="B6">
        <v>8</v>
      </c>
      <c r="C6">
        <v>8</v>
      </c>
      <c r="D6">
        <v>0</v>
      </c>
      <c r="F6">
        <v>64</v>
      </c>
      <c r="G6">
        <v>0</v>
      </c>
      <c r="H6" s="1">
        <f>F6/(C6-D6)</f>
        <v>8</v>
      </c>
    </row>
    <row r="7" spans="1:10" x14ac:dyDescent="0.15">
      <c r="A7">
        <v>1986</v>
      </c>
      <c r="G7"/>
      <c r="H7" s="1"/>
    </row>
    <row r="8" spans="1:10" x14ac:dyDescent="0.15">
      <c r="A8">
        <v>1987</v>
      </c>
      <c r="B8">
        <v>11</v>
      </c>
      <c r="C8">
        <v>11</v>
      </c>
      <c r="D8">
        <v>0</v>
      </c>
      <c r="F8">
        <v>275</v>
      </c>
      <c r="G8"/>
      <c r="H8" s="1">
        <f>F8/(C8-D8)</f>
        <v>25</v>
      </c>
    </row>
    <row r="9" spans="1:10" x14ac:dyDescent="0.15">
      <c r="A9">
        <v>1988</v>
      </c>
      <c r="B9">
        <v>18</v>
      </c>
      <c r="C9">
        <v>18</v>
      </c>
      <c r="D9">
        <v>2</v>
      </c>
      <c r="F9">
        <v>450</v>
      </c>
      <c r="G9"/>
      <c r="H9" s="1">
        <f>F9/(C9-D9)</f>
        <v>28.125</v>
      </c>
      <c r="I9">
        <v>57</v>
      </c>
    </row>
    <row r="10" spans="1:10" x14ac:dyDescent="0.15">
      <c r="A10">
        <v>1989</v>
      </c>
      <c r="G10"/>
      <c r="H10" s="1"/>
    </row>
    <row r="11" spans="1:10" x14ac:dyDescent="0.15">
      <c r="A11">
        <v>1990</v>
      </c>
      <c r="B11">
        <v>17</v>
      </c>
      <c r="C11">
        <v>17</v>
      </c>
      <c r="D11">
        <v>1</v>
      </c>
      <c r="F11">
        <v>392</v>
      </c>
      <c r="G11"/>
      <c r="H11" s="1">
        <f t="shared" ref="H11:H27" si="0">F11/(C11-D11)</f>
        <v>24.5</v>
      </c>
      <c r="I11">
        <v>56</v>
      </c>
    </row>
    <row r="12" spans="1:10" x14ac:dyDescent="0.15">
      <c r="A12">
        <v>1991</v>
      </c>
      <c r="B12">
        <v>17</v>
      </c>
      <c r="C12">
        <v>17</v>
      </c>
      <c r="D12">
        <v>2</v>
      </c>
      <c r="F12">
        <v>471</v>
      </c>
      <c r="G12"/>
      <c r="H12" s="1">
        <f t="shared" si="0"/>
        <v>31.4</v>
      </c>
      <c r="I12">
        <v>96</v>
      </c>
      <c r="J12" t="s">
        <v>215</v>
      </c>
    </row>
    <row r="13" spans="1:10" x14ac:dyDescent="0.15">
      <c r="A13">
        <v>1992</v>
      </c>
      <c r="B13">
        <v>17</v>
      </c>
      <c r="C13">
        <v>16</v>
      </c>
      <c r="D13">
        <v>0</v>
      </c>
      <c r="F13">
        <v>326</v>
      </c>
      <c r="G13"/>
      <c r="H13" s="1">
        <f t="shared" si="0"/>
        <v>20.375</v>
      </c>
      <c r="I13">
        <v>42</v>
      </c>
    </row>
    <row r="14" spans="1:10" x14ac:dyDescent="0.15">
      <c r="A14">
        <v>1993</v>
      </c>
      <c r="B14">
        <v>15</v>
      </c>
      <c r="C14">
        <v>15</v>
      </c>
      <c r="D14">
        <v>2</v>
      </c>
      <c r="F14">
        <v>338</v>
      </c>
      <c r="G14"/>
      <c r="H14" s="1">
        <f t="shared" si="0"/>
        <v>26</v>
      </c>
    </row>
    <row r="15" spans="1:10" x14ac:dyDescent="0.15">
      <c r="A15">
        <v>1994</v>
      </c>
      <c r="B15">
        <v>13</v>
      </c>
      <c r="C15">
        <v>13</v>
      </c>
      <c r="D15">
        <v>1</v>
      </c>
      <c r="F15">
        <v>295</v>
      </c>
      <c r="G15"/>
      <c r="H15" s="1">
        <f t="shared" si="0"/>
        <v>24.583333333333332</v>
      </c>
    </row>
    <row r="16" spans="1:10" x14ac:dyDescent="0.15">
      <c r="A16">
        <v>1995</v>
      </c>
      <c r="B16">
        <v>12</v>
      </c>
      <c r="C16">
        <v>12</v>
      </c>
      <c r="D16">
        <v>1</v>
      </c>
      <c r="F16">
        <v>252</v>
      </c>
      <c r="G16"/>
      <c r="H16" s="1">
        <f t="shared" si="0"/>
        <v>22.90909090909091</v>
      </c>
    </row>
    <row r="17" spans="1:10" x14ac:dyDescent="0.15">
      <c r="A17">
        <v>1996</v>
      </c>
      <c r="B17">
        <v>14</v>
      </c>
      <c r="C17">
        <v>13</v>
      </c>
      <c r="D17">
        <v>0</v>
      </c>
      <c r="F17">
        <v>298</v>
      </c>
      <c r="G17"/>
      <c r="H17" s="1">
        <f t="shared" si="0"/>
        <v>22.923076923076923</v>
      </c>
    </row>
    <row r="18" spans="1:10" x14ac:dyDescent="0.15">
      <c r="A18">
        <v>1997</v>
      </c>
      <c r="B18">
        <v>14</v>
      </c>
      <c r="C18">
        <v>14</v>
      </c>
      <c r="D18">
        <v>3</v>
      </c>
      <c r="F18">
        <v>388</v>
      </c>
      <c r="G18">
        <v>1</v>
      </c>
      <c r="H18" s="1">
        <f t="shared" si="0"/>
        <v>35.272727272727273</v>
      </c>
      <c r="I18">
        <v>64</v>
      </c>
      <c r="J18" t="s">
        <v>215</v>
      </c>
    </row>
    <row r="19" spans="1:10" x14ac:dyDescent="0.15">
      <c r="A19">
        <v>1998</v>
      </c>
      <c r="B19">
        <v>15</v>
      </c>
      <c r="C19">
        <v>15</v>
      </c>
      <c r="D19">
        <v>3</v>
      </c>
      <c r="F19">
        <v>451</v>
      </c>
      <c r="G19">
        <v>4</v>
      </c>
      <c r="H19" s="1">
        <f t="shared" si="0"/>
        <v>37.583333333333336</v>
      </c>
      <c r="I19">
        <v>76</v>
      </c>
      <c r="J19" t="s">
        <v>215</v>
      </c>
    </row>
    <row r="20" spans="1:10" x14ac:dyDescent="0.15">
      <c r="A20">
        <v>1999</v>
      </c>
      <c r="B20">
        <v>15</v>
      </c>
      <c r="C20">
        <v>14</v>
      </c>
      <c r="D20">
        <v>2</v>
      </c>
      <c r="F20">
        <v>289</v>
      </c>
      <c r="G20">
        <v>1</v>
      </c>
      <c r="H20" s="1">
        <f t="shared" si="0"/>
        <v>24.083333333333332</v>
      </c>
    </row>
    <row r="21" spans="1:10" x14ac:dyDescent="0.15">
      <c r="A21">
        <v>2000</v>
      </c>
      <c r="B21">
        <v>12</v>
      </c>
      <c r="C21">
        <v>12</v>
      </c>
      <c r="D21">
        <v>1</v>
      </c>
      <c r="F21">
        <v>308</v>
      </c>
      <c r="G21">
        <v>2</v>
      </c>
      <c r="H21" s="1">
        <f t="shared" si="0"/>
        <v>28</v>
      </c>
    </row>
    <row r="22" spans="1:10" x14ac:dyDescent="0.15">
      <c r="A22">
        <v>2001</v>
      </c>
      <c r="B22">
        <v>12</v>
      </c>
      <c r="C22">
        <v>12</v>
      </c>
      <c r="D22">
        <v>0</v>
      </c>
      <c r="F22">
        <v>224</v>
      </c>
      <c r="G22">
        <v>2</v>
      </c>
      <c r="H22" s="1">
        <f t="shared" si="0"/>
        <v>18.666666666666668</v>
      </c>
    </row>
    <row r="23" spans="1:10" x14ac:dyDescent="0.15">
      <c r="A23">
        <v>2002</v>
      </c>
      <c r="B23">
        <v>8</v>
      </c>
      <c r="C23">
        <v>8</v>
      </c>
      <c r="D23">
        <v>1</v>
      </c>
      <c r="F23">
        <v>172</v>
      </c>
      <c r="G23">
        <v>1</v>
      </c>
      <c r="H23" s="1">
        <f t="shared" si="0"/>
        <v>24.571428571428573</v>
      </c>
    </row>
    <row r="24" spans="1:10" x14ac:dyDescent="0.15">
      <c r="A24">
        <v>2003</v>
      </c>
      <c r="B24">
        <v>7</v>
      </c>
      <c r="C24">
        <v>7</v>
      </c>
      <c r="D24">
        <v>0</v>
      </c>
      <c r="F24">
        <v>120</v>
      </c>
      <c r="G24"/>
      <c r="H24" s="1">
        <f t="shared" si="0"/>
        <v>17.142857142857142</v>
      </c>
    </row>
    <row r="25" spans="1:10" x14ac:dyDescent="0.15">
      <c r="A25">
        <v>2004</v>
      </c>
      <c r="B25">
        <v>8</v>
      </c>
      <c r="C25">
        <v>7</v>
      </c>
      <c r="D25">
        <v>0</v>
      </c>
      <c r="E25">
        <v>1</v>
      </c>
      <c r="F25">
        <v>82</v>
      </c>
      <c r="G25"/>
      <c r="H25" s="1">
        <f t="shared" si="0"/>
        <v>11.714285714285714</v>
      </c>
      <c r="I25">
        <v>26</v>
      </c>
    </row>
    <row r="26" spans="1:10" x14ac:dyDescent="0.15">
      <c r="A26">
        <v>2005</v>
      </c>
      <c r="B26">
        <v>1</v>
      </c>
      <c r="C26">
        <v>1</v>
      </c>
      <c r="D26">
        <v>0</v>
      </c>
      <c r="F26">
        <v>5</v>
      </c>
      <c r="G26"/>
      <c r="H26" s="1">
        <f t="shared" si="0"/>
        <v>5</v>
      </c>
      <c r="I26">
        <v>5</v>
      </c>
    </row>
    <row r="27" spans="1:10" x14ac:dyDescent="0.15">
      <c r="A27">
        <v>2006</v>
      </c>
      <c r="B27">
        <v>4</v>
      </c>
      <c r="C27">
        <v>3</v>
      </c>
      <c r="D27">
        <v>2</v>
      </c>
      <c r="F27">
        <v>65</v>
      </c>
      <c r="G27"/>
      <c r="H27" s="1">
        <f t="shared" si="0"/>
        <v>65</v>
      </c>
    </row>
    <row r="28" spans="1:10" x14ac:dyDescent="0.15">
      <c r="A28">
        <v>2007</v>
      </c>
      <c r="B28" s="9">
        <v>2</v>
      </c>
      <c r="C28" s="9">
        <v>2</v>
      </c>
      <c r="D28" s="9">
        <v>0</v>
      </c>
      <c r="E28" s="9"/>
      <c r="F28" s="9">
        <v>16</v>
      </c>
      <c r="G28" s="3"/>
      <c r="H28" s="9">
        <v>8</v>
      </c>
    </row>
    <row r="29" spans="1:10" x14ac:dyDescent="0.15">
      <c r="B29" s="3"/>
      <c r="C29" s="3"/>
      <c r="D29" s="3"/>
      <c r="E29" s="3"/>
      <c r="F29" s="3"/>
      <c r="G29" s="3"/>
      <c r="H29" s="9"/>
    </row>
    <row r="30" spans="1:10" x14ac:dyDescent="0.15">
      <c r="A30" t="s">
        <v>59</v>
      </c>
      <c r="B30">
        <f>SUM(B6:B28)</f>
        <v>240</v>
      </c>
      <c r="C30">
        <f>SUM(C6:C28)</f>
        <v>235</v>
      </c>
      <c r="D30">
        <f>SUM(D6:D28)</f>
        <v>21</v>
      </c>
      <c r="F30">
        <f>SUM(F6:F28)</f>
        <v>5281</v>
      </c>
      <c r="G30">
        <f>SUM(G6:G27)</f>
        <v>11</v>
      </c>
      <c r="H30" s="1">
        <f>F30/(C30-D30)</f>
        <v>24.677570093457945</v>
      </c>
    </row>
    <row r="51" spans="1:10" x14ac:dyDescent="0.15">
      <c r="A51" s="5" t="s">
        <v>122</v>
      </c>
      <c r="F51" s="2"/>
      <c r="G51"/>
      <c r="H51" s="1"/>
      <c r="I51" s="1"/>
      <c r="J51" s="1"/>
    </row>
    <row r="52" spans="1:10" x14ac:dyDescent="0.15">
      <c r="B52" t="s">
        <v>62</v>
      </c>
      <c r="C52" t="s">
        <v>63</v>
      </c>
      <c r="D52" t="s">
        <v>64</v>
      </c>
      <c r="E52" t="s">
        <v>35</v>
      </c>
      <c r="F52" t="s">
        <v>66</v>
      </c>
      <c r="G52" s="1" t="s">
        <v>67</v>
      </c>
      <c r="H52" s="1" t="s">
        <v>68</v>
      </c>
      <c r="I52" s="1" t="s">
        <v>37</v>
      </c>
      <c r="J52" s="2" t="s">
        <v>65</v>
      </c>
    </row>
    <row r="53" spans="1:10" x14ac:dyDescent="0.15">
      <c r="A53">
        <v>1985</v>
      </c>
      <c r="B53">
        <v>24.1</v>
      </c>
      <c r="C53">
        <v>1</v>
      </c>
      <c r="D53">
        <v>12</v>
      </c>
      <c r="E53">
        <v>78</v>
      </c>
      <c r="G53" s="1">
        <f>E53/B53</f>
        <v>3.2365145228215764</v>
      </c>
      <c r="H53" s="1">
        <f>(B53*6)/D53</f>
        <v>12.050000000000002</v>
      </c>
      <c r="I53" s="1">
        <f>E53/D53</f>
        <v>6.5</v>
      </c>
      <c r="J53" s="2"/>
    </row>
    <row r="54" spans="1:10" x14ac:dyDescent="0.15">
      <c r="A54">
        <v>1986</v>
      </c>
      <c r="H54" s="1"/>
      <c r="I54" s="1"/>
      <c r="J54" s="2"/>
    </row>
    <row r="55" spans="1:10" x14ac:dyDescent="0.15">
      <c r="A55">
        <v>1987</v>
      </c>
      <c r="B55">
        <v>27</v>
      </c>
      <c r="D55">
        <v>5</v>
      </c>
      <c r="E55">
        <v>77</v>
      </c>
      <c r="G55" s="1">
        <f>E55/B55</f>
        <v>2.8518518518518516</v>
      </c>
      <c r="H55" s="1">
        <f>(B55*6)/D55</f>
        <v>32.4</v>
      </c>
      <c r="I55" s="1">
        <f>E55/D55</f>
        <v>15.4</v>
      </c>
      <c r="J55" s="2"/>
    </row>
    <row r="56" spans="1:10" x14ac:dyDescent="0.15">
      <c r="A56">
        <v>1988</v>
      </c>
      <c r="B56">
        <v>70</v>
      </c>
      <c r="D56">
        <v>19</v>
      </c>
      <c r="E56">
        <v>233</v>
      </c>
      <c r="G56" s="1">
        <f>E56/B56</f>
        <v>3.3285714285714287</v>
      </c>
      <c r="H56" s="1">
        <f>(B56*6)/D56</f>
        <v>22.105263157894736</v>
      </c>
      <c r="I56" s="1">
        <f>E56/D56</f>
        <v>12.263157894736842</v>
      </c>
      <c r="J56" s="2"/>
    </row>
    <row r="57" spans="1:10" x14ac:dyDescent="0.15">
      <c r="A57">
        <v>1989</v>
      </c>
      <c r="H57" s="1"/>
      <c r="I57" s="1"/>
      <c r="J57" s="2"/>
    </row>
    <row r="58" spans="1:10" x14ac:dyDescent="0.15">
      <c r="A58">
        <v>1990</v>
      </c>
      <c r="B58">
        <v>36</v>
      </c>
      <c r="C58">
        <v>0</v>
      </c>
      <c r="D58">
        <v>6</v>
      </c>
      <c r="E58">
        <v>167</v>
      </c>
      <c r="G58" s="1">
        <f t="shared" ref="G58:G71" si="1">E58/B58</f>
        <v>4.6388888888888893</v>
      </c>
      <c r="H58" s="1">
        <f t="shared" ref="H58:H66" si="2">(B58*6)/D58</f>
        <v>36</v>
      </c>
      <c r="I58" s="1">
        <f t="shared" ref="I58:I66" si="3">E58/D58</f>
        <v>27.833333333333332</v>
      </c>
      <c r="J58" s="2"/>
    </row>
    <row r="59" spans="1:10" x14ac:dyDescent="0.15">
      <c r="A59">
        <v>1991</v>
      </c>
      <c r="B59">
        <v>82.9</v>
      </c>
      <c r="C59">
        <v>7</v>
      </c>
      <c r="D59">
        <v>21</v>
      </c>
      <c r="E59">
        <v>335</v>
      </c>
      <c r="G59" s="1">
        <f t="shared" si="1"/>
        <v>4.0410132689987934</v>
      </c>
      <c r="H59" s="1">
        <f t="shared" si="2"/>
        <v>23.685714285714287</v>
      </c>
      <c r="I59" s="1">
        <f t="shared" si="3"/>
        <v>15.952380952380953</v>
      </c>
      <c r="J59" s="2"/>
    </row>
    <row r="60" spans="1:10" x14ac:dyDescent="0.15">
      <c r="A60">
        <v>1992</v>
      </c>
      <c r="B60">
        <v>90</v>
      </c>
      <c r="C60">
        <v>9</v>
      </c>
      <c r="D60">
        <v>26</v>
      </c>
      <c r="E60">
        <v>333</v>
      </c>
      <c r="G60" s="1">
        <f t="shared" si="1"/>
        <v>3.7</v>
      </c>
      <c r="H60" s="1">
        <f t="shared" si="2"/>
        <v>20.76923076923077</v>
      </c>
      <c r="I60" s="1">
        <f t="shared" si="3"/>
        <v>12.807692307692308</v>
      </c>
      <c r="J60" s="2" t="s">
        <v>217</v>
      </c>
    </row>
    <row r="61" spans="1:10" x14ac:dyDescent="0.15">
      <c r="A61">
        <v>1993</v>
      </c>
      <c r="B61">
        <v>55</v>
      </c>
      <c r="C61">
        <v>6</v>
      </c>
      <c r="D61">
        <v>8</v>
      </c>
      <c r="E61">
        <v>269</v>
      </c>
      <c r="G61" s="1">
        <f t="shared" si="1"/>
        <v>4.8909090909090907</v>
      </c>
      <c r="H61" s="1">
        <f t="shared" si="2"/>
        <v>41.25</v>
      </c>
      <c r="I61" s="1">
        <f t="shared" si="3"/>
        <v>33.625</v>
      </c>
      <c r="J61" s="2"/>
    </row>
    <row r="62" spans="1:10" x14ac:dyDescent="0.15">
      <c r="A62">
        <v>1994</v>
      </c>
      <c r="B62">
        <v>35</v>
      </c>
      <c r="C62">
        <v>3</v>
      </c>
      <c r="D62">
        <v>11</v>
      </c>
      <c r="E62">
        <v>181</v>
      </c>
      <c r="G62" s="1">
        <f t="shared" si="1"/>
        <v>5.1714285714285717</v>
      </c>
      <c r="H62" s="1">
        <f t="shared" si="2"/>
        <v>19.09090909090909</v>
      </c>
      <c r="I62" s="1">
        <f t="shared" si="3"/>
        <v>16.454545454545453</v>
      </c>
      <c r="J62" s="2"/>
    </row>
    <row r="63" spans="1:10" x14ac:dyDescent="0.15">
      <c r="A63">
        <v>1995</v>
      </c>
      <c r="B63">
        <v>25</v>
      </c>
      <c r="C63">
        <v>4</v>
      </c>
      <c r="D63">
        <v>8</v>
      </c>
      <c r="E63">
        <v>113</v>
      </c>
      <c r="F63">
        <v>1</v>
      </c>
      <c r="G63" s="1">
        <f t="shared" si="1"/>
        <v>4.5199999999999996</v>
      </c>
      <c r="H63" s="1">
        <f t="shared" si="2"/>
        <v>18.75</v>
      </c>
      <c r="I63" s="1">
        <f t="shared" si="3"/>
        <v>14.125</v>
      </c>
      <c r="J63" s="2" t="s">
        <v>208</v>
      </c>
    </row>
    <row r="64" spans="1:10" x14ac:dyDescent="0.15">
      <c r="A64">
        <v>1996</v>
      </c>
      <c r="B64">
        <v>14</v>
      </c>
      <c r="C64">
        <v>1</v>
      </c>
      <c r="D64">
        <v>4</v>
      </c>
      <c r="E64">
        <v>82</v>
      </c>
      <c r="G64" s="1">
        <f t="shared" si="1"/>
        <v>5.8571428571428568</v>
      </c>
      <c r="H64" s="1">
        <f t="shared" si="2"/>
        <v>21</v>
      </c>
      <c r="I64" s="1">
        <f t="shared" si="3"/>
        <v>20.5</v>
      </c>
      <c r="J64" s="2"/>
    </row>
    <row r="65" spans="1:12" x14ac:dyDescent="0.15">
      <c r="A65">
        <v>1997</v>
      </c>
      <c r="B65">
        <v>16</v>
      </c>
      <c r="C65">
        <v>0</v>
      </c>
      <c r="D65">
        <v>6</v>
      </c>
      <c r="E65">
        <v>68</v>
      </c>
      <c r="G65" s="1">
        <f t="shared" si="1"/>
        <v>4.25</v>
      </c>
      <c r="H65" s="1">
        <f t="shared" si="2"/>
        <v>16</v>
      </c>
      <c r="I65" s="1">
        <f t="shared" si="3"/>
        <v>11.333333333333334</v>
      </c>
      <c r="J65" s="2"/>
    </row>
    <row r="66" spans="1:12" x14ac:dyDescent="0.15">
      <c r="A66">
        <v>1998</v>
      </c>
      <c r="B66">
        <v>18</v>
      </c>
      <c r="C66">
        <v>1</v>
      </c>
      <c r="D66">
        <v>4</v>
      </c>
      <c r="E66">
        <v>89</v>
      </c>
      <c r="G66" s="1">
        <f t="shared" si="1"/>
        <v>4.9444444444444446</v>
      </c>
      <c r="H66" s="1">
        <f t="shared" si="2"/>
        <v>27</v>
      </c>
      <c r="I66" s="1">
        <f t="shared" si="3"/>
        <v>22.25</v>
      </c>
      <c r="J66" t="s">
        <v>12</v>
      </c>
    </row>
    <row r="67" spans="1:12" x14ac:dyDescent="0.15">
      <c r="A67">
        <v>1999</v>
      </c>
      <c r="B67">
        <v>3</v>
      </c>
      <c r="C67">
        <v>0</v>
      </c>
      <c r="D67">
        <v>0</v>
      </c>
      <c r="E67">
        <v>40</v>
      </c>
      <c r="G67" s="1">
        <f t="shared" si="1"/>
        <v>13.333333333333334</v>
      </c>
      <c r="H67" s="1"/>
      <c r="I67" s="1"/>
      <c r="J67" t="s">
        <v>9</v>
      </c>
    </row>
    <row r="68" spans="1:12" x14ac:dyDescent="0.15">
      <c r="A68">
        <v>2000</v>
      </c>
      <c r="B68">
        <v>3</v>
      </c>
      <c r="C68">
        <v>0</v>
      </c>
      <c r="D68">
        <v>1</v>
      </c>
      <c r="E68">
        <v>37</v>
      </c>
      <c r="G68" s="1">
        <f t="shared" si="1"/>
        <v>12.333333333333334</v>
      </c>
      <c r="H68" s="1">
        <f>(B68*6)/D68</f>
        <v>18</v>
      </c>
      <c r="I68" s="1">
        <f>E68/D68</f>
        <v>37</v>
      </c>
      <c r="J68" t="s">
        <v>4</v>
      </c>
    </row>
    <row r="69" spans="1:12" x14ac:dyDescent="0.15">
      <c r="A69">
        <v>2001</v>
      </c>
      <c r="B69">
        <v>9</v>
      </c>
      <c r="C69">
        <v>0</v>
      </c>
      <c r="D69">
        <v>0</v>
      </c>
      <c r="E69">
        <v>29</v>
      </c>
      <c r="G69" s="1">
        <f t="shared" si="1"/>
        <v>3.2222222222222223</v>
      </c>
      <c r="H69" s="1"/>
      <c r="I69" s="1"/>
      <c r="J69" t="s">
        <v>101</v>
      </c>
    </row>
    <row r="70" spans="1:12" x14ac:dyDescent="0.15">
      <c r="A70">
        <v>2002</v>
      </c>
      <c r="B70">
        <v>5</v>
      </c>
      <c r="C70">
        <v>2</v>
      </c>
      <c r="D70">
        <v>0</v>
      </c>
      <c r="E70">
        <v>3</v>
      </c>
      <c r="G70" s="1">
        <f t="shared" si="1"/>
        <v>0.6</v>
      </c>
      <c r="H70" s="1"/>
      <c r="I70" s="1"/>
    </row>
    <row r="71" spans="1:12" x14ac:dyDescent="0.15">
      <c r="A71">
        <v>2003</v>
      </c>
      <c r="B71">
        <v>5</v>
      </c>
      <c r="C71">
        <v>0</v>
      </c>
      <c r="D71">
        <v>2</v>
      </c>
      <c r="E71">
        <v>29</v>
      </c>
      <c r="F71" s="1"/>
      <c r="G71" s="1">
        <f t="shared" si="1"/>
        <v>5.8</v>
      </c>
      <c r="H71" s="1">
        <f>(B71*6)/D71</f>
        <v>15</v>
      </c>
      <c r="I71" s="1">
        <f>E71/D71</f>
        <v>14.5</v>
      </c>
      <c r="J71" t="s">
        <v>88</v>
      </c>
    </row>
    <row r="72" spans="1:12" x14ac:dyDescent="0.15">
      <c r="A72">
        <v>2004</v>
      </c>
      <c r="H72" s="1"/>
      <c r="I72" s="1"/>
    </row>
    <row r="73" spans="1:12" x14ac:dyDescent="0.15">
      <c r="A73">
        <v>2005</v>
      </c>
      <c r="H73" s="1"/>
      <c r="I73" s="1"/>
    </row>
    <row r="74" spans="1:12" x14ac:dyDescent="0.15">
      <c r="A74">
        <v>2006</v>
      </c>
      <c r="B74">
        <v>1</v>
      </c>
      <c r="C74">
        <v>0</v>
      </c>
      <c r="D74">
        <v>0</v>
      </c>
      <c r="E74">
        <v>9</v>
      </c>
      <c r="G74" s="1">
        <f>E74/B74</f>
        <v>9</v>
      </c>
      <c r="H74" s="1"/>
      <c r="I74" s="1"/>
      <c r="J74" t="s">
        <v>77</v>
      </c>
    </row>
    <row r="75" spans="1:12" x14ac:dyDescent="0.15">
      <c r="A75">
        <v>2007</v>
      </c>
      <c r="B75">
        <v>4</v>
      </c>
      <c r="C75">
        <v>0</v>
      </c>
      <c r="D75">
        <v>2</v>
      </c>
      <c r="E75">
        <v>28</v>
      </c>
      <c r="G75" s="1">
        <v>7</v>
      </c>
      <c r="H75" s="1">
        <v>12</v>
      </c>
      <c r="I75" s="1">
        <v>14</v>
      </c>
      <c r="J75" t="s">
        <v>76</v>
      </c>
    </row>
    <row r="76" spans="1:12" x14ac:dyDescent="0.15">
      <c r="H76" s="1"/>
      <c r="I76" s="1"/>
      <c r="L76" s="32"/>
    </row>
    <row r="77" spans="1:12" x14ac:dyDescent="0.15">
      <c r="A77" t="s">
        <v>59</v>
      </c>
      <c r="B77">
        <f>SUM(B53:B75)</f>
        <v>523</v>
      </c>
      <c r="C77">
        <f>SUM(C53:C75)</f>
        <v>34</v>
      </c>
      <c r="D77">
        <f>SUM(D53:D75)</f>
        <v>135</v>
      </c>
      <c r="E77">
        <f>SUM(E53:E75)</f>
        <v>2200</v>
      </c>
      <c r="F77">
        <f>SUM(F53:F74)</f>
        <v>1</v>
      </c>
      <c r="G77" s="1">
        <f>E77/B77</f>
        <v>4.2065009560229445</v>
      </c>
      <c r="H77" s="1">
        <f>(B77*6)/D77</f>
        <v>23.244444444444444</v>
      </c>
      <c r="I77" s="1">
        <f>E77/D77</f>
        <v>16.296296296296298</v>
      </c>
      <c r="J77" s="2" t="s">
        <v>208</v>
      </c>
    </row>
  </sheetData>
  <hyperlinks>
    <hyperlink ref="C2" location="'Overall ave'!A1" display="(back to front sheet)" xr:uid="{00000000-0004-0000-2500-000000000000}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6"/>
  <dimension ref="A1:J73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sheetData>
    <row r="1" spans="1:10" x14ac:dyDescent="0.15">
      <c r="A1" s="5" t="s">
        <v>49</v>
      </c>
      <c r="B1" s="5" t="s">
        <v>120</v>
      </c>
    </row>
    <row r="2" spans="1:10" x14ac:dyDescent="0.15">
      <c r="A2" s="20" t="s">
        <v>112</v>
      </c>
      <c r="B2" s="5"/>
      <c r="C2" s="21" t="s">
        <v>168</v>
      </c>
    </row>
    <row r="3" spans="1:10" x14ac:dyDescent="0.15">
      <c r="A3" s="20"/>
      <c r="B3" s="5"/>
    </row>
    <row r="4" spans="1:10" x14ac:dyDescent="0.15">
      <c r="A4" t="s">
        <v>103</v>
      </c>
      <c r="B4" t="s">
        <v>32</v>
      </c>
      <c r="C4" t="s">
        <v>33</v>
      </c>
      <c r="D4" t="s">
        <v>34</v>
      </c>
      <c r="E4" t="s">
        <v>270</v>
      </c>
      <c r="F4" t="s">
        <v>35</v>
      </c>
      <c r="G4" t="s">
        <v>36</v>
      </c>
      <c r="H4" s="1" t="s">
        <v>37</v>
      </c>
      <c r="I4" t="s">
        <v>214</v>
      </c>
    </row>
    <row r="5" spans="1:10" x14ac:dyDescent="0.15">
      <c r="A5">
        <v>1987</v>
      </c>
      <c r="B5">
        <v>6</v>
      </c>
      <c r="C5">
        <v>6</v>
      </c>
      <c r="D5">
        <v>0</v>
      </c>
      <c r="F5">
        <v>67</v>
      </c>
      <c r="H5" s="1">
        <f>F5/(C5-D5)</f>
        <v>11.166666666666666</v>
      </c>
    </row>
    <row r="6" spans="1:10" x14ac:dyDescent="0.15">
      <c r="A6">
        <v>1988</v>
      </c>
      <c r="B6">
        <v>12</v>
      </c>
      <c r="C6">
        <v>7</v>
      </c>
      <c r="D6">
        <v>1</v>
      </c>
      <c r="F6">
        <v>47</v>
      </c>
      <c r="H6" s="1">
        <f>F6/(C6-D6)</f>
        <v>7.833333333333333</v>
      </c>
    </row>
    <row r="7" spans="1:10" x14ac:dyDescent="0.15">
      <c r="A7">
        <v>1989</v>
      </c>
      <c r="H7" s="1"/>
    </row>
    <row r="8" spans="1:10" x14ac:dyDescent="0.15">
      <c r="A8">
        <v>1990</v>
      </c>
      <c r="B8">
        <v>14</v>
      </c>
      <c r="C8">
        <v>14</v>
      </c>
      <c r="D8">
        <v>0</v>
      </c>
      <c r="F8">
        <v>88</v>
      </c>
      <c r="H8" s="1">
        <f t="shared" ref="H8:H24" si="0">F8/(C8-D8)</f>
        <v>6.2857142857142856</v>
      </c>
      <c r="I8">
        <v>18</v>
      </c>
    </row>
    <row r="9" spans="1:10" x14ac:dyDescent="0.15">
      <c r="A9">
        <v>1991</v>
      </c>
      <c r="B9">
        <v>12</v>
      </c>
      <c r="C9">
        <v>5</v>
      </c>
      <c r="D9">
        <v>0</v>
      </c>
      <c r="F9">
        <v>13</v>
      </c>
      <c r="H9" s="1">
        <f t="shared" si="0"/>
        <v>2.6</v>
      </c>
      <c r="I9">
        <v>6</v>
      </c>
    </row>
    <row r="10" spans="1:10" x14ac:dyDescent="0.15">
      <c r="A10">
        <v>1992</v>
      </c>
      <c r="B10">
        <v>9</v>
      </c>
      <c r="C10">
        <v>8</v>
      </c>
      <c r="D10">
        <v>3</v>
      </c>
      <c r="F10">
        <v>82</v>
      </c>
      <c r="H10" s="1">
        <f t="shared" si="0"/>
        <v>16.399999999999999</v>
      </c>
      <c r="I10">
        <v>35</v>
      </c>
    </row>
    <row r="11" spans="1:10" x14ac:dyDescent="0.15">
      <c r="A11">
        <v>1993</v>
      </c>
      <c r="B11">
        <v>12</v>
      </c>
      <c r="C11">
        <v>13</v>
      </c>
      <c r="D11">
        <v>3</v>
      </c>
      <c r="F11">
        <v>155</v>
      </c>
      <c r="H11" s="1">
        <f t="shared" si="0"/>
        <v>15.5</v>
      </c>
    </row>
    <row r="12" spans="1:10" x14ac:dyDescent="0.15">
      <c r="A12">
        <v>1994</v>
      </c>
      <c r="B12">
        <v>7</v>
      </c>
      <c r="C12">
        <v>5</v>
      </c>
      <c r="D12">
        <v>3</v>
      </c>
      <c r="F12">
        <v>63</v>
      </c>
      <c r="H12" s="1">
        <f t="shared" si="0"/>
        <v>31.5</v>
      </c>
    </row>
    <row r="13" spans="1:10" x14ac:dyDescent="0.15">
      <c r="A13">
        <v>1995</v>
      </c>
      <c r="B13">
        <v>11</v>
      </c>
      <c r="C13">
        <v>9</v>
      </c>
      <c r="D13">
        <v>0</v>
      </c>
      <c r="F13">
        <v>105</v>
      </c>
      <c r="H13" s="1">
        <f t="shared" si="0"/>
        <v>11.666666666666666</v>
      </c>
    </row>
    <row r="14" spans="1:10" x14ac:dyDescent="0.15">
      <c r="A14">
        <v>1996</v>
      </c>
      <c r="B14">
        <v>6</v>
      </c>
      <c r="C14">
        <v>5</v>
      </c>
      <c r="D14">
        <v>2</v>
      </c>
      <c r="F14">
        <v>73</v>
      </c>
      <c r="H14" s="1">
        <f t="shared" si="0"/>
        <v>24.333333333333332</v>
      </c>
    </row>
    <row r="15" spans="1:10" x14ac:dyDescent="0.15">
      <c r="A15">
        <v>1997</v>
      </c>
      <c r="B15">
        <v>8</v>
      </c>
      <c r="C15">
        <v>5</v>
      </c>
      <c r="D15">
        <v>1</v>
      </c>
      <c r="F15">
        <v>19</v>
      </c>
      <c r="H15" s="1">
        <f t="shared" si="0"/>
        <v>4.75</v>
      </c>
      <c r="I15">
        <v>6</v>
      </c>
      <c r="J15" t="s">
        <v>215</v>
      </c>
    </row>
    <row r="16" spans="1:10" x14ac:dyDescent="0.15">
      <c r="A16">
        <v>1998</v>
      </c>
      <c r="B16">
        <v>13</v>
      </c>
      <c r="C16">
        <v>10</v>
      </c>
      <c r="D16">
        <v>1</v>
      </c>
      <c r="F16">
        <v>132</v>
      </c>
      <c r="H16" s="1">
        <f t="shared" si="0"/>
        <v>14.666666666666666</v>
      </c>
      <c r="I16">
        <v>29</v>
      </c>
    </row>
    <row r="17" spans="1:9" x14ac:dyDescent="0.15">
      <c r="A17">
        <v>1999</v>
      </c>
      <c r="B17">
        <v>9</v>
      </c>
      <c r="C17">
        <v>7</v>
      </c>
      <c r="D17">
        <v>1</v>
      </c>
      <c r="F17">
        <v>86</v>
      </c>
      <c r="H17" s="1">
        <f t="shared" si="0"/>
        <v>14.333333333333334</v>
      </c>
    </row>
    <row r="18" spans="1:9" x14ac:dyDescent="0.15">
      <c r="A18">
        <v>2000</v>
      </c>
      <c r="B18">
        <v>12</v>
      </c>
      <c r="C18">
        <v>10</v>
      </c>
      <c r="D18">
        <v>3</v>
      </c>
      <c r="F18">
        <v>116</v>
      </c>
      <c r="H18" s="1">
        <f t="shared" si="0"/>
        <v>16.571428571428573</v>
      </c>
    </row>
    <row r="19" spans="1:9" x14ac:dyDescent="0.15">
      <c r="A19">
        <v>2001</v>
      </c>
      <c r="B19">
        <v>8</v>
      </c>
      <c r="C19">
        <v>5</v>
      </c>
      <c r="D19">
        <v>0</v>
      </c>
      <c r="F19">
        <v>32</v>
      </c>
      <c r="H19" s="1">
        <f t="shared" si="0"/>
        <v>6.4</v>
      </c>
    </row>
    <row r="20" spans="1:9" x14ac:dyDescent="0.15">
      <c r="A20">
        <v>2002</v>
      </c>
      <c r="B20">
        <v>11</v>
      </c>
      <c r="C20">
        <v>11</v>
      </c>
      <c r="D20">
        <v>2</v>
      </c>
      <c r="F20">
        <v>97</v>
      </c>
      <c r="H20" s="1">
        <f t="shared" si="0"/>
        <v>10.777777777777779</v>
      </c>
    </row>
    <row r="21" spans="1:9" x14ac:dyDescent="0.15">
      <c r="A21">
        <v>2003</v>
      </c>
      <c r="B21">
        <v>10</v>
      </c>
      <c r="C21">
        <v>7</v>
      </c>
      <c r="D21">
        <v>2</v>
      </c>
      <c r="F21">
        <v>68</v>
      </c>
      <c r="H21" s="1">
        <f t="shared" si="0"/>
        <v>13.6</v>
      </c>
    </row>
    <row r="22" spans="1:9" x14ac:dyDescent="0.15">
      <c r="A22">
        <v>2004</v>
      </c>
      <c r="B22">
        <v>12</v>
      </c>
      <c r="C22">
        <v>11</v>
      </c>
      <c r="D22">
        <v>0</v>
      </c>
      <c r="E22">
        <v>2</v>
      </c>
      <c r="F22">
        <v>113</v>
      </c>
      <c r="H22" s="1">
        <f t="shared" si="0"/>
        <v>10.272727272727273</v>
      </c>
      <c r="I22">
        <v>39</v>
      </c>
    </row>
    <row r="23" spans="1:9" x14ac:dyDescent="0.15">
      <c r="A23">
        <v>2005</v>
      </c>
      <c r="B23">
        <v>18</v>
      </c>
      <c r="C23">
        <v>15</v>
      </c>
      <c r="D23">
        <v>1</v>
      </c>
      <c r="F23">
        <v>159</v>
      </c>
      <c r="H23" s="1">
        <f t="shared" si="0"/>
        <v>11.357142857142858</v>
      </c>
      <c r="I23">
        <v>40</v>
      </c>
    </row>
    <row r="24" spans="1:9" x14ac:dyDescent="0.15">
      <c r="A24">
        <v>2006</v>
      </c>
      <c r="B24">
        <v>1</v>
      </c>
      <c r="C24">
        <v>1</v>
      </c>
      <c r="D24">
        <v>0</v>
      </c>
      <c r="F24">
        <v>20</v>
      </c>
      <c r="H24" s="1">
        <f t="shared" si="0"/>
        <v>20</v>
      </c>
    </row>
    <row r="25" spans="1:9" x14ac:dyDescent="0.15">
      <c r="A25">
        <v>2007</v>
      </c>
      <c r="B25" s="9">
        <v>1</v>
      </c>
      <c r="C25" s="9">
        <v>1</v>
      </c>
      <c r="D25" s="9">
        <v>0</v>
      </c>
      <c r="E25" s="9"/>
      <c r="F25" s="9">
        <v>11</v>
      </c>
      <c r="G25" s="9"/>
      <c r="H25" s="9">
        <v>11</v>
      </c>
    </row>
    <row r="26" spans="1:9" x14ac:dyDescent="0.15">
      <c r="B26" s="9"/>
      <c r="C26" s="9"/>
      <c r="D26" s="9"/>
      <c r="E26" s="9"/>
      <c r="F26" s="9"/>
      <c r="G26" s="9"/>
      <c r="H26" s="9"/>
    </row>
    <row r="27" spans="1:9" x14ac:dyDescent="0.15">
      <c r="A27" t="s">
        <v>59</v>
      </c>
      <c r="B27">
        <f>SUM(B5:B25)</f>
        <v>192</v>
      </c>
      <c r="C27">
        <f>SUM(C5:C25)</f>
        <v>155</v>
      </c>
      <c r="D27">
        <f>SUM(D5:D25)</f>
        <v>23</v>
      </c>
      <c r="F27">
        <f>SUM(F5:F25)</f>
        <v>1546</v>
      </c>
      <c r="G27">
        <f>SUM(G5:G24)</f>
        <v>0</v>
      </c>
      <c r="H27" s="1">
        <f>F27/(C27-D27)</f>
        <v>11.712121212121213</v>
      </c>
    </row>
    <row r="48" spans="1:10" x14ac:dyDescent="0.15">
      <c r="A48" s="5" t="s">
        <v>122</v>
      </c>
      <c r="F48" s="2"/>
      <c r="H48" s="1"/>
      <c r="I48" s="1"/>
      <c r="J48" s="1"/>
    </row>
    <row r="49" spans="1:10" x14ac:dyDescent="0.15">
      <c r="B49" t="s">
        <v>62</v>
      </c>
      <c r="C49" t="s">
        <v>63</v>
      </c>
      <c r="D49" t="s">
        <v>64</v>
      </c>
      <c r="E49" t="s">
        <v>35</v>
      </c>
      <c r="F49" t="s">
        <v>66</v>
      </c>
      <c r="G49" s="1" t="s">
        <v>67</v>
      </c>
      <c r="H49" s="1" t="s">
        <v>68</v>
      </c>
      <c r="I49" s="1" t="s">
        <v>37</v>
      </c>
      <c r="J49" s="2" t="s">
        <v>65</v>
      </c>
    </row>
    <row r="50" spans="1:10" x14ac:dyDescent="0.15">
      <c r="A50">
        <v>1986</v>
      </c>
      <c r="G50" s="1"/>
      <c r="H50" s="1"/>
      <c r="I50" s="1"/>
    </row>
    <row r="51" spans="1:10" x14ac:dyDescent="0.15">
      <c r="A51">
        <v>1987</v>
      </c>
      <c r="B51">
        <v>52</v>
      </c>
      <c r="D51">
        <v>15</v>
      </c>
      <c r="E51">
        <v>149</v>
      </c>
      <c r="G51" s="1">
        <f>E51/B51</f>
        <v>2.8653846153846154</v>
      </c>
      <c r="H51" s="1">
        <f>(B51*6)/D51</f>
        <v>20.8</v>
      </c>
      <c r="I51" s="1">
        <f>E51/D51</f>
        <v>9.9333333333333336</v>
      </c>
    </row>
    <row r="52" spans="1:10" x14ac:dyDescent="0.15">
      <c r="A52">
        <v>1988</v>
      </c>
      <c r="B52">
        <v>150</v>
      </c>
      <c r="C52">
        <v>20</v>
      </c>
      <c r="D52">
        <v>34</v>
      </c>
      <c r="E52">
        <v>398</v>
      </c>
      <c r="G52" s="1">
        <f>E52/B52</f>
        <v>2.6533333333333333</v>
      </c>
      <c r="H52" s="1">
        <f>(B52*6)/D52</f>
        <v>26.470588235294116</v>
      </c>
      <c r="I52" s="1">
        <f>E52/D52</f>
        <v>11.705882352941176</v>
      </c>
    </row>
    <row r="53" spans="1:10" x14ac:dyDescent="0.15">
      <c r="A53">
        <v>1989</v>
      </c>
      <c r="G53" s="1"/>
      <c r="H53" s="1"/>
      <c r="I53" s="1"/>
    </row>
    <row r="54" spans="1:10" x14ac:dyDescent="0.15">
      <c r="A54">
        <v>1990</v>
      </c>
      <c r="B54">
        <v>196.5</v>
      </c>
      <c r="C54">
        <v>4</v>
      </c>
      <c r="D54">
        <v>26</v>
      </c>
      <c r="E54">
        <v>560</v>
      </c>
      <c r="F54">
        <v>1</v>
      </c>
      <c r="G54" s="1">
        <f t="shared" ref="G54:G70" si="1">E54/B54</f>
        <v>2.8498727735368958</v>
      </c>
      <c r="H54" s="1">
        <f t="shared" ref="H54:H70" si="2">(B54*6)/D54</f>
        <v>45.346153846153847</v>
      </c>
      <c r="I54" s="1">
        <f t="shared" ref="I54:I70" si="3">E54/D54</f>
        <v>21.53846153846154</v>
      </c>
      <c r="J54" t="s">
        <v>208</v>
      </c>
    </row>
    <row r="55" spans="1:10" x14ac:dyDescent="0.15">
      <c r="A55">
        <v>1991</v>
      </c>
      <c r="B55">
        <v>156.69999999999999</v>
      </c>
      <c r="C55">
        <v>35</v>
      </c>
      <c r="D55">
        <v>32</v>
      </c>
      <c r="E55">
        <v>556</v>
      </c>
      <c r="F55">
        <v>1</v>
      </c>
      <c r="G55" s="1">
        <f t="shared" si="1"/>
        <v>3.5481812380344611</v>
      </c>
      <c r="H55" s="1">
        <f t="shared" si="2"/>
        <v>29.381249999999998</v>
      </c>
      <c r="I55" s="1">
        <f t="shared" si="3"/>
        <v>17.375</v>
      </c>
      <c r="J55" t="s">
        <v>216</v>
      </c>
    </row>
    <row r="56" spans="1:10" x14ac:dyDescent="0.15">
      <c r="A56">
        <v>1992</v>
      </c>
      <c r="B56">
        <v>113</v>
      </c>
      <c r="C56">
        <v>28</v>
      </c>
      <c r="D56">
        <v>19</v>
      </c>
      <c r="E56">
        <v>306</v>
      </c>
      <c r="F56">
        <v>1</v>
      </c>
      <c r="G56" s="1">
        <f t="shared" si="1"/>
        <v>2.7079646017699117</v>
      </c>
      <c r="H56" s="1">
        <f t="shared" si="2"/>
        <v>35.684210526315788</v>
      </c>
      <c r="I56" s="1">
        <f t="shared" si="3"/>
        <v>16.105263157894736</v>
      </c>
      <c r="J56" t="s">
        <v>19</v>
      </c>
    </row>
    <row r="57" spans="1:10" x14ac:dyDescent="0.15">
      <c r="A57">
        <v>1993</v>
      </c>
      <c r="B57">
        <v>196</v>
      </c>
      <c r="C57">
        <v>33</v>
      </c>
      <c r="D57">
        <v>31</v>
      </c>
      <c r="E57">
        <v>670</v>
      </c>
      <c r="G57" s="1">
        <f t="shared" si="1"/>
        <v>3.4183673469387754</v>
      </c>
      <c r="H57" s="1">
        <f t="shared" si="2"/>
        <v>37.935483870967744</v>
      </c>
      <c r="I57" s="1">
        <f t="shared" si="3"/>
        <v>21.612903225806452</v>
      </c>
    </row>
    <row r="58" spans="1:10" x14ac:dyDescent="0.15">
      <c r="A58">
        <v>1994</v>
      </c>
      <c r="B58">
        <v>92</v>
      </c>
      <c r="C58">
        <v>19</v>
      </c>
      <c r="D58">
        <v>13</v>
      </c>
      <c r="E58">
        <v>292</v>
      </c>
      <c r="G58" s="1">
        <f t="shared" si="1"/>
        <v>3.1739130434782608</v>
      </c>
      <c r="H58" s="1">
        <f t="shared" si="2"/>
        <v>42.46153846153846</v>
      </c>
      <c r="I58" s="1">
        <f t="shared" si="3"/>
        <v>22.46153846153846</v>
      </c>
    </row>
    <row r="59" spans="1:10" x14ac:dyDescent="0.15">
      <c r="A59">
        <v>1995</v>
      </c>
      <c r="B59">
        <v>142</v>
      </c>
      <c r="C59">
        <v>37</v>
      </c>
      <c r="D59">
        <v>27</v>
      </c>
      <c r="E59">
        <v>452</v>
      </c>
      <c r="F59">
        <v>2</v>
      </c>
      <c r="G59" s="1">
        <f t="shared" si="1"/>
        <v>3.183098591549296</v>
      </c>
      <c r="H59" s="1">
        <f t="shared" si="2"/>
        <v>31.555555555555557</v>
      </c>
      <c r="I59" s="1">
        <f t="shared" si="3"/>
        <v>16.74074074074074</v>
      </c>
      <c r="J59" t="s">
        <v>220</v>
      </c>
    </row>
    <row r="60" spans="1:10" x14ac:dyDescent="0.15">
      <c r="A60">
        <v>1996</v>
      </c>
      <c r="B60">
        <v>65</v>
      </c>
      <c r="C60">
        <v>14</v>
      </c>
      <c r="D60">
        <v>4</v>
      </c>
      <c r="E60">
        <v>212</v>
      </c>
      <c r="G60" s="1">
        <f t="shared" si="1"/>
        <v>3.2615384615384615</v>
      </c>
      <c r="H60" s="1">
        <f t="shared" si="2"/>
        <v>97.5</v>
      </c>
      <c r="I60" s="1">
        <f t="shared" si="3"/>
        <v>53</v>
      </c>
    </row>
    <row r="61" spans="1:10" x14ac:dyDescent="0.15">
      <c r="A61">
        <v>1997</v>
      </c>
      <c r="B61">
        <v>78</v>
      </c>
      <c r="C61">
        <v>17</v>
      </c>
      <c r="D61">
        <v>14</v>
      </c>
      <c r="E61">
        <v>229</v>
      </c>
      <c r="G61" s="1">
        <f t="shared" si="1"/>
        <v>2.9358974358974357</v>
      </c>
      <c r="H61" s="1">
        <f t="shared" si="2"/>
        <v>33.428571428571431</v>
      </c>
      <c r="I61" s="1">
        <f t="shared" si="3"/>
        <v>16.357142857142858</v>
      </c>
    </row>
    <row r="62" spans="1:10" x14ac:dyDescent="0.15">
      <c r="A62">
        <v>1998</v>
      </c>
      <c r="B62">
        <v>113</v>
      </c>
      <c r="C62">
        <v>17</v>
      </c>
      <c r="D62">
        <v>21</v>
      </c>
      <c r="E62">
        <v>348</v>
      </c>
      <c r="G62" s="1">
        <f t="shared" si="1"/>
        <v>3.0796460176991149</v>
      </c>
      <c r="H62" s="1">
        <f t="shared" si="2"/>
        <v>32.285714285714285</v>
      </c>
      <c r="I62" s="1">
        <f t="shared" si="3"/>
        <v>16.571428571428573</v>
      </c>
    </row>
    <row r="63" spans="1:10" x14ac:dyDescent="0.15">
      <c r="A63">
        <v>1999</v>
      </c>
      <c r="B63">
        <v>90.1</v>
      </c>
      <c r="C63">
        <v>18</v>
      </c>
      <c r="D63">
        <v>17</v>
      </c>
      <c r="E63">
        <v>246</v>
      </c>
      <c r="G63" s="1">
        <f t="shared" si="1"/>
        <v>2.730299667036626</v>
      </c>
      <c r="H63" s="1">
        <f t="shared" si="2"/>
        <v>31.799999999999994</v>
      </c>
      <c r="I63" s="1">
        <f t="shared" si="3"/>
        <v>14.470588235294118</v>
      </c>
    </row>
    <row r="64" spans="1:10" x14ac:dyDescent="0.15">
      <c r="A64">
        <v>2000</v>
      </c>
      <c r="B64">
        <v>124.4</v>
      </c>
      <c r="C64">
        <v>19</v>
      </c>
      <c r="D64">
        <v>21</v>
      </c>
      <c r="E64">
        <v>454</v>
      </c>
      <c r="G64" s="1">
        <f t="shared" si="1"/>
        <v>3.6495176848874595</v>
      </c>
      <c r="H64" s="1">
        <f t="shared" si="2"/>
        <v>35.542857142857144</v>
      </c>
      <c r="I64" s="1">
        <f t="shared" si="3"/>
        <v>21.61904761904762</v>
      </c>
    </row>
    <row r="65" spans="1:10" x14ac:dyDescent="0.15">
      <c r="A65">
        <v>2001</v>
      </c>
      <c r="B65">
        <v>94.1</v>
      </c>
      <c r="C65">
        <v>10</v>
      </c>
      <c r="D65">
        <v>22</v>
      </c>
      <c r="E65">
        <v>301</v>
      </c>
      <c r="G65" s="1">
        <f t="shared" si="1"/>
        <v>3.1987247608926674</v>
      </c>
      <c r="H65" s="1">
        <f t="shared" si="2"/>
        <v>25.66363636363636</v>
      </c>
      <c r="I65" s="1">
        <f t="shared" si="3"/>
        <v>13.681818181818182</v>
      </c>
    </row>
    <row r="66" spans="1:10" x14ac:dyDescent="0.15">
      <c r="A66">
        <v>2002</v>
      </c>
      <c r="B66">
        <v>143.19999999999999</v>
      </c>
      <c r="C66">
        <v>23</v>
      </c>
      <c r="D66">
        <v>16</v>
      </c>
      <c r="E66">
        <v>498</v>
      </c>
      <c r="G66" s="1">
        <f t="shared" si="1"/>
        <v>3.4776536312849164</v>
      </c>
      <c r="H66" s="1">
        <f t="shared" si="2"/>
        <v>53.699999999999996</v>
      </c>
      <c r="I66" s="1">
        <f t="shared" si="3"/>
        <v>31.125</v>
      </c>
    </row>
    <row r="67" spans="1:10" x14ac:dyDescent="0.15">
      <c r="A67">
        <v>2003</v>
      </c>
      <c r="B67">
        <v>100</v>
      </c>
      <c r="C67">
        <v>16</v>
      </c>
      <c r="D67">
        <v>18</v>
      </c>
      <c r="E67">
        <v>378</v>
      </c>
      <c r="F67" s="1"/>
      <c r="G67" s="1">
        <f t="shared" si="1"/>
        <v>3.78</v>
      </c>
      <c r="H67" s="1">
        <f t="shared" si="2"/>
        <v>33.333333333333336</v>
      </c>
      <c r="I67" s="1">
        <f t="shared" si="3"/>
        <v>21</v>
      </c>
    </row>
    <row r="68" spans="1:10" x14ac:dyDescent="0.15">
      <c r="A68">
        <v>2004</v>
      </c>
      <c r="B68">
        <v>119</v>
      </c>
      <c r="C68">
        <v>18</v>
      </c>
      <c r="D68">
        <v>19</v>
      </c>
      <c r="E68">
        <v>514</v>
      </c>
      <c r="G68" s="1">
        <f t="shared" si="1"/>
        <v>4.3193277310924367</v>
      </c>
      <c r="H68" s="1">
        <f t="shared" si="2"/>
        <v>37.578947368421055</v>
      </c>
      <c r="I68" s="1">
        <f t="shared" si="3"/>
        <v>27.05263157894737</v>
      </c>
    </row>
    <row r="69" spans="1:10" x14ac:dyDescent="0.15">
      <c r="A69">
        <v>2005</v>
      </c>
      <c r="B69">
        <v>180.3</v>
      </c>
      <c r="C69">
        <v>13</v>
      </c>
      <c r="D69">
        <v>41</v>
      </c>
      <c r="E69">
        <v>849</v>
      </c>
      <c r="F69">
        <v>1</v>
      </c>
      <c r="G69" s="1">
        <f t="shared" si="1"/>
        <v>4.7088186356073205</v>
      </c>
      <c r="H69" s="1">
        <f t="shared" si="2"/>
        <v>26.385365853658541</v>
      </c>
      <c r="I69" s="1">
        <f t="shared" si="3"/>
        <v>20.707317073170731</v>
      </c>
      <c r="J69" t="s">
        <v>211</v>
      </c>
    </row>
    <row r="70" spans="1:10" x14ac:dyDescent="0.15">
      <c r="A70">
        <v>2006</v>
      </c>
      <c r="B70">
        <v>8</v>
      </c>
      <c r="C70">
        <v>3</v>
      </c>
      <c r="D70">
        <v>2</v>
      </c>
      <c r="E70">
        <v>23</v>
      </c>
      <c r="G70" s="1">
        <f t="shared" si="1"/>
        <v>2.875</v>
      </c>
      <c r="H70" s="1">
        <f t="shared" si="2"/>
        <v>24</v>
      </c>
      <c r="I70" s="1">
        <f t="shared" si="3"/>
        <v>11.5</v>
      </c>
      <c r="J70" t="s">
        <v>70</v>
      </c>
    </row>
    <row r="71" spans="1:10" x14ac:dyDescent="0.15">
      <c r="A71">
        <v>2007</v>
      </c>
      <c r="B71">
        <v>5</v>
      </c>
      <c r="C71">
        <v>2</v>
      </c>
      <c r="D71">
        <v>4</v>
      </c>
      <c r="E71">
        <v>10</v>
      </c>
      <c r="G71">
        <v>2</v>
      </c>
      <c r="H71">
        <v>7.5</v>
      </c>
      <c r="I71">
        <v>2.5</v>
      </c>
      <c r="J71" t="s">
        <v>15</v>
      </c>
    </row>
    <row r="73" spans="1:10" x14ac:dyDescent="0.15">
      <c r="A73" t="s">
        <v>59</v>
      </c>
      <c r="B73">
        <f>SUM(B51:B71)</f>
        <v>2218.3000000000002</v>
      </c>
      <c r="C73">
        <f>SUM(C51:C71)</f>
        <v>346</v>
      </c>
      <c r="D73">
        <f>SUM(D51:D71)</f>
        <v>396</v>
      </c>
      <c r="E73">
        <f>SUM(E51:E71)</f>
        <v>7445</v>
      </c>
      <c r="F73">
        <f>SUM(F50:F70)</f>
        <v>6</v>
      </c>
      <c r="G73" s="1">
        <f>E73/B73</f>
        <v>3.3561736464860474</v>
      </c>
      <c r="H73" s="1">
        <f>(B73*6)/D73</f>
        <v>33.610606060606067</v>
      </c>
      <c r="I73" s="1">
        <f>E73/D73</f>
        <v>18.800505050505052</v>
      </c>
      <c r="J73" s="22" t="s">
        <v>211</v>
      </c>
    </row>
  </sheetData>
  <hyperlinks>
    <hyperlink ref="C2" location="'Overall ave'!A1" display="(back to front sheet)" xr:uid="{00000000-0004-0000-26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312</v>
      </c>
      <c r="B1" s="5" t="s">
        <v>313</v>
      </c>
      <c r="C1" s="9" t="s">
        <v>314</v>
      </c>
      <c r="D1" s="9">
        <f>COUNTA(A6:A7)</f>
        <v>1</v>
      </c>
      <c r="E1" s="9">
        <f>COUNTA(A14:A16)</f>
        <v>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3" t="s">
        <v>22</v>
      </c>
      <c r="H4" s="3" t="s">
        <v>36</v>
      </c>
      <c r="I4" s="3" t="s">
        <v>118</v>
      </c>
      <c r="J4" s="3" t="s">
        <v>201</v>
      </c>
      <c r="K4" s="3" t="s">
        <v>268</v>
      </c>
      <c r="L4" s="9" t="s">
        <v>284</v>
      </c>
    </row>
    <row r="5" spans="1:12" x14ac:dyDescent="0.15">
      <c r="A5">
        <v>2015</v>
      </c>
      <c r="B5" s="9">
        <v>2</v>
      </c>
      <c r="C5" s="9">
        <v>2</v>
      </c>
      <c r="D5" s="9">
        <v>0</v>
      </c>
      <c r="E5" s="9">
        <v>1</v>
      </c>
      <c r="F5" s="9">
        <v>1</v>
      </c>
      <c r="G5" s="3"/>
      <c r="H5" s="3"/>
      <c r="I5" s="4">
        <f>IFERROR(ROUND(F5/(C5-D5),3),"--")</f>
        <v>0.5</v>
      </c>
      <c r="J5" s="47">
        <v>1</v>
      </c>
      <c r="K5" s="3"/>
      <c r="L5" s="9">
        <v>0</v>
      </c>
    </row>
    <row r="6" spans="1:12" x14ac:dyDescent="0.15">
      <c r="A6">
        <v>2016</v>
      </c>
      <c r="B6" s="24">
        <v>2</v>
      </c>
      <c r="C6" s="24">
        <v>2</v>
      </c>
      <c r="D6" s="24">
        <v>1</v>
      </c>
      <c r="E6" s="24">
        <v>0</v>
      </c>
      <c r="F6" s="24">
        <v>23</v>
      </c>
      <c r="G6" s="24">
        <v>0</v>
      </c>
      <c r="H6" s="24">
        <v>0</v>
      </c>
      <c r="I6" s="4">
        <f>IFERROR(ROUND(F6/(C6-D6),3),"--")</f>
        <v>23</v>
      </c>
      <c r="J6" s="24">
        <v>16</v>
      </c>
      <c r="K6" t="s">
        <v>215</v>
      </c>
      <c r="L6">
        <v>3</v>
      </c>
    </row>
    <row r="7" spans="1:12" x14ac:dyDescent="0.15">
      <c r="I7" s="9"/>
    </row>
    <row r="8" spans="1:12" x14ac:dyDescent="0.15">
      <c r="A8" t="s">
        <v>146</v>
      </c>
      <c r="B8" s="9">
        <f>SUM(B5:B7)</f>
        <v>4</v>
      </c>
      <c r="C8" s="9">
        <f t="shared" ref="C8:H8" si="0">SUM(C5:C7)</f>
        <v>4</v>
      </c>
      <c r="D8" s="9">
        <f t="shared" si="0"/>
        <v>1</v>
      </c>
      <c r="E8" s="9">
        <f t="shared" si="0"/>
        <v>1</v>
      </c>
      <c r="F8" s="9">
        <f t="shared" si="0"/>
        <v>24</v>
      </c>
      <c r="G8" s="9">
        <f t="shared" si="0"/>
        <v>0</v>
      </c>
      <c r="H8" s="9">
        <f t="shared" si="0"/>
        <v>0</v>
      </c>
      <c r="I8" s="4">
        <f>IFERROR(ROUND(F8/(C8-D8),3),"--")</f>
        <v>8</v>
      </c>
      <c r="J8">
        <f>MAX(J6:J7)</f>
        <v>16</v>
      </c>
      <c r="K8" t="s">
        <v>215</v>
      </c>
      <c r="L8" s="9">
        <f t="shared" ref="L8" si="1">SUM(L5:L7)</f>
        <v>3</v>
      </c>
    </row>
    <row r="9" spans="1:12" x14ac:dyDescent="0.15">
      <c r="H9" s="10"/>
    </row>
    <row r="11" spans="1:12" x14ac:dyDescent="0.15">
      <c r="A11" s="5" t="s">
        <v>122</v>
      </c>
    </row>
    <row r="12" spans="1:12" x14ac:dyDescent="0.15">
      <c r="A12" s="5"/>
    </row>
    <row r="13" spans="1:12" x14ac:dyDescent="0.15">
      <c r="A13" s="3" t="s">
        <v>103</v>
      </c>
      <c r="B13" s="3" t="s">
        <v>62</v>
      </c>
      <c r="C13" s="3" t="s">
        <v>63</v>
      </c>
      <c r="D13" s="3" t="s">
        <v>64</v>
      </c>
      <c r="E13" s="3" t="s">
        <v>35</v>
      </c>
      <c r="F13" s="3" t="s">
        <v>66</v>
      </c>
      <c r="G13" s="4" t="s">
        <v>67</v>
      </c>
      <c r="H13" s="4" t="s">
        <v>68</v>
      </c>
      <c r="I13" s="4" t="s">
        <v>37</v>
      </c>
      <c r="J13" s="4" t="s">
        <v>65</v>
      </c>
    </row>
    <row r="14" spans="1:12" x14ac:dyDescent="0.15">
      <c r="A14">
        <v>2015</v>
      </c>
      <c r="B14" s="24">
        <v>3</v>
      </c>
      <c r="C14" s="24">
        <v>1</v>
      </c>
      <c r="D14" s="24">
        <v>2</v>
      </c>
      <c r="E14" s="24">
        <v>10</v>
      </c>
      <c r="F14" s="24">
        <v>0</v>
      </c>
      <c r="G14" s="10">
        <f>IF(ISERROR(E14/B14),"N/A",E14/B14)</f>
        <v>3.3333333333333335</v>
      </c>
      <c r="H14" s="10">
        <f>IF(ISERROR((B14*6)/D14),"N/A",(B14*6)/D14)</f>
        <v>9</v>
      </c>
      <c r="I14" s="10">
        <f t="shared" ref="I14" si="2">IF(ISERROR(E14/D14),"N/A",E14/D14)</f>
        <v>5</v>
      </c>
      <c r="J14" s="48" t="s">
        <v>315</v>
      </c>
    </row>
    <row r="15" spans="1:12" x14ac:dyDescent="0.15">
      <c r="A15">
        <v>2016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10" t="str">
        <f>IF(ISERROR(E15/B15),"N/A",E15/B15)</f>
        <v>N/A</v>
      </c>
      <c r="H15" s="10" t="str">
        <f>IF(ISERROR((B15*6)/D15),"N/A",(B15*6)/D15)</f>
        <v>N/A</v>
      </c>
      <c r="I15" s="10" t="str">
        <f t="shared" ref="I15" si="3">IF(ISERROR(E15/D15),"N/A",E15/D15)</f>
        <v>N/A</v>
      </c>
      <c r="J15" s="48" t="s">
        <v>241</v>
      </c>
    </row>
    <row r="16" spans="1:12" x14ac:dyDescent="0.15">
      <c r="B16"/>
      <c r="C16"/>
      <c r="D16"/>
      <c r="E16"/>
      <c r="F16"/>
      <c r="G16" s="1"/>
      <c r="H16" s="1"/>
      <c r="I16" s="1"/>
    </row>
    <row r="17" spans="1:10" x14ac:dyDescent="0.15">
      <c r="A17" t="s">
        <v>59</v>
      </c>
      <c r="B17">
        <f>SUM(B14:B16)</f>
        <v>3</v>
      </c>
      <c r="C17">
        <f>SUM(C14:C16)</f>
        <v>1</v>
      </c>
      <c r="D17">
        <f>SUM(D14:D16)</f>
        <v>2</v>
      </c>
      <c r="E17">
        <f>SUM(E14:E16)</f>
        <v>10</v>
      </c>
      <c r="F17">
        <f>SUM(F14:F16)</f>
        <v>0</v>
      </c>
      <c r="G17" s="1">
        <f>E17/B17</f>
        <v>3.3333333333333335</v>
      </c>
      <c r="H17" s="1">
        <f>(B17*6)/D17</f>
        <v>9</v>
      </c>
      <c r="I17" s="1">
        <f>E17/D17</f>
        <v>5</v>
      </c>
      <c r="J17" s="3" t="s">
        <v>308</v>
      </c>
    </row>
  </sheetData>
  <hyperlinks>
    <hyperlink ref="C2" location="'Overall ave'!A1" display="(back to front sheet)" xr:uid="{00000000-0004-0000-03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zoomScale="125" zoomScaleNormal="125" zoomScalePageLayoutView="125" workbookViewId="0">
      <selection activeCell="C2" sqref="C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1" x14ac:dyDescent="0.15">
      <c r="A1" s="5" t="s">
        <v>169</v>
      </c>
      <c r="B1" s="5" t="s">
        <v>170</v>
      </c>
    </row>
    <row r="2" spans="1:11" x14ac:dyDescent="0.15">
      <c r="A2" s="5" t="s">
        <v>112</v>
      </c>
      <c r="B2" s="17"/>
      <c r="C2" s="21" t="s">
        <v>168</v>
      </c>
    </row>
    <row r="4" spans="1:11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269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</row>
    <row r="5" spans="1:11" x14ac:dyDescent="0.15">
      <c r="A5">
        <v>2010</v>
      </c>
      <c r="B5">
        <v>1</v>
      </c>
      <c r="C5">
        <v>1</v>
      </c>
      <c r="D5">
        <v>1</v>
      </c>
      <c r="E5">
        <v>0</v>
      </c>
      <c r="F5">
        <v>0</v>
      </c>
      <c r="G5"/>
      <c r="H5"/>
      <c r="I5" s="4" t="str">
        <f>IF(ISERROR(F5/(C5-D5)),"--",ROUND(F5/(C5-D5),3))</f>
        <v>--</v>
      </c>
      <c r="J5">
        <v>0</v>
      </c>
    </row>
    <row r="6" spans="1:11" x14ac:dyDescent="0.15">
      <c r="A6">
        <v>2011</v>
      </c>
      <c r="B6">
        <v>1</v>
      </c>
      <c r="C6">
        <v>1</v>
      </c>
      <c r="D6">
        <v>0</v>
      </c>
      <c r="E6">
        <v>1</v>
      </c>
      <c r="F6">
        <v>0</v>
      </c>
      <c r="G6"/>
      <c r="H6"/>
      <c r="I6" s="1">
        <f>IF(ISERROR(F6/(C6-D6)),"",ROUND(F6/(C6-D6),3))</f>
        <v>0</v>
      </c>
      <c r="J6">
        <v>0</v>
      </c>
    </row>
    <row r="7" spans="1:11" x14ac:dyDescent="0.15">
      <c r="A7">
        <v>2012</v>
      </c>
      <c r="B7" s="9">
        <v>3</v>
      </c>
      <c r="C7" s="9">
        <v>1</v>
      </c>
      <c r="D7" s="9">
        <v>1</v>
      </c>
      <c r="E7" s="9">
        <v>0</v>
      </c>
      <c r="F7" s="9">
        <v>5</v>
      </c>
      <c r="I7" s="4" t="str">
        <f>IF(ISERROR(F7/(C7-D7)),"--",ROUND(F7/(C7-D7),3))</f>
        <v>--</v>
      </c>
      <c r="J7">
        <v>5</v>
      </c>
      <c r="K7" t="s">
        <v>215</v>
      </c>
    </row>
    <row r="8" spans="1:11" x14ac:dyDescent="0.15">
      <c r="I8" s="9"/>
    </row>
    <row r="9" spans="1:11" x14ac:dyDescent="0.15">
      <c r="A9" t="s">
        <v>146</v>
      </c>
      <c r="B9" s="9">
        <f t="shared" ref="B9:H9" si="0">SUM(B5:B8)</f>
        <v>5</v>
      </c>
      <c r="C9" s="9">
        <f t="shared" si="0"/>
        <v>3</v>
      </c>
      <c r="D9" s="9">
        <f t="shared" si="0"/>
        <v>2</v>
      </c>
      <c r="E9" s="9">
        <f t="shared" si="0"/>
        <v>1</v>
      </c>
      <c r="F9" s="9">
        <f t="shared" si="0"/>
        <v>5</v>
      </c>
      <c r="G9" s="9">
        <f t="shared" si="0"/>
        <v>0</v>
      </c>
      <c r="H9" s="9">
        <f t="shared" si="0"/>
        <v>0</v>
      </c>
      <c r="I9" s="10">
        <f>F9/(C9-D9)</f>
        <v>5</v>
      </c>
      <c r="J9">
        <f>MAX(J5:J7)</f>
        <v>5</v>
      </c>
      <c r="K9" t="s">
        <v>215</v>
      </c>
    </row>
    <row r="10" spans="1:11" x14ac:dyDescent="0.15">
      <c r="H10" s="10"/>
    </row>
    <row r="11" spans="1:11" x14ac:dyDescent="0.15">
      <c r="H11" s="10"/>
    </row>
    <row r="12" spans="1:11" x14ac:dyDescent="0.15">
      <c r="H12" s="10"/>
    </row>
    <row r="13" spans="1:11" x14ac:dyDescent="0.15">
      <c r="H13" s="10"/>
    </row>
    <row r="14" spans="1:11" x14ac:dyDescent="0.15">
      <c r="H14" s="10"/>
    </row>
    <row r="15" spans="1:11" x14ac:dyDescent="0.15">
      <c r="H15" s="10"/>
    </row>
    <row r="16" spans="1:11" x14ac:dyDescent="0.15">
      <c r="H16" s="10"/>
    </row>
    <row r="17" spans="1:8" x14ac:dyDescent="0.15">
      <c r="H17" s="10"/>
    </row>
    <row r="18" spans="1:8" x14ac:dyDescent="0.15">
      <c r="H18" s="10"/>
    </row>
    <row r="19" spans="1:8" x14ac:dyDescent="0.15">
      <c r="H19" s="10"/>
    </row>
    <row r="20" spans="1:8" x14ac:dyDescent="0.15">
      <c r="H20" s="10"/>
    </row>
    <row r="21" spans="1:8" x14ac:dyDescent="0.15">
      <c r="H21" s="10"/>
    </row>
    <row r="22" spans="1:8" x14ac:dyDescent="0.15">
      <c r="H22" s="10"/>
    </row>
    <row r="23" spans="1:8" x14ac:dyDescent="0.15">
      <c r="H23" s="10"/>
    </row>
    <row r="24" spans="1:8" x14ac:dyDescent="0.15">
      <c r="H24" s="10"/>
    </row>
    <row r="25" spans="1:8" x14ac:dyDescent="0.15">
      <c r="H25" s="10"/>
    </row>
    <row r="26" spans="1:8" x14ac:dyDescent="0.15">
      <c r="H26" s="10"/>
    </row>
    <row r="27" spans="1:8" x14ac:dyDescent="0.15">
      <c r="H27" s="10"/>
    </row>
    <row r="28" spans="1:8" x14ac:dyDescent="0.15">
      <c r="H28" s="10"/>
    </row>
    <row r="31" spans="1:8" x14ac:dyDescent="0.15">
      <c r="A31" s="5"/>
    </row>
    <row r="32" spans="1:8" x14ac:dyDescent="0.15">
      <c r="A32" s="5"/>
    </row>
    <row r="33" spans="2:9" x14ac:dyDescent="0.15">
      <c r="B33"/>
      <c r="C33"/>
      <c r="D33"/>
      <c r="E33"/>
      <c r="F33"/>
      <c r="G33" s="1"/>
      <c r="H33" s="1"/>
      <c r="I33" s="1"/>
    </row>
    <row r="34" spans="2:9" x14ac:dyDescent="0.15">
      <c r="B34"/>
      <c r="C34"/>
      <c r="D34"/>
      <c r="E34"/>
      <c r="F34"/>
      <c r="G34" s="10"/>
      <c r="H34" s="10"/>
      <c r="I34" s="10"/>
    </row>
    <row r="35" spans="2:9" x14ac:dyDescent="0.15">
      <c r="B35"/>
      <c r="C35"/>
      <c r="D35"/>
      <c r="E35"/>
      <c r="F35"/>
      <c r="G35" s="10"/>
      <c r="H35" s="10"/>
      <c r="I35" s="10"/>
    </row>
    <row r="36" spans="2:9" x14ac:dyDescent="0.15">
      <c r="B36"/>
      <c r="C36"/>
      <c r="D36"/>
      <c r="E36"/>
      <c r="F36"/>
      <c r="G36" s="10"/>
      <c r="H36" s="10"/>
      <c r="I36" s="10"/>
    </row>
    <row r="37" spans="2:9" x14ac:dyDescent="0.15">
      <c r="B37"/>
      <c r="C37"/>
      <c r="D37"/>
      <c r="E37"/>
      <c r="F37"/>
      <c r="G37" s="10"/>
      <c r="H37" s="10"/>
      <c r="I37" s="10"/>
    </row>
    <row r="38" spans="2:9" x14ac:dyDescent="0.15">
      <c r="B38"/>
      <c r="C38"/>
      <c r="D38"/>
      <c r="E38"/>
      <c r="F38"/>
      <c r="G38" s="1"/>
      <c r="H38" s="1"/>
      <c r="I38" s="1"/>
    </row>
    <row r="39" spans="2:9" x14ac:dyDescent="0.15">
      <c r="B39"/>
      <c r="C39"/>
      <c r="D39"/>
      <c r="E39"/>
      <c r="F39"/>
      <c r="G39" s="1"/>
      <c r="H39" s="1"/>
      <c r="I39" s="1"/>
    </row>
  </sheetData>
  <hyperlinks>
    <hyperlink ref="C2" location="'Overall ave'!A1" display="(back to front sheet)" xr:uid="{00000000-0004-0000-04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L52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28</v>
      </c>
      <c r="B1" s="5" t="s">
        <v>151</v>
      </c>
      <c r="C1" s="9" t="s">
        <v>272</v>
      </c>
      <c r="D1" s="9">
        <f>COUNTA(A5:A15)</f>
        <v>10</v>
      </c>
      <c r="E1" s="9">
        <f>COUNTA(A41:A51)</f>
        <v>10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3" t="s">
        <v>22</v>
      </c>
      <c r="H4" s="3" t="s">
        <v>36</v>
      </c>
      <c r="I4" s="3" t="s">
        <v>118</v>
      </c>
      <c r="J4" s="3" t="s">
        <v>201</v>
      </c>
      <c r="K4" s="3" t="s">
        <v>268</v>
      </c>
      <c r="L4" s="9" t="s">
        <v>284</v>
      </c>
    </row>
    <row r="5" spans="1:12" x14ac:dyDescent="0.15">
      <c r="A5">
        <v>2007</v>
      </c>
      <c r="B5" s="9">
        <v>4</v>
      </c>
      <c r="C5" s="9">
        <v>4</v>
      </c>
      <c r="D5" s="9">
        <v>0</v>
      </c>
      <c r="E5" s="9">
        <v>2</v>
      </c>
      <c r="F5" s="9">
        <v>54</v>
      </c>
      <c r="I5" s="1">
        <f t="shared" ref="I5:I13" si="0">IF(C5=0,"",ROUND(F5/(C5-D5),3))</f>
        <v>13.5</v>
      </c>
      <c r="L5">
        <v>4</v>
      </c>
    </row>
    <row r="6" spans="1:12" x14ac:dyDescent="0.15">
      <c r="A6">
        <v>2008</v>
      </c>
      <c r="B6" s="9">
        <v>3</v>
      </c>
      <c r="C6" s="9">
        <v>2</v>
      </c>
      <c r="D6" s="9">
        <v>0</v>
      </c>
      <c r="E6" s="9">
        <v>1</v>
      </c>
      <c r="F6" s="9">
        <v>12</v>
      </c>
      <c r="I6" s="1">
        <f t="shared" si="0"/>
        <v>6</v>
      </c>
      <c r="L6">
        <v>1</v>
      </c>
    </row>
    <row r="7" spans="1:12" x14ac:dyDescent="0.15">
      <c r="A7">
        <v>2009</v>
      </c>
      <c r="B7" s="9">
        <v>13</v>
      </c>
      <c r="C7" s="9">
        <v>10</v>
      </c>
      <c r="D7" s="9">
        <v>1</v>
      </c>
      <c r="E7" s="9">
        <v>1</v>
      </c>
      <c r="F7" s="9">
        <v>77</v>
      </c>
      <c r="I7" s="1">
        <f t="shared" si="0"/>
        <v>8.5559999999999992</v>
      </c>
      <c r="J7">
        <v>20</v>
      </c>
      <c r="L7">
        <v>4</v>
      </c>
    </row>
    <row r="8" spans="1:12" x14ac:dyDescent="0.15">
      <c r="A8">
        <v>2010</v>
      </c>
      <c r="B8">
        <v>20</v>
      </c>
      <c r="C8">
        <v>16</v>
      </c>
      <c r="D8">
        <v>7</v>
      </c>
      <c r="E8">
        <v>3</v>
      </c>
      <c r="F8">
        <v>168</v>
      </c>
      <c r="G8"/>
      <c r="H8"/>
      <c r="I8" s="1">
        <f t="shared" si="0"/>
        <v>18.667000000000002</v>
      </c>
      <c r="J8">
        <v>35</v>
      </c>
      <c r="L8">
        <v>7</v>
      </c>
    </row>
    <row r="9" spans="1:12" x14ac:dyDescent="0.15">
      <c r="A9">
        <v>2011</v>
      </c>
      <c r="B9">
        <v>22</v>
      </c>
      <c r="C9">
        <v>13</v>
      </c>
      <c r="D9">
        <v>2</v>
      </c>
      <c r="E9">
        <v>1</v>
      </c>
      <c r="F9">
        <v>330</v>
      </c>
      <c r="G9"/>
      <c r="H9">
        <v>2</v>
      </c>
      <c r="I9" s="1">
        <f t="shared" si="0"/>
        <v>30</v>
      </c>
      <c r="J9" s="27">
        <v>67</v>
      </c>
      <c r="L9">
        <v>8</v>
      </c>
    </row>
    <row r="10" spans="1:12" x14ac:dyDescent="0.15">
      <c r="A10">
        <v>2012</v>
      </c>
      <c r="B10" s="9">
        <v>17</v>
      </c>
      <c r="C10" s="9">
        <v>14</v>
      </c>
      <c r="D10" s="9">
        <v>2</v>
      </c>
      <c r="E10" s="9">
        <v>2</v>
      </c>
      <c r="F10" s="9">
        <v>554</v>
      </c>
      <c r="G10" s="9">
        <v>1</v>
      </c>
      <c r="H10" s="9">
        <v>4</v>
      </c>
      <c r="I10" s="1">
        <f t="shared" si="0"/>
        <v>46.167000000000002</v>
      </c>
      <c r="J10" s="26">
        <v>133</v>
      </c>
      <c r="L10" s="34">
        <v>9</v>
      </c>
    </row>
    <row r="11" spans="1:12" x14ac:dyDescent="0.15">
      <c r="A11">
        <v>2013</v>
      </c>
      <c r="B11" s="24">
        <v>25</v>
      </c>
      <c r="C11" s="24">
        <v>26</v>
      </c>
      <c r="D11" s="24">
        <v>6</v>
      </c>
      <c r="E11" s="24">
        <v>2</v>
      </c>
      <c r="F11" s="24">
        <v>850</v>
      </c>
      <c r="G11" s="9">
        <v>1</v>
      </c>
      <c r="H11" s="9">
        <v>6</v>
      </c>
      <c r="I11" s="1">
        <f t="shared" si="0"/>
        <v>42.5</v>
      </c>
      <c r="J11" s="26">
        <v>138</v>
      </c>
      <c r="L11" s="34">
        <v>18</v>
      </c>
    </row>
    <row r="12" spans="1:12" x14ac:dyDescent="0.15">
      <c r="A12">
        <v>2014</v>
      </c>
      <c r="B12" s="24">
        <v>17</v>
      </c>
      <c r="C12" s="24">
        <v>17</v>
      </c>
      <c r="D12" s="24">
        <v>4</v>
      </c>
      <c r="E12" s="24"/>
      <c r="F12" s="24">
        <v>565</v>
      </c>
      <c r="H12" s="9">
        <v>5</v>
      </c>
      <c r="I12" s="1">
        <f t="shared" si="0"/>
        <v>43.462000000000003</v>
      </c>
      <c r="J12" s="26">
        <v>92</v>
      </c>
      <c r="L12">
        <v>11</v>
      </c>
    </row>
    <row r="13" spans="1:12" x14ac:dyDescent="0.15">
      <c r="A13">
        <v>2015</v>
      </c>
      <c r="B13" s="24">
        <v>21</v>
      </c>
      <c r="C13" s="24">
        <v>21</v>
      </c>
      <c r="D13" s="24">
        <v>2</v>
      </c>
      <c r="E13" s="24">
        <v>1</v>
      </c>
      <c r="F13" s="24">
        <v>565</v>
      </c>
      <c r="H13" s="9">
        <v>4</v>
      </c>
      <c r="I13" s="1">
        <f t="shared" si="0"/>
        <v>29.736999999999998</v>
      </c>
      <c r="J13" s="26">
        <v>85</v>
      </c>
      <c r="L13">
        <v>16</v>
      </c>
    </row>
    <row r="14" spans="1:12" x14ac:dyDescent="0.15">
      <c r="A14">
        <v>2016</v>
      </c>
      <c r="B14" s="24">
        <v>23</v>
      </c>
      <c r="C14" s="24">
        <v>23</v>
      </c>
      <c r="D14" s="24">
        <v>7</v>
      </c>
      <c r="E14" s="24">
        <v>4</v>
      </c>
      <c r="F14" s="24">
        <v>738</v>
      </c>
      <c r="G14" s="24">
        <v>2</v>
      </c>
      <c r="H14" s="24">
        <v>4</v>
      </c>
      <c r="I14" s="1">
        <f>IF(C14-D14=0,"--",F14/(C14-D14))</f>
        <v>46.125</v>
      </c>
      <c r="J14" s="24">
        <v>138</v>
      </c>
      <c r="K14" t="s">
        <v>215</v>
      </c>
      <c r="L14">
        <v>16</v>
      </c>
    </row>
    <row r="15" spans="1:12" x14ac:dyDescent="0.15">
      <c r="I15" s="9"/>
    </row>
    <row r="16" spans="1:12" x14ac:dyDescent="0.15">
      <c r="A16" t="s">
        <v>146</v>
      </c>
      <c r="B16" s="9">
        <f t="shared" ref="B16:H16" si="1">SUM(B5:B15)</f>
        <v>165</v>
      </c>
      <c r="C16" s="9">
        <f t="shared" si="1"/>
        <v>146</v>
      </c>
      <c r="D16" s="9">
        <f t="shared" si="1"/>
        <v>31</v>
      </c>
      <c r="E16" s="9">
        <f t="shared" si="1"/>
        <v>17</v>
      </c>
      <c r="F16" s="9">
        <f t="shared" si="1"/>
        <v>3913</v>
      </c>
      <c r="G16" s="9">
        <f t="shared" si="1"/>
        <v>4</v>
      </c>
      <c r="H16" s="9">
        <f t="shared" si="1"/>
        <v>25</v>
      </c>
      <c r="I16" s="10">
        <f>F16/(C16-D16)</f>
        <v>34.026086956521738</v>
      </c>
      <c r="J16">
        <f>MAX(J5:J15)</f>
        <v>138</v>
      </c>
      <c r="K16" t="s">
        <v>215</v>
      </c>
      <c r="L16" s="9">
        <f t="shared" ref="L16" si="2">SUM(L5:L15)</f>
        <v>94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122</v>
      </c>
    </row>
    <row r="39" spans="1:10" x14ac:dyDescent="0.15">
      <c r="A39" s="5"/>
    </row>
    <row r="40" spans="1:10" x14ac:dyDescent="0.15">
      <c r="A40" s="3" t="s">
        <v>103</v>
      </c>
      <c r="B40" s="3" t="s">
        <v>62</v>
      </c>
      <c r="C40" s="3" t="s">
        <v>63</v>
      </c>
      <c r="D40" s="3" t="s">
        <v>64</v>
      </c>
      <c r="E40" s="3" t="s">
        <v>35</v>
      </c>
      <c r="F40" s="3" t="s">
        <v>66</v>
      </c>
      <c r="G40" s="4" t="s">
        <v>67</v>
      </c>
      <c r="H40" s="4" t="s">
        <v>68</v>
      </c>
      <c r="I40" s="4" t="s">
        <v>37</v>
      </c>
      <c r="J40" s="4" t="s">
        <v>65</v>
      </c>
    </row>
    <row r="41" spans="1:10" x14ac:dyDescent="0.15">
      <c r="A41">
        <v>2007</v>
      </c>
      <c r="B41">
        <v>32</v>
      </c>
      <c r="C41">
        <v>2</v>
      </c>
      <c r="D41">
        <v>2</v>
      </c>
      <c r="E41">
        <v>125</v>
      </c>
      <c r="F41"/>
      <c r="G41" s="10">
        <f t="shared" ref="G41:G45" si="3">IF(ISERROR(E41/B41),"N/A",E41/B41)</f>
        <v>3.90625</v>
      </c>
      <c r="H41" s="10">
        <f t="shared" ref="H41:H45" si="4">IF(ISERROR((B41*6)/D41),"N/A",(B41*6)/D41)</f>
        <v>96</v>
      </c>
      <c r="I41" s="10">
        <f t="shared" ref="I41:I44" si="5">IF(ISERROR(E41/D41),"N/A",E41/D41)</f>
        <v>62.5</v>
      </c>
      <c r="J41" s="3" t="s">
        <v>88</v>
      </c>
    </row>
    <row r="42" spans="1:10" x14ac:dyDescent="0.15">
      <c r="A42">
        <v>2008</v>
      </c>
      <c r="B42">
        <v>10</v>
      </c>
      <c r="C42">
        <v>1</v>
      </c>
      <c r="D42">
        <v>3</v>
      </c>
      <c r="E42">
        <v>47</v>
      </c>
      <c r="F42"/>
      <c r="G42" s="10">
        <f t="shared" si="3"/>
        <v>4.7</v>
      </c>
      <c r="H42" s="10">
        <f t="shared" si="4"/>
        <v>20</v>
      </c>
      <c r="I42" s="10">
        <f t="shared" si="5"/>
        <v>15.666666666666666</v>
      </c>
      <c r="J42" s="3" t="s">
        <v>202</v>
      </c>
    </row>
    <row r="43" spans="1:10" x14ac:dyDescent="0.15">
      <c r="A43">
        <v>2009</v>
      </c>
      <c r="B43">
        <v>109</v>
      </c>
      <c r="C43">
        <v>18</v>
      </c>
      <c r="D43">
        <v>22</v>
      </c>
      <c r="E43">
        <v>364</v>
      </c>
      <c r="F43"/>
      <c r="G43" s="10">
        <f t="shared" si="3"/>
        <v>3.3394495412844036</v>
      </c>
      <c r="H43" s="10">
        <f t="shared" si="4"/>
        <v>29.727272727272727</v>
      </c>
      <c r="I43" s="10">
        <f t="shared" si="5"/>
        <v>16.545454545454547</v>
      </c>
      <c r="J43" s="3" t="s">
        <v>177</v>
      </c>
    </row>
    <row r="44" spans="1:10" x14ac:dyDescent="0.15">
      <c r="A44">
        <v>2010</v>
      </c>
      <c r="B44">
        <v>136.1</v>
      </c>
      <c r="C44">
        <v>23</v>
      </c>
      <c r="D44">
        <v>30</v>
      </c>
      <c r="E44">
        <v>544</v>
      </c>
      <c r="F44"/>
      <c r="G44" s="10">
        <f t="shared" si="3"/>
        <v>3.9970609845701692</v>
      </c>
      <c r="H44" s="10">
        <f t="shared" si="4"/>
        <v>27.219999999999995</v>
      </c>
      <c r="I44" s="10">
        <f t="shared" si="5"/>
        <v>18.133333333333333</v>
      </c>
      <c r="J44" s="3" t="s">
        <v>178</v>
      </c>
    </row>
    <row r="45" spans="1:10" x14ac:dyDescent="0.15">
      <c r="A45">
        <v>2011</v>
      </c>
      <c r="B45">
        <v>178.5</v>
      </c>
      <c r="C45">
        <v>41</v>
      </c>
      <c r="D45">
        <v>35</v>
      </c>
      <c r="E45">
        <v>644</v>
      </c>
      <c r="F45">
        <v>1</v>
      </c>
      <c r="G45" s="10">
        <f t="shared" si="3"/>
        <v>3.607843137254902</v>
      </c>
      <c r="H45" s="10">
        <f t="shared" si="4"/>
        <v>30.6</v>
      </c>
      <c r="I45" s="10">
        <f t="shared" ref="I45:I50" si="6">IF(ISERROR(E45/D45),"N/A",E45/D45)</f>
        <v>18.399999999999999</v>
      </c>
      <c r="J45" s="3" t="s">
        <v>179</v>
      </c>
    </row>
    <row r="46" spans="1:10" x14ac:dyDescent="0.15">
      <c r="A46">
        <v>2012</v>
      </c>
      <c r="B46">
        <v>172.1</v>
      </c>
      <c r="C46">
        <v>26</v>
      </c>
      <c r="D46">
        <v>38</v>
      </c>
      <c r="E46">
        <v>580</v>
      </c>
      <c r="F46">
        <v>1</v>
      </c>
      <c r="G46" s="10">
        <f>IF(ISERROR(E46/B46),"N/A",E46/B46)</f>
        <v>3.3701336432306799</v>
      </c>
      <c r="H46" s="10">
        <f>IF(ISERROR((B46*6)/D46),"N/A",(B46*6)/D46)</f>
        <v>27.173684210526314</v>
      </c>
      <c r="I46" s="10">
        <f t="shared" si="6"/>
        <v>15.263157894736842</v>
      </c>
      <c r="J46" s="3" t="s">
        <v>180</v>
      </c>
    </row>
    <row r="47" spans="1:10" x14ac:dyDescent="0.15">
      <c r="A47">
        <v>2013</v>
      </c>
      <c r="B47" s="24">
        <v>221.3</v>
      </c>
      <c r="C47" s="24">
        <v>32</v>
      </c>
      <c r="D47">
        <v>38</v>
      </c>
      <c r="E47">
        <v>1006</v>
      </c>
      <c r="F47"/>
      <c r="G47" s="10">
        <f>IF(ISERROR(E47/B47),"N/A",E47/B47)</f>
        <v>4.5458653411658378</v>
      </c>
      <c r="H47" s="10">
        <f>IF(ISERROR((B47*6)/D47),"N/A",(B47*6)/D47)</f>
        <v>34.942105263157899</v>
      </c>
      <c r="I47" s="10">
        <f t="shared" si="6"/>
        <v>26.473684210526315</v>
      </c>
      <c r="J47" s="3" t="s">
        <v>221</v>
      </c>
    </row>
    <row r="48" spans="1:10" x14ac:dyDescent="0.15">
      <c r="A48">
        <v>2014</v>
      </c>
      <c r="B48" s="24">
        <v>132.1</v>
      </c>
      <c r="C48" s="24">
        <v>18</v>
      </c>
      <c r="D48" s="9">
        <v>21</v>
      </c>
      <c r="E48">
        <v>532</v>
      </c>
      <c r="F48">
        <v>1</v>
      </c>
      <c r="G48" s="10">
        <f t="shared" ref="G48:G49" si="7">IF(ISERROR(E48/B48),"N/A",E48/B48)</f>
        <v>4.0272520817562452</v>
      </c>
      <c r="H48" s="10">
        <f>IF(ISERROR((B48*6)/D48),"N/A",(B48*6)/D48)</f>
        <v>37.74285714285714</v>
      </c>
      <c r="I48" s="10">
        <f t="shared" si="6"/>
        <v>25.333333333333332</v>
      </c>
      <c r="J48" s="3" t="s">
        <v>238</v>
      </c>
    </row>
    <row r="49" spans="1:10" x14ac:dyDescent="0.15">
      <c r="A49">
        <v>2015</v>
      </c>
      <c r="B49" s="24">
        <v>170.2</v>
      </c>
      <c r="C49" s="24">
        <v>37</v>
      </c>
      <c r="D49" s="9">
        <v>25</v>
      </c>
      <c r="E49" s="24">
        <v>745</v>
      </c>
      <c r="F49"/>
      <c r="G49" s="10">
        <f t="shared" si="7"/>
        <v>4.3772032902467686</v>
      </c>
      <c r="H49" s="10">
        <f>IF(ISERROR((B49*6)/D49),"N/A",(B49*6)/D49)</f>
        <v>40.847999999999999</v>
      </c>
      <c r="I49" s="10">
        <f t="shared" si="6"/>
        <v>29.8</v>
      </c>
      <c r="J49" s="3" t="s">
        <v>133</v>
      </c>
    </row>
    <row r="50" spans="1:10" x14ac:dyDescent="0.15">
      <c r="A50">
        <v>2016</v>
      </c>
      <c r="B50" s="24">
        <v>207.20000000000002</v>
      </c>
      <c r="C50" s="24">
        <v>42</v>
      </c>
      <c r="D50" s="24">
        <v>62</v>
      </c>
      <c r="E50" s="24">
        <v>829</v>
      </c>
      <c r="F50" s="24">
        <v>3</v>
      </c>
      <c r="G50" s="10">
        <f>IF(ISERROR(E50/B50),"N/A",E50/B50)</f>
        <v>4.0009652509652502</v>
      </c>
      <c r="H50" s="10">
        <f>IF(ISERROR((B50*6)/D50),"N/A",(B50*6)/D50)</f>
        <v>20.051612903225806</v>
      </c>
      <c r="I50" s="10">
        <f t="shared" si="6"/>
        <v>13.370967741935484</v>
      </c>
      <c r="J50" s="3" t="s">
        <v>294</v>
      </c>
    </row>
    <row r="51" spans="1:10" x14ac:dyDescent="0.15">
      <c r="B51"/>
      <c r="C51"/>
      <c r="D51"/>
      <c r="E51"/>
      <c r="F51"/>
      <c r="G51" s="1"/>
      <c r="H51" s="1"/>
      <c r="I51" s="1"/>
    </row>
    <row r="52" spans="1:10" x14ac:dyDescent="0.15">
      <c r="A52" t="s">
        <v>59</v>
      </c>
      <c r="B52">
        <f>SUM(B41:B51)</f>
        <v>1368.5</v>
      </c>
      <c r="C52">
        <f>SUM(C41:C51)</f>
        <v>240</v>
      </c>
      <c r="D52">
        <f>SUM(D41:D51)</f>
        <v>276</v>
      </c>
      <c r="E52">
        <f>SUM(E41:E51)</f>
        <v>5416</v>
      </c>
      <c r="F52">
        <f>SUM(F41:F51)</f>
        <v>6</v>
      </c>
      <c r="G52" s="1">
        <f>E52/B52</f>
        <v>3.9576178297405917</v>
      </c>
      <c r="H52" s="1">
        <f>(B52*6)/D52</f>
        <v>29.75</v>
      </c>
      <c r="I52" s="1">
        <f>E52/D52</f>
        <v>19.623188405797102</v>
      </c>
      <c r="J52" s="3" t="s">
        <v>294</v>
      </c>
    </row>
  </sheetData>
  <phoneticPr fontId="7" type="noConversion"/>
  <hyperlinks>
    <hyperlink ref="C2" location="'Overall ave'!A1" display="(back to front sheet)" xr:uid="{00000000-0004-0000-05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L56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39" t="s">
        <v>43</v>
      </c>
      <c r="B1" s="5" t="s">
        <v>143</v>
      </c>
      <c r="C1" s="9" t="s">
        <v>273</v>
      </c>
      <c r="D1" s="9">
        <f>COUNTA(A5:A17)</f>
        <v>12</v>
      </c>
      <c r="E1" s="9">
        <f>COUNTA(A43:A55)</f>
        <v>12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2005</v>
      </c>
      <c r="B5" s="9">
        <v>4</v>
      </c>
      <c r="C5" s="9">
        <v>4</v>
      </c>
      <c r="D5" s="9">
        <v>0</v>
      </c>
      <c r="E5" s="9">
        <v>2</v>
      </c>
      <c r="F5" s="9">
        <v>9</v>
      </c>
      <c r="I5" s="1">
        <f t="shared" ref="I5:I15" si="0">IF(C5=0,"",ROUND(F5/(C5-D5),3))</f>
        <v>2.25</v>
      </c>
      <c r="J5" s="9">
        <v>5</v>
      </c>
      <c r="K5" s="3"/>
      <c r="L5">
        <v>1</v>
      </c>
    </row>
    <row r="6" spans="1:12" x14ac:dyDescent="0.15">
      <c r="A6">
        <v>2006</v>
      </c>
      <c r="B6" s="9">
        <v>6</v>
      </c>
      <c r="C6" s="9">
        <v>6</v>
      </c>
      <c r="D6" s="9">
        <v>0</v>
      </c>
      <c r="E6" s="9">
        <v>0</v>
      </c>
      <c r="F6" s="9">
        <v>66</v>
      </c>
      <c r="I6" s="1">
        <f t="shared" si="0"/>
        <v>11</v>
      </c>
      <c r="J6">
        <v>18</v>
      </c>
      <c r="L6">
        <v>0</v>
      </c>
    </row>
    <row r="7" spans="1:12" x14ac:dyDescent="0.15">
      <c r="A7">
        <v>2007</v>
      </c>
      <c r="B7" s="9">
        <v>2</v>
      </c>
      <c r="C7" s="9">
        <v>1</v>
      </c>
      <c r="D7" s="9">
        <v>0</v>
      </c>
      <c r="E7" s="9">
        <v>0</v>
      </c>
      <c r="F7" s="9">
        <v>11</v>
      </c>
      <c r="I7" s="1">
        <f t="shared" si="0"/>
        <v>11</v>
      </c>
      <c r="J7">
        <v>11</v>
      </c>
      <c r="L7">
        <v>0</v>
      </c>
    </row>
    <row r="8" spans="1:12" x14ac:dyDescent="0.15">
      <c r="A8">
        <v>2008</v>
      </c>
      <c r="B8" s="9">
        <v>3</v>
      </c>
      <c r="C8" s="9">
        <v>3</v>
      </c>
      <c r="D8" s="9">
        <v>0</v>
      </c>
      <c r="E8" s="9">
        <v>0</v>
      </c>
      <c r="F8" s="9">
        <v>53</v>
      </c>
      <c r="I8" s="1">
        <f t="shared" si="0"/>
        <v>17.667000000000002</v>
      </c>
      <c r="L8">
        <v>1</v>
      </c>
    </row>
    <row r="9" spans="1:12" x14ac:dyDescent="0.15">
      <c r="A9">
        <v>2009</v>
      </c>
      <c r="B9" s="9">
        <v>11</v>
      </c>
      <c r="C9" s="9">
        <v>10</v>
      </c>
      <c r="D9" s="9">
        <v>0</v>
      </c>
      <c r="E9" s="9">
        <v>1</v>
      </c>
      <c r="F9" s="9">
        <v>481</v>
      </c>
      <c r="G9" s="9">
        <v>1</v>
      </c>
      <c r="H9" s="9">
        <v>4</v>
      </c>
      <c r="I9" s="1">
        <f t="shared" si="0"/>
        <v>48.1</v>
      </c>
      <c r="J9" s="9">
        <v>131</v>
      </c>
      <c r="L9" s="9">
        <v>5</v>
      </c>
    </row>
    <row r="10" spans="1:12" x14ac:dyDescent="0.15">
      <c r="A10">
        <v>2010</v>
      </c>
      <c r="B10">
        <v>6</v>
      </c>
      <c r="C10">
        <v>6</v>
      </c>
      <c r="D10">
        <v>0</v>
      </c>
      <c r="E10">
        <v>1</v>
      </c>
      <c r="F10">
        <v>151</v>
      </c>
      <c r="G10"/>
      <c r="H10">
        <v>2</v>
      </c>
      <c r="I10" s="1">
        <f t="shared" si="0"/>
        <v>25.167000000000002</v>
      </c>
      <c r="J10">
        <v>70</v>
      </c>
      <c r="L10">
        <v>3</v>
      </c>
    </row>
    <row r="11" spans="1:12" x14ac:dyDescent="0.15">
      <c r="A11">
        <v>2011</v>
      </c>
      <c r="B11">
        <v>7</v>
      </c>
      <c r="C11">
        <v>7</v>
      </c>
      <c r="D11">
        <v>2</v>
      </c>
      <c r="E11">
        <v>1</v>
      </c>
      <c r="F11">
        <v>371</v>
      </c>
      <c r="G11">
        <v>1</v>
      </c>
      <c r="H11">
        <v>4</v>
      </c>
      <c r="I11" s="1">
        <f t="shared" si="0"/>
        <v>74.2</v>
      </c>
      <c r="J11">
        <v>102</v>
      </c>
      <c r="L11">
        <v>1</v>
      </c>
    </row>
    <row r="12" spans="1:12" x14ac:dyDescent="0.15">
      <c r="A12">
        <v>2012</v>
      </c>
      <c r="B12" s="9">
        <v>4</v>
      </c>
      <c r="C12" s="9">
        <v>4</v>
      </c>
      <c r="D12" s="9">
        <v>2</v>
      </c>
      <c r="E12" s="9">
        <v>0</v>
      </c>
      <c r="F12" s="9">
        <v>201</v>
      </c>
      <c r="G12"/>
      <c r="H12"/>
      <c r="I12" s="1">
        <f t="shared" si="0"/>
        <v>100.5</v>
      </c>
      <c r="J12">
        <v>95</v>
      </c>
      <c r="L12">
        <v>1</v>
      </c>
    </row>
    <row r="13" spans="1:12" x14ac:dyDescent="0.15">
      <c r="A13">
        <v>2013</v>
      </c>
      <c r="B13" s="24">
        <v>3</v>
      </c>
      <c r="C13" s="24">
        <v>3</v>
      </c>
      <c r="D13" s="24">
        <v>0</v>
      </c>
      <c r="E13" s="24">
        <v>2</v>
      </c>
      <c r="F13" s="9">
        <v>6</v>
      </c>
      <c r="G13"/>
      <c r="H13"/>
      <c r="I13" s="1">
        <f t="shared" si="0"/>
        <v>2</v>
      </c>
      <c r="J13">
        <v>6</v>
      </c>
      <c r="L13">
        <v>0</v>
      </c>
    </row>
    <row r="14" spans="1:12" x14ac:dyDescent="0.15">
      <c r="A14">
        <v>2014</v>
      </c>
      <c r="B14" s="24">
        <v>1</v>
      </c>
      <c r="C14" s="24">
        <v>1</v>
      </c>
      <c r="D14" s="24">
        <v>0</v>
      </c>
      <c r="E14" s="24">
        <v>0</v>
      </c>
      <c r="F14" s="9">
        <v>36</v>
      </c>
      <c r="G14"/>
      <c r="H14"/>
      <c r="I14" s="1">
        <f t="shared" si="0"/>
        <v>36</v>
      </c>
      <c r="J14">
        <v>36</v>
      </c>
      <c r="L14">
        <v>0</v>
      </c>
    </row>
    <row r="15" spans="1:12" x14ac:dyDescent="0.15">
      <c r="A15">
        <v>2015</v>
      </c>
      <c r="B15" s="24">
        <v>4</v>
      </c>
      <c r="C15" s="24">
        <v>4</v>
      </c>
      <c r="D15" s="24">
        <v>1</v>
      </c>
      <c r="E15" s="24">
        <v>0</v>
      </c>
      <c r="F15" s="9">
        <v>176</v>
      </c>
      <c r="G15" s="24">
        <v>1</v>
      </c>
      <c r="H15"/>
      <c r="I15" s="1">
        <f t="shared" si="0"/>
        <v>58.667000000000002</v>
      </c>
      <c r="J15">
        <v>109</v>
      </c>
      <c r="L15">
        <v>5</v>
      </c>
    </row>
    <row r="16" spans="1:12" x14ac:dyDescent="0.15">
      <c r="A16">
        <v>2016</v>
      </c>
      <c r="B16" s="24">
        <v>2</v>
      </c>
      <c r="C16" s="24">
        <v>2</v>
      </c>
      <c r="D16" s="24">
        <v>0</v>
      </c>
      <c r="E16" s="24">
        <v>0</v>
      </c>
      <c r="F16" s="24">
        <v>10</v>
      </c>
      <c r="G16" s="24">
        <v>0</v>
      </c>
      <c r="H16" s="24">
        <v>0</v>
      </c>
      <c r="I16" s="1">
        <f>IF(C16-D16=0,"--",F16/(C16-D16))</f>
        <v>5</v>
      </c>
      <c r="J16" s="24">
        <v>9</v>
      </c>
      <c r="L16">
        <v>1</v>
      </c>
    </row>
    <row r="17" spans="1:12" x14ac:dyDescent="0.15">
      <c r="I17" s="9"/>
    </row>
    <row r="18" spans="1:12" x14ac:dyDescent="0.15">
      <c r="A18" t="s">
        <v>27</v>
      </c>
      <c r="B18" s="9">
        <f t="shared" ref="B18:H18" si="1">SUM(B5:B17)</f>
        <v>53</v>
      </c>
      <c r="C18" s="9">
        <f t="shared" si="1"/>
        <v>51</v>
      </c>
      <c r="D18" s="9">
        <f t="shared" si="1"/>
        <v>5</v>
      </c>
      <c r="E18" s="9">
        <f t="shared" si="1"/>
        <v>7</v>
      </c>
      <c r="F18" s="9">
        <f t="shared" si="1"/>
        <v>1571</v>
      </c>
      <c r="G18" s="9">
        <f t="shared" si="1"/>
        <v>3</v>
      </c>
      <c r="H18" s="9">
        <f t="shared" si="1"/>
        <v>10</v>
      </c>
      <c r="I18" s="10">
        <f>F18/(C18-D18)</f>
        <v>34.152173913043477</v>
      </c>
      <c r="J18">
        <f>MAX(J5:J17)</f>
        <v>131</v>
      </c>
      <c r="L18" s="9">
        <f t="shared" ref="L18" si="2">SUM(L5:L17)</f>
        <v>18</v>
      </c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40" spans="1:10" x14ac:dyDescent="0.15">
      <c r="A40" s="5" t="s">
        <v>122</v>
      </c>
    </row>
    <row r="41" spans="1:10" x14ac:dyDescent="0.15">
      <c r="A41" s="5"/>
    </row>
    <row r="42" spans="1:10" x14ac:dyDescent="0.15">
      <c r="A42" t="s">
        <v>103</v>
      </c>
      <c r="B42" t="s">
        <v>62</v>
      </c>
      <c r="C42" t="s">
        <v>63</v>
      </c>
      <c r="D42" t="s">
        <v>64</v>
      </c>
      <c r="E42" t="s">
        <v>35</v>
      </c>
      <c r="F42" t="s">
        <v>66</v>
      </c>
      <c r="G42" s="1" t="s">
        <v>67</v>
      </c>
      <c r="H42" s="1" t="s">
        <v>68</v>
      </c>
      <c r="I42" s="1" t="s">
        <v>37</v>
      </c>
      <c r="J42" s="4" t="s">
        <v>65</v>
      </c>
    </row>
    <row r="43" spans="1:10" x14ac:dyDescent="0.15">
      <c r="A43">
        <v>2005</v>
      </c>
      <c r="B43">
        <v>22</v>
      </c>
      <c r="C43">
        <v>3</v>
      </c>
      <c r="D43">
        <v>3</v>
      </c>
      <c r="E43">
        <v>113</v>
      </c>
      <c r="F43"/>
      <c r="G43" s="1">
        <f t="shared" ref="G43:G52" si="3">IF(ISERROR(E43/B43),"N/A",E43/B43)</f>
        <v>5.1363636363636367</v>
      </c>
      <c r="H43" s="1">
        <f t="shared" ref="H43" si="4">(B43*6)/D43</f>
        <v>44</v>
      </c>
      <c r="I43" s="10">
        <f>E43/D43</f>
        <v>37.666666666666664</v>
      </c>
      <c r="J43" s="3" t="s">
        <v>82</v>
      </c>
    </row>
    <row r="44" spans="1:10" x14ac:dyDescent="0.15">
      <c r="A44">
        <v>2006</v>
      </c>
      <c r="B44">
        <v>17.2</v>
      </c>
      <c r="C44">
        <v>1</v>
      </c>
      <c r="D44">
        <v>7</v>
      </c>
      <c r="E44">
        <v>77</v>
      </c>
      <c r="G44" s="1">
        <f t="shared" si="3"/>
        <v>4.4767441860465116</v>
      </c>
      <c r="H44" s="1">
        <f t="shared" ref="H44:H51" si="5">(B44*6)/D44</f>
        <v>14.742857142857142</v>
      </c>
      <c r="I44" s="10">
        <f t="shared" ref="I44:I51" si="6">E44/D44</f>
        <v>11</v>
      </c>
      <c r="J44" s="3" t="s">
        <v>133</v>
      </c>
    </row>
    <row r="45" spans="1:10" x14ac:dyDescent="0.15">
      <c r="A45">
        <v>2007</v>
      </c>
      <c r="B45">
        <v>9</v>
      </c>
      <c r="C45">
        <v>0</v>
      </c>
      <c r="D45">
        <v>1</v>
      </c>
      <c r="E45">
        <v>37</v>
      </c>
      <c r="F45"/>
      <c r="G45" s="1">
        <f t="shared" si="3"/>
        <v>4.1111111111111107</v>
      </c>
      <c r="H45" s="1">
        <f t="shared" si="5"/>
        <v>54</v>
      </c>
      <c r="I45" s="10">
        <f t="shared" si="6"/>
        <v>37</v>
      </c>
      <c r="J45" s="3" t="s">
        <v>209</v>
      </c>
    </row>
    <row r="46" spans="1:10" x14ac:dyDescent="0.15">
      <c r="A46">
        <v>2008</v>
      </c>
      <c r="B46">
        <v>11</v>
      </c>
      <c r="C46">
        <v>1</v>
      </c>
      <c r="D46">
        <v>2</v>
      </c>
      <c r="E46">
        <v>61</v>
      </c>
      <c r="F46"/>
      <c r="G46" s="1">
        <f t="shared" si="3"/>
        <v>5.5454545454545459</v>
      </c>
      <c r="H46" s="1">
        <f t="shared" si="5"/>
        <v>33</v>
      </c>
      <c r="I46" s="10">
        <f t="shared" si="6"/>
        <v>30.5</v>
      </c>
      <c r="J46" s="3" t="s">
        <v>206</v>
      </c>
    </row>
    <row r="47" spans="1:10" x14ac:dyDescent="0.15">
      <c r="A47">
        <v>2009</v>
      </c>
      <c r="B47">
        <v>56.3</v>
      </c>
      <c r="C47">
        <v>10</v>
      </c>
      <c r="D47">
        <v>12</v>
      </c>
      <c r="E47">
        <v>216</v>
      </c>
      <c r="F47"/>
      <c r="G47" s="1">
        <f t="shared" si="3"/>
        <v>3.8365896980461813</v>
      </c>
      <c r="H47" s="1">
        <f t="shared" si="5"/>
        <v>28.149999999999995</v>
      </c>
      <c r="I47" s="10">
        <f t="shared" si="6"/>
        <v>18</v>
      </c>
      <c r="J47" s="3" t="s">
        <v>181</v>
      </c>
    </row>
    <row r="48" spans="1:10" x14ac:dyDescent="0.15">
      <c r="A48">
        <v>2010</v>
      </c>
      <c r="B48">
        <v>19</v>
      </c>
      <c r="C48">
        <v>3</v>
      </c>
      <c r="D48">
        <v>4</v>
      </c>
      <c r="E48">
        <v>70</v>
      </c>
      <c r="F48">
        <v>1</v>
      </c>
      <c r="G48" s="1">
        <f t="shared" si="3"/>
        <v>3.6842105263157894</v>
      </c>
      <c r="H48" s="1">
        <f t="shared" si="5"/>
        <v>28.5</v>
      </c>
      <c r="I48" s="10">
        <f t="shared" si="6"/>
        <v>17.5</v>
      </c>
      <c r="J48" s="3" t="s">
        <v>182</v>
      </c>
    </row>
    <row r="49" spans="1:10" x14ac:dyDescent="0.15">
      <c r="A49">
        <v>2011</v>
      </c>
      <c r="B49">
        <v>32</v>
      </c>
      <c r="C49">
        <v>4</v>
      </c>
      <c r="D49">
        <v>3</v>
      </c>
      <c r="E49">
        <v>173</v>
      </c>
      <c r="F49"/>
      <c r="G49" s="1">
        <f t="shared" si="3"/>
        <v>5.40625</v>
      </c>
      <c r="H49" s="1">
        <f t="shared" si="5"/>
        <v>64</v>
      </c>
      <c r="I49" s="10">
        <f t="shared" si="6"/>
        <v>57.666666666666664</v>
      </c>
      <c r="J49" s="3" t="s">
        <v>94</v>
      </c>
    </row>
    <row r="50" spans="1:10" x14ac:dyDescent="0.15">
      <c r="A50">
        <v>2012</v>
      </c>
      <c r="B50">
        <v>17</v>
      </c>
      <c r="C50">
        <v>3</v>
      </c>
      <c r="D50">
        <v>5</v>
      </c>
      <c r="E50">
        <v>70</v>
      </c>
      <c r="F50"/>
      <c r="G50" s="1">
        <f t="shared" si="3"/>
        <v>4.117647058823529</v>
      </c>
      <c r="H50" s="1">
        <f t="shared" si="5"/>
        <v>20.399999999999999</v>
      </c>
      <c r="I50" s="10">
        <f t="shared" si="6"/>
        <v>14</v>
      </c>
      <c r="J50" s="3" t="s">
        <v>97</v>
      </c>
    </row>
    <row r="51" spans="1:10" x14ac:dyDescent="0.15">
      <c r="A51">
        <v>2013</v>
      </c>
      <c r="B51">
        <v>15</v>
      </c>
      <c r="C51">
        <v>1</v>
      </c>
      <c r="D51">
        <v>6</v>
      </c>
      <c r="E51">
        <v>73</v>
      </c>
      <c r="F51"/>
      <c r="G51" s="1">
        <f t="shared" si="3"/>
        <v>4.8666666666666663</v>
      </c>
      <c r="H51" s="1">
        <f t="shared" si="5"/>
        <v>15</v>
      </c>
      <c r="I51" s="10">
        <f t="shared" si="6"/>
        <v>12.166666666666666</v>
      </c>
      <c r="J51" s="3" t="s">
        <v>222</v>
      </c>
    </row>
    <row r="52" spans="1:10" x14ac:dyDescent="0.15">
      <c r="A52">
        <v>2014</v>
      </c>
      <c r="B52">
        <v>8</v>
      </c>
      <c r="C52">
        <v>1</v>
      </c>
      <c r="D52">
        <v>0</v>
      </c>
      <c r="E52">
        <v>30</v>
      </c>
      <c r="F52"/>
      <c r="G52" s="1">
        <f t="shared" si="3"/>
        <v>3.75</v>
      </c>
      <c r="H52" s="4" t="str">
        <f>IF(D52=0,"--",(B52*6)/D52)</f>
        <v>--</v>
      </c>
      <c r="I52" s="4" t="str">
        <f>IF(D52=0,"--",E52/D52)</f>
        <v>--</v>
      </c>
      <c r="J52" s="3"/>
    </row>
    <row r="53" spans="1:10" x14ac:dyDescent="0.15">
      <c r="A53">
        <v>2015</v>
      </c>
      <c r="B53">
        <v>11.2</v>
      </c>
      <c r="C53">
        <v>1</v>
      </c>
      <c r="D53">
        <v>2</v>
      </c>
      <c r="E53">
        <v>61</v>
      </c>
      <c r="F53"/>
      <c r="G53" s="1">
        <f t="shared" ref="G53" si="7">IF(ISERROR(E53/B53),"N/A",E53/B53)</f>
        <v>5.4464285714285721</v>
      </c>
      <c r="H53" s="1">
        <f>IF(D53=0,"--",(B53*6)/D53)</f>
        <v>33.599999999999994</v>
      </c>
      <c r="I53" s="1">
        <f>IF(D53=0,"--",E53/D53)</f>
        <v>30.5</v>
      </c>
      <c r="J53" s="3" t="s">
        <v>246</v>
      </c>
    </row>
    <row r="54" spans="1:10" x14ac:dyDescent="0.15">
      <c r="A54">
        <v>2016</v>
      </c>
      <c r="B54" s="24">
        <v>2</v>
      </c>
      <c r="C54" s="24">
        <v>0</v>
      </c>
      <c r="D54" s="24">
        <v>0</v>
      </c>
      <c r="E54" s="24">
        <v>23</v>
      </c>
      <c r="F54" s="24">
        <v>0</v>
      </c>
      <c r="G54" s="10">
        <f>IF(ISERROR(E54/B54),"N/A",E54/B54)</f>
        <v>11.5</v>
      </c>
      <c r="H54" s="10" t="str">
        <f>IF(ISERROR((B54*6)/D54),"N/A",(B54*6)/D54)</f>
        <v>N/A</v>
      </c>
      <c r="I54" s="10" t="str">
        <f>IF(ISERROR(E54/D54),"N/A",E54/D54)</f>
        <v>N/A</v>
      </c>
      <c r="J54" s="3" t="s">
        <v>173</v>
      </c>
    </row>
    <row r="55" spans="1:10" x14ac:dyDescent="0.15">
      <c r="B55"/>
      <c r="C55"/>
      <c r="D55"/>
      <c r="E55"/>
      <c r="F55"/>
      <c r="G55" s="1"/>
      <c r="H55" s="1"/>
      <c r="I55" s="1"/>
      <c r="J55" s="3"/>
    </row>
    <row r="56" spans="1:10" x14ac:dyDescent="0.15">
      <c r="A56" t="s">
        <v>59</v>
      </c>
      <c r="B56">
        <f>SUM(B43:B55)</f>
        <v>219.7</v>
      </c>
      <c r="C56">
        <f>SUM(C43:C55)</f>
        <v>28</v>
      </c>
      <c r="D56">
        <f>SUM(D43:D55)</f>
        <v>45</v>
      </c>
      <c r="E56">
        <f>SUM(E43:E55)</f>
        <v>1004</v>
      </c>
      <c r="F56">
        <f>SUM(F43:F55)</f>
        <v>1</v>
      </c>
      <c r="G56" s="1">
        <f>E56/B56</f>
        <v>4.569868001820665</v>
      </c>
      <c r="H56" s="1">
        <f>(B56*6)/D56</f>
        <v>29.293333333333329</v>
      </c>
      <c r="I56" s="1">
        <f>E56/D56</f>
        <v>22.31111111111111</v>
      </c>
      <c r="J56" s="3" t="s">
        <v>182</v>
      </c>
    </row>
  </sheetData>
  <phoneticPr fontId="1" type="noConversion"/>
  <hyperlinks>
    <hyperlink ref="C2" location="'Overall ave'!A1" display="(back to front sheet)" xr:uid="{00000000-0004-0000-06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6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5" t="s">
        <v>228</v>
      </c>
      <c r="B1" s="5" t="s">
        <v>229</v>
      </c>
      <c r="C1" s="9" t="s">
        <v>274</v>
      </c>
      <c r="D1" s="9">
        <f>COUNTA(A5:A17)</f>
        <v>12</v>
      </c>
      <c r="E1" s="9">
        <f>COUNTA(A43:A55)</f>
        <v>12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270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2005</v>
      </c>
      <c r="B5" s="9">
        <v>14</v>
      </c>
      <c r="C5" s="9">
        <v>10</v>
      </c>
      <c r="D5" s="9">
        <v>2</v>
      </c>
      <c r="E5" s="9">
        <v>2</v>
      </c>
      <c r="F5" s="9">
        <v>71</v>
      </c>
      <c r="I5" s="1">
        <f t="shared" ref="I5:I15" si="0">IF(C5=0,"",ROUND(F5/(C5-D5),3))</f>
        <v>8.875</v>
      </c>
      <c r="J5" s="9">
        <v>19</v>
      </c>
      <c r="K5" s="23"/>
      <c r="L5">
        <v>3</v>
      </c>
    </row>
    <row r="6" spans="1:12" x14ac:dyDescent="0.15">
      <c r="A6">
        <v>2006</v>
      </c>
      <c r="B6" s="28">
        <v>5</v>
      </c>
      <c r="C6" s="28">
        <v>4</v>
      </c>
      <c r="D6" s="28">
        <v>0</v>
      </c>
      <c r="E6" s="28">
        <v>0</v>
      </c>
      <c r="F6" s="28">
        <v>56</v>
      </c>
      <c r="I6" s="1">
        <f t="shared" si="0"/>
        <v>14</v>
      </c>
      <c r="J6" s="9">
        <v>24</v>
      </c>
      <c r="K6" s="23"/>
      <c r="L6">
        <v>1</v>
      </c>
    </row>
    <row r="7" spans="1:12" x14ac:dyDescent="0.15">
      <c r="A7">
        <v>2007</v>
      </c>
      <c r="B7" s="9">
        <v>1</v>
      </c>
      <c r="C7" s="9">
        <v>1</v>
      </c>
      <c r="D7" s="9">
        <v>0</v>
      </c>
      <c r="E7" s="9">
        <v>1</v>
      </c>
      <c r="F7" s="9">
        <v>0</v>
      </c>
      <c r="I7" s="1">
        <f t="shared" si="0"/>
        <v>0</v>
      </c>
      <c r="J7">
        <v>0</v>
      </c>
      <c r="L7">
        <v>0</v>
      </c>
    </row>
    <row r="8" spans="1:12" x14ac:dyDescent="0.15">
      <c r="A8">
        <v>2008</v>
      </c>
      <c r="B8" s="9">
        <v>1</v>
      </c>
      <c r="C8" s="9">
        <v>1</v>
      </c>
      <c r="D8" s="9">
        <v>0</v>
      </c>
      <c r="E8" s="9">
        <v>0</v>
      </c>
      <c r="F8" s="9">
        <v>8</v>
      </c>
      <c r="I8" s="1">
        <f t="shared" si="0"/>
        <v>8</v>
      </c>
      <c r="J8">
        <v>8</v>
      </c>
      <c r="L8">
        <v>0</v>
      </c>
    </row>
    <row r="9" spans="1:12" x14ac:dyDescent="0.15">
      <c r="A9">
        <v>2009</v>
      </c>
      <c r="I9" s="1" t="str">
        <f t="shared" si="0"/>
        <v/>
      </c>
      <c r="J9" s="9"/>
    </row>
    <row r="10" spans="1:12" x14ac:dyDescent="0.15">
      <c r="A10">
        <v>2010</v>
      </c>
      <c r="B10">
        <v>4</v>
      </c>
      <c r="C10">
        <v>4</v>
      </c>
      <c r="D10">
        <v>2</v>
      </c>
      <c r="E10"/>
      <c r="F10">
        <v>12</v>
      </c>
      <c r="G10"/>
      <c r="H10"/>
      <c r="I10" s="1">
        <f t="shared" si="0"/>
        <v>6</v>
      </c>
      <c r="J10">
        <v>12</v>
      </c>
      <c r="L10">
        <v>0</v>
      </c>
    </row>
    <row r="11" spans="1:12" x14ac:dyDescent="0.15">
      <c r="A11">
        <v>2011</v>
      </c>
      <c r="B11"/>
      <c r="C11"/>
      <c r="D11"/>
      <c r="E11"/>
      <c r="F11"/>
      <c r="G11"/>
      <c r="H11"/>
      <c r="I11" s="1" t="str">
        <f t="shared" si="0"/>
        <v/>
      </c>
    </row>
    <row r="12" spans="1:12" x14ac:dyDescent="0.15">
      <c r="A12">
        <v>2012</v>
      </c>
      <c r="G12"/>
      <c r="H12"/>
      <c r="I12" s="1" t="str">
        <f t="shared" si="0"/>
        <v/>
      </c>
    </row>
    <row r="13" spans="1:12" x14ac:dyDescent="0.15">
      <c r="A13">
        <v>2013</v>
      </c>
      <c r="B13" s="24">
        <v>4</v>
      </c>
      <c r="C13" s="24">
        <v>3</v>
      </c>
      <c r="D13" s="24">
        <v>1</v>
      </c>
      <c r="E13" s="24"/>
      <c r="F13" s="24">
        <v>49</v>
      </c>
      <c r="G13"/>
      <c r="H13"/>
      <c r="I13" s="1">
        <f t="shared" si="0"/>
        <v>24.5</v>
      </c>
      <c r="J13">
        <v>23</v>
      </c>
      <c r="L13">
        <v>5</v>
      </c>
    </row>
    <row r="14" spans="1:12" x14ac:dyDescent="0.15">
      <c r="A14">
        <v>2014</v>
      </c>
      <c r="B14" s="24">
        <v>8</v>
      </c>
      <c r="C14" s="24">
        <v>7</v>
      </c>
      <c r="D14" s="24">
        <v>2</v>
      </c>
      <c r="E14" s="24"/>
      <c r="F14" s="24">
        <v>99</v>
      </c>
      <c r="G14"/>
      <c r="H14"/>
      <c r="I14" s="1">
        <f t="shared" si="0"/>
        <v>19.8</v>
      </c>
      <c r="J14">
        <v>35</v>
      </c>
      <c r="L14">
        <v>4</v>
      </c>
    </row>
    <row r="15" spans="1:12" x14ac:dyDescent="0.15">
      <c r="A15">
        <v>2015</v>
      </c>
      <c r="B15" s="24">
        <v>1</v>
      </c>
      <c r="C15" s="24">
        <v>1</v>
      </c>
      <c r="D15" s="24">
        <v>0</v>
      </c>
      <c r="E15" s="24"/>
      <c r="F15" s="24">
        <v>1</v>
      </c>
      <c r="G15"/>
      <c r="H15"/>
      <c r="I15" s="1">
        <f t="shared" si="0"/>
        <v>1</v>
      </c>
      <c r="J15">
        <v>1</v>
      </c>
      <c r="L15">
        <v>0</v>
      </c>
    </row>
    <row r="16" spans="1:12" x14ac:dyDescent="0.15">
      <c r="A16">
        <v>2016</v>
      </c>
      <c r="B16" s="24">
        <v>7</v>
      </c>
      <c r="C16" s="24">
        <v>2</v>
      </c>
      <c r="D16" s="24">
        <v>0</v>
      </c>
      <c r="E16" s="24">
        <v>0</v>
      </c>
      <c r="F16" s="24">
        <v>8</v>
      </c>
      <c r="G16" s="24">
        <v>0</v>
      </c>
      <c r="H16" s="24">
        <v>0</v>
      </c>
      <c r="I16" s="1">
        <f>IF(C16-D16=0,"--",F16/(C16-D16))</f>
        <v>4</v>
      </c>
      <c r="J16" s="24">
        <v>6</v>
      </c>
      <c r="L16">
        <v>3</v>
      </c>
    </row>
    <row r="17" spans="1:12" x14ac:dyDescent="0.15">
      <c r="I17" s="9"/>
    </row>
    <row r="18" spans="1:12" x14ac:dyDescent="0.15">
      <c r="A18" t="s">
        <v>146</v>
      </c>
      <c r="B18" s="9">
        <f t="shared" ref="B18:H18" si="1">SUM(B5:B17)</f>
        <v>45</v>
      </c>
      <c r="C18" s="9">
        <f t="shared" si="1"/>
        <v>33</v>
      </c>
      <c r="D18" s="9">
        <f t="shared" si="1"/>
        <v>7</v>
      </c>
      <c r="E18" s="9">
        <f t="shared" si="1"/>
        <v>3</v>
      </c>
      <c r="F18" s="9">
        <f>SUM(F5:F15)</f>
        <v>296</v>
      </c>
      <c r="G18" s="9">
        <f t="shared" si="1"/>
        <v>0</v>
      </c>
      <c r="H18" s="9">
        <f t="shared" si="1"/>
        <v>0</v>
      </c>
      <c r="I18" s="10">
        <f>F18/(C18-D18)</f>
        <v>11.384615384615385</v>
      </c>
      <c r="J18">
        <f>MAX(J5:J17)</f>
        <v>35</v>
      </c>
      <c r="L18" s="9">
        <f>SUM(L5:L17)</f>
        <v>16</v>
      </c>
    </row>
    <row r="19" spans="1:12" x14ac:dyDescent="0.15">
      <c r="H19" s="10"/>
    </row>
    <row r="20" spans="1:12" x14ac:dyDescent="0.15">
      <c r="H20" s="10"/>
    </row>
    <row r="21" spans="1:12" x14ac:dyDescent="0.15">
      <c r="H21" s="10"/>
    </row>
    <row r="22" spans="1:12" x14ac:dyDescent="0.15">
      <c r="H22" s="10"/>
    </row>
    <row r="23" spans="1:12" x14ac:dyDescent="0.15">
      <c r="H23" s="10"/>
    </row>
    <row r="24" spans="1:12" x14ac:dyDescent="0.15">
      <c r="H24" s="10"/>
    </row>
    <row r="25" spans="1:12" x14ac:dyDescent="0.15">
      <c r="H25" s="10"/>
    </row>
    <row r="26" spans="1:12" x14ac:dyDescent="0.15">
      <c r="H26" s="10"/>
    </row>
    <row r="27" spans="1:12" x14ac:dyDescent="0.15">
      <c r="H27" s="10"/>
    </row>
    <row r="28" spans="1:12" x14ac:dyDescent="0.15">
      <c r="H28" s="10"/>
    </row>
    <row r="29" spans="1:12" x14ac:dyDescent="0.15">
      <c r="H29" s="10"/>
    </row>
    <row r="30" spans="1:12" x14ac:dyDescent="0.15">
      <c r="H30" s="10"/>
    </row>
    <row r="31" spans="1:12" x14ac:dyDescent="0.15">
      <c r="H31" s="10"/>
    </row>
    <row r="32" spans="1:12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6" spans="1:10" x14ac:dyDescent="0.15">
      <c r="H36" s="10"/>
    </row>
    <row r="37" spans="1:10" x14ac:dyDescent="0.15">
      <c r="H37" s="10"/>
    </row>
    <row r="40" spans="1:10" x14ac:dyDescent="0.15">
      <c r="A40" s="5" t="s">
        <v>122</v>
      </c>
    </row>
    <row r="41" spans="1:10" x14ac:dyDescent="0.15">
      <c r="A41" s="5"/>
    </row>
    <row r="42" spans="1:10" x14ac:dyDescent="0.15">
      <c r="A42" t="s">
        <v>103</v>
      </c>
      <c r="B42" t="s">
        <v>62</v>
      </c>
      <c r="C42" t="s">
        <v>63</v>
      </c>
      <c r="D42" t="s">
        <v>64</v>
      </c>
      <c r="E42" t="s">
        <v>35</v>
      </c>
      <c r="F42" t="s">
        <v>66</v>
      </c>
      <c r="G42" s="1" t="s">
        <v>67</v>
      </c>
      <c r="H42" s="1" t="s">
        <v>68</v>
      </c>
      <c r="I42" s="1" t="s">
        <v>37</v>
      </c>
      <c r="J42" s="1" t="s">
        <v>65</v>
      </c>
    </row>
    <row r="43" spans="1:10" x14ac:dyDescent="0.15">
      <c r="A43">
        <v>2005</v>
      </c>
      <c r="B43">
        <v>18.399999999999999</v>
      </c>
      <c r="C43">
        <v>0</v>
      </c>
      <c r="D43">
        <v>4</v>
      </c>
      <c r="E43">
        <v>163</v>
      </c>
      <c r="F43"/>
      <c r="G43" s="4">
        <f>IF(ISERROR(E43/B43),"",E43/B43)</f>
        <v>8.858695652173914</v>
      </c>
      <c r="H43" s="4">
        <f>IF(ISERROR((B43*6)/D43),"",(B43*6)/D43)</f>
        <v>27.599999999999998</v>
      </c>
      <c r="I43" s="4">
        <f>IF(ISERROR(E43/D43),"",E43/D43)</f>
        <v>40.75</v>
      </c>
      <c r="J43" t="s">
        <v>233</v>
      </c>
    </row>
    <row r="44" spans="1:10" x14ac:dyDescent="0.15">
      <c r="A44">
        <v>2006</v>
      </c>
      <c r="B44">
        <v>3</v>
      </c>
      <c r="C44">
        <v>0</v>
      </c>
      <c r="D44">
        <v>0</v>
      </c>
      <c r="E44">
        <v>10</v>
      </c>
      <c r="G44" s="4">
        <f t="shared" ref="G44:G53" si="2">IF(ISERROR(E44/B44),"",E44/B44)</f>
        <v>3.3333333333333335</v>
      </c>
      <c r="H44" s="4" t="str">
        <f t="shared" ref="H44:H53" si="3">IF(ISERROR((B44*6)/D44),"",(B44*6)/D44)</f>
        <v/>
      </c>
      <c r="I44" s="4" t="str">
        <f>IF(ISERROR(E44/D44),"",E44/D44)</f>
        <v/>
      </c>
    </row>
    <row r="45" spans="1:10" x14ac:dyDescent="0.15">
      <c r="A45">
        <v>2007</v>
      </c>
      <c r="B45"/>
      <c r="C45"/>
      <c r="D45"/>
      <c r="E45"/>
      <c r="F45"/>
      <c r="G45" s="4" t="str">
        <f t="shared" si="2"/>
        <v/>
      </c>
      <c r="H45" s="4" t="str">
        <f t="shared" si="3"/>
        <v/>
      </c>
      <c r="I45" s="4" t="str">
        <f t="shared" ref="I45:I53" si="4">IF(ISERROR(E45/D45),"",E45/D45)</f>
        <v/>
      </c>
    </row>
    <row r="46" spans="1:10" x14ac:dyDescent="0.15">
      <c r="A46">
        <v>2008</v>
      </c>
      <c r="B46"/>
      <c r="C46"/>
      <c r="D46"/>
      <c r="E46"/>
      <c r="F46"/>
      <c r="G46" s="4" t="str">
        <f t="shared" si="2"/>
        <v/>
      </c>
      <c r="H46" s="4" t="str">
        <f t="shared" si="3"/>
        <v/>
      </c>
      <c r="I46" s="4" t="str">
        <f t="shared" si="4"/>
        <v/>
      </c>
    </row>
    <row r="47" spans="1:10" x14ac:dyDescent="0.15">
      <c r="A47">
        <v>2009</v>
      </c>
      <c r="B47"/>
      <c r="C47"/>
      <c r="D47"/>
      <c r="E47"/>
      <c r="F47"/>
      <c r="G47" s="4" t="str">
        <f t="shared" si="2"/>
        <v/>
      </c>
      <c r="H47" s="4" t="str">
        <f t="shared" si="3"/>
        <v/>
      </c>
      <c r="I47" s="4" t="str">
        <f t="shared" si="4"/>
        <v/>
      </c>
    </row>
    <row r="48" spans="1:10" x14ac:dyDescent="0.15">
      <c r="A48">
        <v>2010</v>
      </c>
      <c r="B48"/>
      <c r="C48"/>
      <c r="D48"/>
      <c r="E48"/>
      <c r="F48"/>
      <c r="G48" s="4" t="str">
        <f t="shared" si="2"/>
        <v/>
      </c>
      <c r="H48" s="4" t="str">
        <f t="shared" si="3"/>
        <v/>
      </c>
      <c r="I48" s="4" t="str">
        <f t="shared" si="4"/>
        <v/>
      </c>
    </row>
    <row r="49" spans="1:10" x14ac:dyDescent="0.15">
      <c r="A49">
        <v>2011</v>
      </c>
      <c r="B49"/>
      <c r="C49"/>
      <c r="D49"/>
      <c r="E49"/>
      <c r="F49"/>
      <c r="G49" s="4" t="str">
        <f t="shared" si="2"/>
        <v/>
      </c>
      <c r="H49" s="4" t="str">
        <f t="shared" si="3"/>
        <v/>
      </c>
      <c r="I49" s="4" t="str">
        <f t="shared" si="4"/>
        <v/>
      </c>
    </row>
    <row r="50" spans="1:10" x14ac:dyDescent="0.15">
      <c r="A50">
        <v>2012</v>
      </c>
      <c r="B50"/>
      <c r="C50"/>
      <c r="D50"/>
      <c r="E50"/>
      <c r="F50"/>
      <c r="G50" s="4" t="str">
        <f t="shared" si="2"/>
        <v/>
      </c>
      <c r="H50" s="4" t="str">
        <f t="shared" si="3"/>
        <v/>
      </c>
      <c r="I50" s="4" t="str">
        <f t="shared" si="4"/>
        <v/>
      </c>
    </row>
    <row r="51" spans="1:10" x14ac:dyDescent="0.15">
      <c r="A51">
        <v>2013</v>
      </c>
      <c r="B51">
        <v>1</v>
      </c>
      <c r="C51">
        <v>0</v>
      </c>
      <c r="D51">
        <v>1</v>
      </c>
      <c r="E51">
        <v>3</v>
      </c>
      <c r="F51"/>
      <c r="G51" s="4">
        <f t="shared" si="2"/>
        <v>3</v>
      </c>
      <c r="H51" s="4">
        <f t="shared" si="3"/>
        <v>6</v>
      </c>
      <c r="I51" s="4">
        <f t="shared" si="4"/>
        <v>3</v>
      </c>
      <c r="J51" t="s">
        <v>230</v>
      </c>
    </row>
    <row r="52" spans="1:10" x14ac:dyDescent="0.15">
      <c r="A52">
        <v>2014</v>
      </c>
      <c r="B52">
        <v>24.2</v>
      </c>
      <c r="C52">
        <v>3</v>
      </c>
      <c r="D52">
        <v>4</v>
      </c>
      <c r="E52">
        <v>139</v>
      </c>
      <c r="F52"/>
      <c r="G52" s="4">
        <f t="shared" ref="G52" si="5">IF(ISERROR(E52/B52),"",E52/B52)</f>
        <v>5.7438016528925617</v>
      </c>
      <c r="H52" s="4">
        <f t="shared" ref="H52" si="6">IF(ISERROR((B52*6)/D52),"",(B52*6)/D52)</f>
        <v>36.299999999999997</v>
      </c>
      <c r="I52" s="4">
        <f t="shared" ref="I52" si="7">IF(ISERROR(E52/D52),"",E52/D52)</f>
        <v>34.75</v>
      </c>
      <c r="J52" t="s">
        <v>83</v>
      </c>
    </row>
    <row r="53" spans="1:10" x14ac:dyDescent="0.15">
      <c r="A53">
        <v>2015</v>
      </c>
      <c r="B53">
        <v>4</v>
      </c>
      <c r="C53">
        <v>0</v>
      </c>
      <c r="D53">
        <v>1</v>
      </c>
      <c r="E53">
        <v>31</v>
      </c>
      <c r="F53"/>
      <c r="G53" s="4">
        <f t="shared" si="2"/>
        <v>7.75</v>
      </c>
      <c r="H53" s="4">
        <f t="shared" si="3"/>
        <v>24</v>
      </c>
      <c r="I53" s="4">
        <f t="shared" si="4"/>
        <v>31</v>
      </c>
      <c r="J53" t="s">
        <v>195</v>
      </c>
    </row>
    <row r="54" spans="1:10" x14ac:dyDescent="0.15">
      <c r="A54">
        <v>2016</v>
      </c>
      <c r="B54" s="24">
        <v>11</v>
      </c>
      <c r="C54" s="24">
        <v>2</v>
      </c>
      <c r="D54" s="24">
        <v>1</v>
      </c>
      <c r="E54" s="24">
        <v>39</v>
      </c>
      <c r="F54" s="24">
        <v>0</v>
      </c>
      <c r="G54" s="4">
        <f>IF(ISERROR(E54/B54),"N/A",E54/B54)</f>
        <v>3.5454545454545454</v>
      </c>
      <c r="H54" s="4">
        <f>IF(ISERROR((B54*6)/D54),"N/A",(B54*6)/D54)</f>
        <v>66</v>
      </c>
      <c r="I54" s="4">
        <f>IF(ISERROR(E54/D54),"N/A",E54/D54)</f>
        <v>39</v>
      </c>
      <c r="J54" t="s">
        <v>206</v>
      </c>
    </row>
    <row r="55" spans="1:10" x14ac:dyDescent="0.15">
      <c r="B55"/>
      <c r="C55"/>
      <c r="D55"/>
      <c r="E55"/>
      <c r="F55"/>
      <c r="G55" s="1"/>
      <c r="H55" s="1"/>
      <c r="I55" s="1"/>
    </row>
    <row r="56" spans="1:10" x14ac:dyDescent="0.15">
      <c r="A56" t="s">
        <v>59</v>
      </c>
      <c r="B56">
        <f>SUM(B43:B55)</f>
        <v>61.599999999999994</v>
      </c>
      <c r="C56">
        <f>SUM(C43:C55)</f>
        <v>5</v>
      </c>
      <c r="D56">
        <f>SUM(D43:D55)</f>
        <v>11</v>
      </c>
      <c r="E56">
        <f>SUM(E43:E55)</f>
        <v>385</v>
      </c>
      <c r="F56">
        <f>SUM(F43:F55)</f>
        <v>0</v>
      </c>
      <c r="G56" s="4">
        <f>IF(ISERROR(E56/B56),"N/A",E56/B56)</f>
        <v>6.2500000000000009</v>
      </c>
      <c r="H56" s="4">
        <f>IF(ISERROR((B56*6)/D56),"N/A",(B56*6)/D56)</f>
        <v>33.599999999999994</v>
      </c>
      <c r="I56" s="4">
        <f>IF(ISERROR(E56/D56),"N/A",E56/D56)</f>
        <v>35</v>
      </c>
      <c r="J56" t="s">
        <v>83</v>
      </c>
    </row>
  </sheetData>
  <hyperlinks>
    <hyperlink ref="C2" location="'Overall ave'!A1" display="(back to front sheet)" xr:uid="{00000000-0004-0000-07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L52"/>
  <sheetViews>
    <sheetView zoomScale="125" zoomScaleNormal="125" zoomScalePageLayoutView="125" workbookViewId="0">
      <selection activeCell="A2" sqref="A2"/>
    </sheetView>
  </sheetViews>
  <sheetFormatPr defaultColWidth="8.76171875" defaultRowHeight="12.75" x14ac:dyDescent="0.15"/>
  <cols>
    <col min="2" max="5" width="9.16796875" style="9" customWidth="1"/>
    <col min="6" max="6" width="11.32421875" style="9" bestFit="1" customWidth="1"/>
    <col min="7" max="8" width="9.16796875" style="9" customWidth="1"/>
  </cols>
  <sheetData>
    <row r="1" spans="1:12" x14ac:dyDescent="0.15">
      <c r="A1" s="46" t="s">
        <v>45</v>
      </c>
      <c r="B1" s="5" t="s">
        <v>147</v>
      </c>
    </row>
    <row r="2" spans="1:12" x14ac:dyDescent="0.15">
      <c r="A2" s="5" t="s">
        <v>112</v>
      </c>
      <c r="B2" s="17"/>
      <c r="C2" s="21" t="s">
        <v>168</v>
      </c>
    </row>
    <row r="4" spans="1:12" x14ac:dyDescent="0.15">
      <c r="A4" t="s">
        <v>103</v>
      </c>
      <c r="B4" s="9" t="s">
        <v>144</v>
      </c>
      <c r="C4" s="9" t="s">
        <v>145</v>
      </c>
      <c r="D4" s="9" t="s">
        <v>26</v>
      </c>
      <c r="E4" s="9" t="s">
        <v>269</v>
      </c>
      <c r="F4" s="9" t="s">
        <v>35</v>
      </c>
      <c r="G4" s="9" t="s">
        <v>22</v>
      </c>
      <c r="H4" s="9" t="s">
        <v>36</v>
      </c>
      <c r="I4" s="9" t="s">
        <v>118</v>
      </c>
      <c r="J4" s="9" t="s">
        <v>201</v>
      </c>
      <c r="K4" s="9" t="s">
        <v>268</v>
      </c>
      <c r="L4" s="9" t="s">
        <v>284</v>
      </c>
    </row>
    <row r="5" spans="1:12" x14ac:dyDescent="0.15">
      <c r="A5">
        <v>2005</v>
      </c>
      <c r="B5" s="9">
        <v>2</v>
      </c>
      <c r="C5" s="9">
        <v>2</v>
      </c>
      <c r="D5" s="9">
        <v>1</v>
      </c>
      <c r="E5" s="9">
        <v>1</v>
      </c>
      <c r="F5" s="9">
        <v>2</v>
      </c>
      <c r="I5" s="1">
        <f t="shared" ref="I5:I14" si="0">IF(C5=0,"",ROUND(F5/(C5-D5),3))</f>
        <v>2</v>
      </c>
      <c r="J5" s="9">
        <v>2</v>
      </c>
      <c r="K5" s="23" t="s">
        <v>215</v>
      </c>
      <c r="L5">
        <v>1</v>
      </c>
    </row>
    <row r="6" spans="1:12" x14ac:dyDescent="0.15">
      <c r="A6">
        <v>2006</v>
      </c>
      <c r="B6" s="9">
        <v>10</v>
      </c>
      <c r="C6" s="9">
        <v>7</v>
      </c>
      <c r="D6" s="9">
        <v>1</v>
      </c>
      <c r="E6" s="9">
        <v>3</v>
      </c>
      <c r="F6" s="9">
        <v>47</v>
      </c>
      <c r="I6" s="1">
        <f t="shared" si="0"/>
        <v>7.8330000000000002</v>
      </c>
      <c r="J6" s="9">
        <v>31</v>
      </c>
      <c r="K6" s="23" t="s">
        <v>215</v>
      </c>
      <c r="L6">
        <v>1</v>
      </c>
    </row>
    <row r="7" spans="1:12" x14ac:dyDescent="0.15">
      <c r="A7">
        <v>2007</v>
      </c>
      <c r="B7" s="9">
        <v>10</v>
      </c>
      <c r="C7" s="9">
        <v>7</v>
      </c>
      <c r="D7" s="9">
        <v>1</v>
      </c>
      <c r="E7" s="9">
        <v>1</v>
      </c>
      <c r="F7" s="9">
        <v>26</v>
      </c>
      <c r="I7" s="1">
        <f t="shared" si="0"/>
        <v>4.3330000000000002</v>
      </c>
      <c r="L7">
        <v>1</v>
      </c>
    </row>
    <row r="8" spans="1:12" x14ac:dyDescent="0.15">
      <c r="A8">
        <v>2008</v>
      </c>
      <c r="B8" s="9">
        <v>10</v>
      </c>
      <c r="C8" s="9">
        <v>9</v>
      </c>
      <c r="D8" s="9">
        <v>3</v>
      </c>
      <c r="E8" s="9">
        <v>2</v>
      </c>
      <c r="F8" s="9">
        <v>44</v>
      </c>
      <c r="I8" s="1">
        <f t="shared" si="0"/>
        <v>7.3330000000000002</v>
      </c>
      <c r="L8">
        <v>1</v>
      </c>
    </row>
    <row r="9" spans="1:12" x14ac:dyDescent="0.15">
      <c r="A9">
        <v>2009</v>
      </c>
      <c r="B9" s="9">
        <v>17</v>
      </c>
      <c r="C9" s="9">
        <v>10</v>
      </c>
      <c r="D9" s="9">
        <v>2</v>
      </c>
      <c r="E9" s="9">
        <v>1</v>
      </c>
      <c r="F9" s="9">
        <v>133</v>
      </c>
      <c r="H9" s="9">
        <v>2</v>
      </c>
      <c r="I9" s="1">
        <f t="shared" si="0"/>
        <v>16.625</v>
      </c>
      <c r="J9" s="9">
        <v>57</v>
      </c>
      <c r="L9">
        <v>7</v>
      </c>
    </row>
    <row r="10" spans="1:12" x14ac:dyDescent="0.15">
      <c r="A10">
        <v>2010</v>
      </c>
      <c r="B10">
        <v>16</v>
      </c>
      <c r="C10">
        <v>16</v>
      </c>
      <c r="D10">
        <v>1</v>
      </c>
      <c r="E10">
        <v>3</v>
      </c>
      <c r="F10">
        <v>217</v>
      </c>
      <c r="G10"/>
      <c r="H10"/>
      <c r="I10" s="1">
        <f t="shared" si="0"/>
        <v>14.467000000000001</v>
      </c>
      <c r="J10">
        <v>48</v>
      </c>
      <c r="L10">
        <v>6</v>
      </c>
    </row>
    <row r="11" spans="1:12" x14ac:dyDescent="0.15">
      <c r="A11">
        <v>2011</v>
      </c>
      <c r="B11">
        <v>13</v>
      </c>
      <c r="C11">
        <v>12</v>
      </c>
      <c r="D11">
        <v>2</v>
      </c>
      <c r="E11">
        <v>1</v>
      </c>
      <c r="F11">
        <v>208</v>
      </c>
      <c r="G11"/>
      <c r="H11"/>
      <c r="I11" s="1">
        <f t="shared" si="0"/>
        <v>20.8</v>
      </c>
      <c r="J11">
        <v>45</v>
      </c>
      <c r="L11">
        <v>5</v>
      </c>
    </row>
    <row r="12" spans="1:12" x14ac:dyDescent="0.15">
      <c r="A12">
        <v>2012</v>
      </c>
      <c r="B12" s="9">
        <v>8</v>
      </c>
      <c r="C12" s="9">
        <v>5</v>
      </c>
      <c r="D12" s="9">
        <v>0</v>
      </c>
      <c r="E12" s="9">
        <v>3</v>
      </c>
      <c r="F12" s="9">
        <v>9</v>
      </c>
      <c r="G12"/>
      <c r="H12"/>
      <c r="I12" s="1">
        <f t="shared" si="0"/>
        <v>1.8</v>
      </c>
      <c r="J12">
        <v>8</v>
      </c>
      <c r="L12">
        <v>1</v>
      </c>
    </row>
    <row r="13" spans="1:12" x14ac:dyDescent="0.15">
      <c r="A13">
        <v>2013</v>
      </c>
      <c r="B13" s="24">
        <v>15</v>
      </c>
      <c r="C13" s="24">
        <v>10</v>
      </c>
      <c r="D13" s="24">
        <v>4</v>
      </c>
      <c r="E13" s="24">
        <v>2</v>
      </c>
      <c r="F13" s="24">
        <v>115</v>
      </c>
      <c r="G13"/>
      <c r="H13"/>
      <c r="I13" s="1">
        <f t="shared" si="0"/>
        <v>19.167000000000002</v>
      </c>
      <c r="J13">
        <v>30</v>
      </c>
      <c r="L13">
        <v>4</v>
      </c>
    </row>
    <row r="14" spans="1:12" x14ac:dyDescent="0.15">
      <c r="A14">
        <v>2014</v>
      </c>
      <c r="B14" s="24">
        <v>2</v>
      </c>
      <c r="C14" s="24">
        <v>2</v>
      </c>
      <c r="D14" s="24">
        <v>0</v>
      </c>
      <c r="E14" s="24">
        <v>1</v>
      </c>
      <c r="F14" s="24">
        <v>13</v>
      </c>
      <c r="G14"/>
      <c r="H14"/>
      <c r="I14" s="1">
        <f t="shared" si="0"/>
        <v>6.5</v>
      </c>
      <c r="J14">
        <v>13</v>
      </c>
      <c r="L14">
        <v>0</v>
      </c>
    </row>
    <row r="15" spans="1:12" x14ac:dyDescent="0.15">
      <c r="I15" s="9"/>
    </row>
    <row r="16" spans="1:12" x14ac:dyDescent="0.15">
      <c r="A16" t="s">
        <v>146</v>
      </c>
      <c r="B16" s="9">
        <f t="shared" ref="B16:H16" si="1">SUM(B5:B15)</f>
        <v>103</v>
      </c>
      <c r="C16" s="9">
        <f t="shared" si="1"/>
        <v>80</v>
      </c>
      <c r="D16" s="9">
        <f t="shared" si="1"/>
        <v>15</v>
      </c>
      <c r="E16" s="9">
        <f>SUM(E5:E15)</f>
        <v>18</v>
      </c>
      <c r="F16" s="9">
        <f t="shared" si="1"/>
        <v>814</v>
      </c>
      <c r="G16" s="9">
        <f t="shared" si="1"/>
        <v>0</v>
      </c>
      <c r="H16" s="9">
        <f t="shared" si="1"/>
        <v>2</v>
      </c>
      <c r="I16" s="10">
        <f>F16/(C16-D16)</f>
        <v>12.523076923076923</v>
      </c>
      <c r="J16">
        <f>MAX(J5:J15)</f>
        <v>57</v>
      </c>
      <c r="L16" s="9">
        <f t="shared" ref="L16" si="2">SUM(L5:L15)</f>
        <v>27</v>
      </c>
    </row>
    <row r="17" spans="8:8" x14ac:dyDescent="0.15">
      <c r="H17" s="10"/>
    </row>
    <row r="18" spans="8:8" x14ac:dyDescent="0.15">
      <c r="H18" s="10"/>
    </row>
    <row r="19" spans="8:8" x14ac:dyDescent="0.15">
      <c r="H19" s="10"/>
    </row>
    <row r="20" spans="8:8" x14ac:dyDescent="0.15">
      <c r="H20" s="10"/>
    </row>
    <row r="21" spans="8:8" x14ac:dyDescent="0.15">
      <c r="H21" s="10"/>
    </row>
    <row r="22" spans="8:8" x14ac:dyDescent="0.15">
      <c r="H22" s="10"/>
    </row>
    <row r="23" spans="8:8" x14ac:dyDescent="0.15">
      <c r="H23" s="10"/>
    </row>
    <row r="24" spans="8:8" x14ac:dyDescent="0.15">
      <c r="H24" s="10"/>
    </row>
    <row r="25" spans="8:8" x14ac:dyDescent="0.15">
      <c r="H25" s="10"/>
    </row>
    <row r="26" spans="8:8" x14ac:dyDescent="0.15">
      <c r="H26" s="10"/>
    </row>
    <row r="27" spans="8:8" x14ac:dyDescent="0.15">
      <c r="H27" s="10"/>
    </row>
    <row r="28" spans="8:8" x14ac:dyDescent="0.15">
      <c r="H28" s="10"/>
    </row>
    <row r="29" spans="8:8" x14ac:dyDescent="0.15">
      <c r="H29" s="10"/>
    </row>
    <row r="30" spans="8:8" x14ac:dyDescent="0.15">
      <c r="H30" s="10"/>
    </row>
    <row r="31" spans="8:8" x14ac:dyDescent="0.15">
      <c r="H31" s="10"/>
    </row>
    <row r="32" spans="8:8" x14ac:dyDescent="0.15">
      <c r="H32" s="10"/>
    </row>
    <row r="33" spans="1:10" x14ac:dyDescent="0.15">
      <c r="H33" s="10"/>
    </row>
    <row r="34" spans="1:10" x14ac:dyDescent="0.15">
      <c r="H34" s="10"/>
    </row>
    <row r="35" spans="1:10" x14ac:dyDescent="0.15">
      <c r="H35" s="10"/>
    </row>
    <row r="38" spans="1:10" x14ac:dyDescent="0.15">
      <c r="A38" s="5" t="s">
        <v>122</v>
      </c>
    </row>
    <row r="39" spans="1:10" x14ac:dyDescent="0.15">
      <c r="A39" s="5"/>
    </row>
    <row r="40" spans="1:10" x14ac:dyDescent="0.15">
      <c r="A40" t="s">
        <v>103</v>
      </c>
      <c r="B40" t="s">
        <v>62</v>
      </c>
      <c r="C40" t="s">
        <v>63</v>
      </c>
      <c r="D40" t="s">
        <v>64</v>
      </c>
      <c r="E40" t="s">
        <v>35</v>
      </c>
      <c r="F40" t="s">
        <v>66</v>
      </c>
      <c r="G40" s="1" t="s">
        <v>67</v>
      </c>
      <c r="H40" s="1" t="s">
        <v>68</v>
      </c>
      <c r="I40" s="1" t="s">
        <v>37</v>
      </c>
      <c r="J40" s="1" t="s">
        <v>65</v>
      </c>
    </row>
    <row r="41" spans="1:10" x14ac:dyDescent="0.15">
      <c r="A41">
        <v>2005</v>
      </c>
      <c r="B41">
        <v>9</v>
      </c>
      <c r="C41">
        <v>1</v>
      </c>
      <c r="D41">
        <v>0</v>
      </c>
      <c r="E41">
        <v>42</v>
      </c>
      <c r="F41">
        <v>0</v>
      </c>
      <c r="G41" s="4">
        <f t="shared" ref="G41:G47" si="3">IF(ISERROR(E41/B41),"N/A",E41/B41)</f>
        <v>4.666666666666667</v>
      </c>
      <c r="H41" s="4" t="str">
        <f t="shared" ref="H41:H47" si="4">IF(ISERROR((B41*6)/D41),"N/A",(B41*6)/D41)</f>
        <v>N/A</v>
      </c>
      <c r="I41" s="4" t="str">
        <f t="shared" ref="I41:I46" si="5">IF(ISERROR(E41/D41),"N/A",E41/D41)</f>
        <v>N/A</v>
      </c>
      <c r="J41" t="s">
        <v>213</v>
      </c>
    </row>
    <row r="42" spans="1:10" x14ac:dyDescent="0.15">
      <c r="A42">
        <v>2006</v>
      </c>
      <c r="B42">
        <v>58</v>
      </c>
      <c r="C42">
        <v>6</v>
      </c>
      <c r="D42">
        <v>14</v>
      </c>
      <c r="E42">
        <v>253</v>
      </c>
      <c r="F42" s="9">
        <v>1</v>
      </c>
      <c r="G42" s="4">
        <f t="shared" si="3"/>
        <v>4.3620689655172411</v>
      </c>
      <c r="H42" s="4">
        <f t="shared" si="4"/>
        <v>24.857142857142858</v>
      </c>
      <c r="I42" s="4">
        <f t="shared" si="5"/>
        <v>18.071428571428573</v>
      </c>
      <c r="J42" t="s">
        <v>74</v>
      </c>
    </row>
    <row r="43" spans="1:10" x14ac:dyDescent="0.15">
      <c r="A43">
        <v>2007</v>
      </c>
      <c r="B43">
        <v>70</v>
      </c>
      <c r="C43">
        <v>8</v>
      </c>
      <c r="D43">
        <v>11</v>
      </c>
      <c r="E43">
        <v>298</v>
      </c>
      <c r="F43"/>
      <c r="G43" s="4">
        <f t="shared" si="3"/>
        <v>4.2571428571428571</v>
      </c>
      <c r="H43" s="4">
        <f t="shared" si="4"/>
        <v>38.18181818181818</v>
      </c>
      <c r="I43" s="4">
        <f t="shared" si="5"/>
        <v>27.09090909090909</v>
      </c>
      <c r="J43" t="s">
        <v>198</v>
      </c>
    </row>
    <row r="44" spans="1:10" x14ac:dyDescent="0.15">
      <c r="A44">
        <v>2008</v>
      </c>
      <c r="B44">
        <v>60.5</v>
      </c>
      <c r="C44">
        <v>7</v>
      </c>
      <c r="D44">
        <v>11</v>
      </c>
      <c r="E44">
        <v>241</v>
      </c>
      <c r="F44">
        <v>1</v>
      </c>
      <c r="G44" s="4">
        <f t="shared" si="3"/>
        <v>3.9834710743801653</v>
      </c>
      <c r="H44" s="4">
        <f t="shared" si="4"/>
        <v>33</v>
      </c>
      <c r="I44" s="4">
        <f t="shared" si="5"/>
        <v>21.90909090909091</v>
      </c>
      <c r="J44" t="s">
        <v>189</v>
      </c>
    </row>
    <row r="45" spans="1:10" x14ac:dyDescent="0.15">
      <c r="A45">
        <v>2009</v>
      </c>
      <c r="B45">
        <v>81</v>
      </c>
      <c r="C45">
        <v>8</v>
      </c>
      <c r="D45">
        <v>16</v>
      </c>
      <c r="E45">
        <v>349</v>
      </c>
      <c r="F45"/>
      <c r="G45" s="4">
        <f t="shared" si="3"/>
        <v>4.3086419753086416</v>
      </c>
      <c r="H45" s="4">
        <f t="shared" si="4"/>
        <v>30.375</v>
      </c>
      <c r="I45" s="4">
        <f t="shared" si="5"/>
        <v>21.8125</v>
      </c>
      <c r="J45" t="s">
        <v>2</v>
      </c>
    </row>
    <row r="46" spans="1:10" x14ac:dyDescent="0.15">
      <c r="A46">
        <v>2010</v>
      </c>
      <c r="B46">
        <v>46.4</v>
      </c>
      <c r="C46">
        <v>8</v>
      </c>
      <c r="D46">
        <v>15</v>
      </c>
      <c r="E46">
        <v>178</v>
      </c>
      <c r="F46">
        <v>0</v>
      </c>
      <c r="G46" s="4">
        <f t="shared" si="3"/>
        <v>3.8362068965517242</v>
      </c>
      <c r="H46" s="4">
        <f t="shared" si="4"/>
        <v>18.559999999999999</v>
      </c>
      <c r="I46" s="4">
        <f t="shared" si="5"/>
        <v>11.866666666666667</v>
      </c>
      <c r="J46" t="s">
        <v>15</v>
      </c>
    </row>
    <row r="47" spans="1:10" x14ac:dyDescent="0.15">
      <c r="A47">
        <v>2011</v>
      </c>
      <c r="B47">
        <v>21</v>
      </c>
      <c r="C47">
        <v>5</v>
      </c>
      <c r="D47">
        <v>1</v>
      </c>
      <c r="E47">
        <v>103</v>
      </c>
      <c r="F47"/>
      <c r="G47" s="4">
        <f t="shared" si="3"/>
        <v>4.9047619047619051</v>
      </c>
      <c r="H47" s="4">
        <f t="shared" si="4"/>
        <v>126</v>
      </c>
      <c r="I47" s="4">
        <f>IF(ISERROR(E47/D47),"N/A",E47/D47)</f>
        <v>103</v>
      </c>
      <c r="J47" t="s">
        <v>183</v>
      </c>
    </row>
    <row r="48" spans="1:10" x14ac:dyDescent="0.15">
      <c r="A48">
        <v>2012</v>
      </c>
      <c r="B48">
        <v>8</v>
      </c>
      <c r="C48">
        <v>2</v>
      </c>
      <c r="D48">
        <v>0</v>
      </c>
      <c r="E48">
        <v>38</v>
      </c>
      <c r="F48"/>
      <c r="G48" s="4">
        <f>IF(ISERROR(E48/B48),"N/A",E48/B48)</f>
        <v>4.75</v>
      </c>
      <c r="H48" s="4" t="str">
        <f>IF(ISERROR((B48*6)/D48),"N/A",(B48*6)/D48)</f>
        <v>N/A</v>
      </c>
      <c r="I48" s="4" t="str">
        <f>IF(ISERROR(E48/D48),"N/A",E48/D48)</f>
        <v>N/A</v>
      </c>
    </row>
    <row r="49" spans="1:10" x14ac:dyDescent="0.15">
      <c r="A49">
        <v>2013</v>
      </c>
      <c r="B49">
        <v>55</v>
      </c>
      <c r="C49">
        <v>8</v>
      </c>
      <c r="D49">
        <v>10</v>
      </c>
      <c r="E49">
        <v>232</v>
      </c>
      <c r="F49"/>
      <c r="G49" s="4">
        <f>IF(ISERROR(E49/B49),"N/A",E49/B49)</f>
        <v>4.2181818181818178</v>
      </c>
      <c r="H49" s="4">
        <f>IF(ISERROR((B49*6)/D49),"N/A",(B49*6)/D49)</f>
        <v>33</v>
      </c>
      <c r="I49" s="4">
        <f>IF(ISERROR(E49/D49),"N/A",E49/D49)</f>
        <v>23.2</v>
      </c>
      <c r="J49" t="s">
        <v>224</v>
      </c>
    </row>
    <row r="50" spans="1:10" x14ac:dyDescent="0.15">
      <c r="A50">
        <v>2014</v>
      </c>
      <c r="B50">
        <v>18</v>
      </c>
      <c r="C50">
        <v>6</v>
      </c>
      <c r="D50">
        <v>5</v>
      </c>
      <c r="E50">
        <v>54</v>
      </c>
      <c r="F50"/>
      <c r="G50" s="4">
        <f>IF(ISERROR(E50/B50),"N/A",E50/B50)</f>
        <v>3</v>
      </c>
      <c r="H50" s="4">
        <f>IF(ISERROR((B50*6)/D50),"N/A",(B50*6)/D50)</f>
        <v>21.6</v>
      </c>
      <c r="I50" s="4">
        <f>IF(ISERROR(E50/D50),"N/A",E50/D50)</f>
        <v>10.8</v>
      </c>
      <c r="J50" t="s">
        <v>20</v>
      </c>
    </row>
    <row r="51" spans="1:10" x14ac:dyDescent="0.15">
      <c r="B51"/>
      <c r="C51"/>
      <c r="D51"/>
      <c r="E51"/>
      <c r="F51"/>
      <c r="G51" s="1"/>
      <c r="H51" s="1"/>
      <c r="I51" s="1"/>
    </row>
    <row r="52" spans="1:10" x14ac:dyDescent="0.15">
      <c r="A52" t="s">
        <v>59</v>
      </c>
      <c r="B52">
        <f>SUM(B41:B51)</f>
        <v>426.9</v>
      </c>
      <c r="C52">
        <f>SUM(C41:C51)</f>
        <v>59</v>
      </c>
      <c r="D52">
        <f>SUM(D41:D51)</f>
        <v>83</v>
      </c>
      <c r="E52">
        <f>SUM(E41:E51)</f>
        <v>1788</v>
      </c>
      <c r="F52">
        <f>SUM(F41:F51)</f>
        <v>2</v>
      </c>
      <c r="G52" s="1">
        <f>E52/B52</f>
        <v>4.1883345045678144</v>
      </c>
      <c r="H52" s="1">
        <f>(B52*6)/D52</f>
        <v>30.860240963855418</v>
      </c>
      <c r="I52" s="1">
        <f>E52/D52</f>
        <v>21.542168674698797</v>
      </c>
      <c r="J52" t="s">
        <v>189</v>
      </c>
    </row>
  </sheetData>
  <hyperlinks>
    <hyperlink ref="C2" location="'Overall ave'!A1" display="(back to front sheet)" xr:uid="{00000000-0004-0000-0800-000000000000}"/>
  </hyperlink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Overall ave</vt:lpstr>
      <vt:lpstr>Season summ</vt:lpstr>
      <vt:lpstr>Ahearne C</vt:lpstr>
      <vt:lpstr>Akers V</vt:lpstr>
      <vt:lpstr>Anders M</vt:lpstr>
      <vt:lpstr>Barnard A</vt:lpstr>
      <vt:lpstr>Barr S</vt:lpstr>
      <vt:lpstr>Booth R</vt:lpstr>
      <vt:lpstr>Bowler T</vt:lpstr>
      <vt:lpstr>Carsberg T</vt:lpstr>
      <vt:lpstr>Dawson N</vt:lpstr>
      <vt:lpstr>Drever A</vt:lpstr>
      <vt:lpstr>Elburn A</vt:lpstr>
      <vt:lpstr>Gallant B</vt:lpstr>
      <vt:lpstr>Gallant G</vt:lpstr>
      <vt:lpstr>Gallant J</vt:lpstr>
      <vt:lpstr>Gilbert J</vt:lpstr>
      <vt:lpstr>Gilbert S</vt:lpstr>
      <vt:lpstr>Hawkins C</vt:lpstr>
      <vt:lpstr>Hutchings G</vt:lpstr>
      <vt:lpstr>Matthews K</vt:lpstr>
      <vt:lpstr>Mimmack C</vt:lpstr>
      <vt:lpstr>Morgan-S B</vt:lpstr>
      <vt:lpstr>Russell T</vt:lpstr>
      <vt:lpstr>Scholes P</vt:lpstr>
      <vt:lpstr>Scholes S</vt:lpstr>
      <vt:lpstr>Scott D</vt:lpstr>
      <vt:lpstr>Silk R</vt:lpstr>
      <vt:lpstr>Simms A</vt:lpstr>
      <vt:lpstr>Slemming W</vt:lpstr>
      <vt:lpstr>Stevens P</vt:lpstr>
      <vt:lpstr>Sutcliffe P</vt:lpstr>
      <vt:lpstr>Taylor P</vt:lpstr>
      <vt:lpstr>Wood C</vt:lpstr>
      <vt:lpstr>Stevens J</vt:lpstr>
      <vt:lpstr>Gomez M</vt:lpstr>
      <vt:lpstr>Hindley C</vt:lpstr>
      <vt:lpstr>Gould P</vt:lpstr>
      <vt:lpstr>Harris 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Stuart Gilbert</cp:lastModifiedBy>
  <cp:lastPrinted>2016-10-25T17:39:55Z</cp:lastPrinted>
  <dcterms:created xsi:type="dcterms:W3CDTF">1996-10-14T23:33:28Z</dcterms:created>
  <dcterms:modified xsi:type="dcterms:W3CDTF">2017-01-20T21:42:10Z</dcterms:modified>
  <cp:category/>
</cp:coreProperties>
</file>