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theme/themeOverride34.xml" ContentType="application/vnd.openxmlformats-officedocument.themeOverride+xml"/>
  <Override PartName="/xl/charts/chart37.xml" ContentType="application/vnd.openxmlformats-officedocument.drawingml.chart+xml"/>
  <Override PartName="/xl/theme/themeOverride35.xml" ContentType="application/vnd.openxmlformats-officedocument.themeOverride+xml"/>
  <Override PartName="/xl/charts/chart38.xml" ContentType="application/vnd.openxmlformats-officedocument.drawingml.chart+xml"/>
  <Override PartName="/xl/theme/themeOverride36.xml" ContentType="application/vnd.openxmlformats-officedocument.themeOverride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harts/chart41.xml" ContentType="application/vnd.openxmlformats-officedocument.drawingml.chart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theme/themeOverride42.xml" ContentType="application/vnd.openxmlformats-officedocument.themeOverrid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theme/themeOverride43.xml" ContentType="application/vnd.openxmlformats-officedocument.themeOverride+xml"/>
  <Override PartName="/xl/charts/chart46.xml" ContentType="application/vnd.openxmlformats-officedocument.drawingml.chart+xml"/>
  <Override PartName="/xl/theme/themeOverride44.xml" ContentType="application/vnd.openxmlformats-officedocument.themeOverride+xml"/>
  <Override PartName="/xl/charts/chart47.xml" ContentType="application/vnd.openxmlformats-officedocument.drawingml.chart+xml"/>
  <Override PartName="/xl/theme/themeOverride45.xml" ContentType="application/vnd.openxmlformats-officedocument.themeOverride+xml"/>
  <Override PartName="/xl/charts/chart48.xml" ContentType="application/vnd.openxmlformats-officedocument.drawingml.chart+xml"/>
  <Override PartName="/xl/theme/themeOverride46.xml" ContentType="application/vnd.openxmlformats-officedocument.themeOverride+xml"/>
  <Override PartName="/xl/charts/chart49.xml" ContentType="application/vnd.openxmlformats-officedocument.drawingml.chart+xml"/>
  <Override PartName="/xl/theme/themeOverride47.xml" ContentType="application/vnd.openxmlformats-officedocument.themeOverride+xml"/>
  <Override PartName="/xl/charts/chart50.xml" ContentType="application/vnd.openxmlformats-officedocument.drawingml.chart+xml"/>
  <Override PartName="/xl/theme/themeOverride48.xml" ContentType="application/vnd.openxmlformats-officedocument.themeOverride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theme/themeOverride49.xml" ContentType="application/vnd.openxmlformats-officedocument.themeOverride+xml"/>
  <Override PartName="/xl/charts/chart52.xml" ContentType="application/vnd.openxmlformats-officedocument.drawingml.chart+xml"/>
  <Override PartName="/xl/theme/themeOverride50.xml" ContentType="application/vnd.openxmlformats-officedocument.themeOverride+xml"/>
  <Override PartName="/xl/charts/chart53.xml" ContentType="application/vnd.openxmlformats-officedocument.drawingml.chart+xml"/>
  <Override PartName="/xl/theme/themeOverride51.xml" ContentType="application/vnd.openxmlformats-officedocument.themeOverride+xml"/>
  <Override PartName="/xl/charts/chart54.xml" ContentType="application/vnd.openxmlformats-officedocument.drawingml.chart+xml"/>
  <Override PartName="/xl/theme/themeOverride52.xml" ContentType="application/vnd.openxmlformats-officedocument.themeOverride+xml"/>
  <Override PartName="/xl/charts/chart55.xml" ContentType="application/vnd.openxmlformats-officedocument.drawingml.chart+xml"/>
  <Override PartName="/xl/theme/themeOverride53.xml" ContentType="application/vnd.openxmlformats-officedocument.themeOverride+xml"/>
  <Override PartName="/xl/charts/chart56.xml" ContentType="application/vnd.openxmlformats-officedocument.drawingml.chart+xml"/>
  <Override PartName="/xl/theme/themeOverride54.xml" ContentType="application/vnd.openxmlformats-officedocument.themeOverride+xml"/>
  <Override PartName="/xl/drawings/drawing11.xml" ContentType="application/vnd.openxmlformats-officedocument.drawing+xml"/>
  <Override PartName="/xl/charts/chart57.xml" ContentType="application/vnd.openxmlformats-officedocument.drawingml.chart+xml"/>
  <Override PartName="/xl/theme/themeOverride55.xml" ContentType="application/vnd.openxmlformats-officedocument.themeOverride+xml"/>
  <Override PartName="/xl/charts/chart58.xml" ContentType="application/vnd.openxmlformats-officedocument.drawingml.chart+xml"/>
  <Override PartName="/xl/theme/themeOverride56.xml" ContentType="application/vnd.openxmlformats-officedocument.themeOverride+xml"/>
  <Override PartName="/xl/charts/chart59.xml" ContentType="application/vnd.openxmlformats-officedocument.drawingml.chart+xml"/>
  <Override PartName="/xl/theme/themeOverride57.xml" ContentType="application/vnd.openxmlformats-officedocument.themeOverride+xml"/>
  <Override PartName="/xl/charts/chart60.xml" ContentType="application/vnd.openxmlformats-officedocument.drawingml.chart+xml"/>
  <Override PartName="/xl/theme/themeOverride58.xml" ContentType="application/vnd.openxmlformats-officedocument.themeOverride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charts/chart62.xml" ContentType="application/vnd.openxmlformats-officedocument.drawingml.chart+xml"/>
  <Override PartName="/xl/theme/themeOverride60.xml" ContentType="application/vnd.openxmlformats-officedocument.themeOverride+xml"/>
  <Override PartName="/xl/drawings/drawing12.xml" ContentType="application/vnd.openxmlformats-officedocument.drawing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charts/chart64.xml" ContentType="application/vnd.openxmlformats-officedocument.drawingml.chart+xml"/>
  <Override PartName="/xl/theme/themeOverride62.xml" ContentType="application/vnd.openxmlformats-officedocument.themeOverride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charts/chart67.xml" ContentType="application/vnd.openxmlformats-officedocument.drawingml.chart+xml"/>
  <Override PartName="/xl/theme/themeOverride65.xml" ContentType="application/vnd.openxmlformats-officedocument.themeOverride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3.xml" ContentType="application/vnd.openxmlformats-officedocument.drawing+xml"/>
  <Override PartName="/xl/charts/chart69.xml" ContentType="application/vnd.openxmlformats-officedocument.drawingml.chart+xml"/>
  <Override PartName="/xl/theme/themeOverride67.xml" ContentType="application/vnd.openxmlformats-officedocument.themeOverride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charts/chart72.xml" ContentType="application/vnd.openxmlformats-officedocument.drawingml.chart+xml"/>
  <Override PartName="/xl/theme/themeOverride70.xml" ContentType="application/vnd.openxmlformats-officedocument.themeOverride+xml"/>
  <Override PartName="/xl/charts/chart73.xml" ContentType="application/vnd.openxmlformats-officedocument.drawingml.chart+xml"/>
  <Override PartName="/xl/theme/themeOverride71.xml" ContentType="application/vnd.openxmlformats-officedocument.themeOverride+xml"/>
  <Override PartName="/xl/charts/chart74.xml" ContentType="application/vnd.openxmlformats-officedocument.drawingml.chart+xml"/>
  <Override PartName="/xl/theme/themeOverride72.xml" ContentType="application/vnd.openxmlformats-officedocument.themeOverride+xml"/>
  <Override PartName="/xl/drawings/drawing14.xml" ContentType="application/vnd.openxmlformats-officedocument.drawing+xml"/>
  <Override PartName="/xl/charts/chart75.xml" ContentType="application/vnd.openxmlformats-officedocument.drawingml.chart+xml"/>
  <Override PartName="/xl/theme/themeOverride73.xml" ContentType="application/vnd.openxmlformats-officedocument.themeOverride+xml"/>
  <Override PartName="/xl/charts/chart76.xml" ContentType="application/vnd.openxmlformats-officedocument.drawingml.chart+xml"/>
  <Override PartName="/xl/theme/themeOverride74.xml" ContentType="application/vnd.openxmlformats-officedocument.themeOverride+xml"/>
  <Override PartName="/xl/charts/chart77.xml" ContentType="application/vnd.openxmlformats-officedocument.drawingml.chart+xml"/>
  <Override PartName="/xl/theme/themeOverride75.xml" ContentType="application/vnd.openxmlformats-officedocument.themeOverride+xml"/>
  <Override PartName="/xl/drawings/drawing15.xml" ContentType="application/vnd.openxmlformats-officedocument.drawing+xml"/>
  <Override PartName="/xl/charts/chart78.xml" ContentType="application/vnd.openxmlformats-officedocument.drawingml.chart+xml"/>
  <Override PartName="/xl/theme/themeOverride76.xml" ContentType="application/vnd.openxmlformats-officedocument.themeOverride+xml"/>
  <Override PartName="/xl/charts/chart79.xml" ContentType="application/vnd.openxmlformats-officedocument.drawingml.chart+xml"/>
  <Override PartName="/xl/theme/themeOverride77.xml" ContentType="application/vnd.openxmlformats-officedocument.themeOverride+xml"/>
  <Override PartName="/xl/charts/chart80.xml" ContentType="application/vnd.openxmlformats-officedocument.drawingml.chart+xml"/>
  <Override PartName="/xl/theme/themeOverride78.xml" ContentType="application/vnd.openxmlformats-officedocument.themeOverride+xml"/>
  <Override PartName="/xl/charts/chart81.xml" ContentType="application/vnd.openxmlformats-officedocument.drawingml.chart+xml"/>
  <Override PartName="/xl/theme/themeOverride79.xml" ContentType="application/vnd.openxmlformats-officedocument.themeOverride+xml"/>
  <Override PartName="/xl/charts/chart82.xml" ContentType="application/vnd.openxmlformats-officedocument.drawingml.chart+xml"/>
  <Override PartName="/xl/theme/themeOverride80.xml" ContentType="application/vnd.openxmlformats-officedocument.themeOverride+xml"/>
  <Override PartName="/xl/charts/chart83.xml" ContentType="application/vnd.openxmlformats-officedocument.drawingml.chart+xml"/>
  <Override PartName="/xl/theme/themeOverride81.xml" ContentType="application/vnd.openxmlformats-officedocument.themeOverride+xml"/>
  <Override PartName="/xl/drawings/drawing16.xml" ContentType="application/vnd.openxmlformats-officedocument.drawing+xml"/>
  <Override PartName="/xl/charts/chart84.xml" ContentType="application/vnd.openxmlformats-officedocument.drawingml.chart+xml"/>
  <Override PartName="/xl/theme/themeOverride82.xml" ContentType="application/vnd.openxmlformats-officedocument.themeOverride+xml"/>
  <Override PartName="/xl/charts/chart85.xml" ContentType="application/vnd.openxmlformats-officedocument.drawingml.chart+xml"/>
  <Override PartName="/xl/theme/themeOverride83.xml" ContentType="application/vnd.openxmlformats-officedocument.themeOverride+xml"/>
  <Override PartName="/xl/drawings/drawing17.xml" ContentType="application/vnd.openxmlformats-officedocument.drawing+xml"/>
  <Override PartName="/xl/charts/chart86.xml" ContentType="application/vnd.openxmlformats-officedocument.drawingml.chart+xml"/>
  <Override PartName="/xl/theme/themeOverride84.xml" ContentType="application/vnd.openxmlformats-officedocument.themeOverride+xml"/>
  <Override PartName="/xl/charts/chart87.xml" ContentType="application/vnd.openxmlformats-officedocument.drawingml.chart+xml"/>
  <Override PartName="/xl/theme/themeOverride85.xml" ContentType="application/vnd.openxmlformats-officedocument.themeOverride+xml"/>
  <Override PartName="/xl/drawings/drawing18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19.xml" ContentType="application/vnd.openxmlformats-officedocument.drawing+xml"/>
  <Override PartName="/xl/charts/chart94.xml" ContentType="application/vnd.openxmlformats-officedocument.drawingml.chart+xml"/>
  <Override PartName="/xl/theme/themeOverride86.xml" ContentType="application/vnd.openxmlformats-officedocument.themeOverride+xml"/>
  <Override PartName="/xl/charts/chart95.xml" ContentType="application/vnd.openxmlformats-officedocument.drawingml.chart+xml"/>
  <Override PartName="/xl/theme/themeOverride87.xml" ContentType="application/vnd.openxmlformats-officedocument.themeOverride+xml"/>
  <Override PartName="/xl/drawings/drawing20.xml" ContentType="application/vnd.openxmlformats-officedocument.drawing+xml"/>
  <Override PartName="/xl/charts/chart96.xml" ContentType="application/vnd.openxmlformats-officedocument.drawingml.chart+xml"/>
  <Override PartName="/xl/theme/themeOverride88.xml" ContentType="application/vnd.openxmlformats-officedocument.themeOverride+xml"/>
  <Override PartName="/xl/charts/chart97.xml" ContentType="application/vnd.openxmlformats-officedocument.drawingml.chart+xml"/>
  <Override PartName="/xl/theme/themeOverride89.xml" ContentType="application/vnd.openxmlformats-officedocument.themeOverride+xml"/>
  <Override PartName="/xl/charts/chart98.xml" ContentType="application/vnd.openxmlformats-officedocument.drawingml.chart+xml"/>
  <Override PartName="/xl/theme/themeOverride90.xml" ContentType="application/vnd.openxmlformats-officedocument.themeOverride+xml"/>
  <Override PartName="/xl/charts/chart99.xml" ContentType="application/vnd.openxmlformats-officedocument.drawingml.chart+xml"/>
  <Override PartName="/xl/theme/themeOverride91.xml" ContentType="application/vnd.openxmlformats-officedocument.themeOverride+xml"/>
  <Override PartName="/xl/charts/chart100.xml" ContentType="application/vnd.openxmlformats-officedocument.drawingml.chart+xml"/>
  <Override PartName="/xl/theme/themeOverride92.xml" ContentType="application/vnd.openxmlformats-officedocument.themeOverride+xml"/>
  <Override PartName="/xl/charts/chart101.xml" ContentType="application/vnd.openxmlformats-officedocument.drawingml.chart+xml"/>
  <Override PartName="/xl/theme/themeOverride93.xml" ContentType="application/vnd.openxmlformats-officedocument.themeOverride+xml"/>
  <Override PartName="/xl/drawings/drawing21.xml" ContentType="application/vnd.openxmlformats-officedocument.drawing+xml"/>
  <Override PartName="/xl/charts/chart102.xml" ContentType="application/vnd.openxmlformats-officedocument.drawingml.chart+xml"/>
  <Override PartName="/xl/theme/themeOverride94.xml" ContentType="application/vnd.openxmlformats-officedocument.themeOverride+xml"/>
  <Override PartName="/xl/charts/chart103.xml" ContentType="application/vnd.openxmlformats-officedocument.drawingml.chart+xml"/>
  <Override PartName="/xl/theme/themeOverride95.xml" ContentType="application/vnd.openxmlformats-officedocument.themeOverride+xml"/>
  <Override PartName="/xl/drawings/drawing22.xml" ContentType="application/vnd.openxmlformats-officedocument.drawing+xml"/>
  <Override PartName="/xl/charts/chart104.xml" ContentType="application/vnd.openxmlformats-officedocument.drawingml.chart+xml"/>
  <Override PartName="/xl/theme/themeOverride96.xml" ContentType="application/vnd.openxmlformats-officedocument.themeOverride+xml"/>
  <Override PartName="/xl/charts/chart105.xml" ContentType="application/vnd.openxmlformats-officedocument.drawingml.chart+xml"/>
  <Override PartName="/xl/theme/themeOverride97.xml" ContentType="application/vnd.openxmlformats-officedocument.themeOverride+xml"/>
  <Override PartName="/xl/charts/chart106.xml" ContentType="application/vnd.openxmlformats-officedocument.drawingml.chart+xml"/>
  <Override PartName="/xl/theme/themeOverride98.xml" ContentType="application/vnd.openxmlformats-officedocument.themeOverride+xml"/>
  <Override PartName="/xl/charts/chart107.xml" ContentType="application/vnd.openxmlformats-officedocument.drawingml.chart+xml"/>
  <Override PartName="/xl/theme/themeOverride99.xml" ContentType="application/vnd.openxmlformats-officedocument.themeOverride+xml"/>
  <Override PartName="/xl/charts/chart108.xml" ContentType="application/vnd.openxmlformats-officedocument.drawingml.chart+xml"/>
  <Override PartName="/xl/theme/themeOverride100.xml" ContentType="application/vnd.openxmlformats-officedocument.themeOverride+xml"/>
  <Override PartName="/xl/charts/chart109.xml" ContentType="application/vnd.openxmlformats-officedocument.drawingml.chart+xml"/>
  <Override PartName="/xl/theme/themeOverride101.xml" ContentType="application/vnd.openxmlformats-officedocument.themeOverride+xml"/>
  <Override PartName="/xl/drawings/drawing23.xml" ContentType="application/vnd.openxmlformats-officedocument.drawing+xml"/>
  <Override PartName="/xl/charts/chart110.xml" ContentType="application/vnd.openxmlformats-officedocument.drawingml.chart+xml"/>
  <Override PartName="/xl/theme/themeOverride102.xml" ContentType="application/vnd.openxmlformats-officedocument.themeOverride+xml"/>
  <Override PartName="/xl/charts/chart111.xml" ContentType="application/vnd.openxmlformats-officedocument.drawingml.chart+xml"/>
  <Override PartName="/xl/theme/themeOverride103.xml" ContentType="application/vnd.openxmlformats-officedocument.themeOverride+xml"/>
  <Override PartName="/xl/charts/chart112.xml" ContentType="application/vnd.openxmlformats-officedocument.drawingml.chart+xml"/>
  <Override PartName="/xl/theme/themeOverride104.xml" ContentType="application/vnd.openxmlformats-officedocument.themeOverride+xml"/>
  <Override PartName="/xl/charts/chart113.xml" ContentType="application/vnd.openxmlformats-officedocument.drawingml.chart+xml"/>
  <Override PartName="/xl/theme/themeOverride105.xml" ContentType="application/vnd.openxmlformats-officedocument.themeOverride+xml"/>
  <Override PartName="/xl/charts/chart114.xml" ContentType="application/vnd.openxmlformats-officedocument.drawingml.chart+xml"/>
  <Override PartName="/xl/theme/themeOverride106.xml" ContentType="application/vnd.openxmlformats-officedocument.themeOverride+xml"/>
  <Override PartName="/xl/charts/chart115.xml" ContentType="application/vnd.openxmlformats-officedocument.drawingml.chart+xml"/>
  <Override PartName="/xl/theme/themeOverride107.xml" ContentType="application/vnd.openxmlformats-officedocument.themeOverride+xml"/>
  <Override PartName="/xl/drawings/drawing24.xml" ContentType="application/vnd.openxmlformats-officedocument.drawing+xml"/>
  <Override PartName="/xl/charts/chart116.xml" ContentType="application/vnd.openxmlformats-officedocument.drawingml.chart+xml"/>
  <Override PartName="/xl/theme/themeOverride108.xml" ContentType="application/vnd.openxmlformats-officedocument.themeOverride+xml"/>
  <Override PartName="/xl/charts/chart117.xml" ContentType="application/vnd.openxmlformats-officedocument.drawingml.chart+xml"/>
  <Override PartName="/xl/theme/themeOverride109.xml" ContentType="application/vnd.openxmlformats-officedocument.themeOverride+xml"/>
  <Override PartName="/xl/charts/chart118.xml" ContentType="application/vnd.openxmlformats-officedocument.drawingml.chart+xml"/>
  <Override PartName="/xl/theme/themeOverride110.xml" ContentType="application/vnd.openxmlformats-officedocument.themeOverride+xml"/>
  <Override PartName="/xl/charts/chart119.xml" ContentType="application/vnd.openxmlformats-officedocument.drawingml.chart+xml"/>
  <Override PartName="/xl/theme/themeOverride111.xml" ContentType="application/vnd.openxmlformats-officedocument.themeOverride+xml"/>
  <Override PartName="/xl/charts/chart120.xml" ContentType="application/vnd.openxmlformats-officedocument.drawingml.chart+xml"/>
  <Override PartName="/xl/theme/themeOverride112.xml" ContentType="application/vnd.openxmlformats-officedocument.themeOverride+xml"/>
  <Override PartName="/xl/charts/chart121.xml" ContentType="application/vnd.openxmlformats-officedocument.drawingml.chart+xml"/>
  <Override PartName="/xl/theme/themeOverride113.xml" ContentType="application/vnd.openxmlformats-officedocument.themeOverride+xml"/>
  <Override PartName="/xl/drawings/drawing25.xml" ContentType="application/vnd.openxmlformats-officedocument.drawing+xml"/>
  <Override PartName="/xl/charts/chart122.xml" ContentType="application/vnd.openxmlformats-officedocument.drawingml.chart+xml"/>
  <Override PartName="/xl/theme/themeOverride114.xml" ContentType="application/vnd.openxmlformats-officedocument.themeOverride+xml"/>
  <Override PartName="/xl/charts/chart123.xml" ContentType="application/vnd.openxmlformats-officedocument.drawingml.chart+xml"/>
  <Override PartName="/xl/theme/themeOverride115.xml" ContentType="application/vnd.openxmlformats-officedocument.themeOverride+xml"/>
  <Override PartName="/xl/charts/chart124.xml" ContentType="application/vnd.openxmlformats-officedocument.drawingml.chart+xml"/>
  <Override PartName="/xl/theme/themeOverride116.xml" ContentType="application/vnd.openxmlformats-officedocument.themeOverride+xml"/>
  <Override PartName="/xl/charts/chart125.xml" ContentType="application/vnd.openxmlformats-officedocument.drawingml.chart+xml"/>
  <Override PartName="/xl/theme/themeOverride117.xml" ContentType="application/vnd.openxmlformats-officedocument.themeOverride+xml"/>
  <Override PartName="/xl/charts/chart126.xml" ContentType="application/vnd.openxmlformats-officedocument.drawingml.chart+xml"/>
  <Override PartName="/xl/theme/themeOverride118.xml" ContentType="application/vnd.openxmlformats-officedocument.themeOverride+xml"/>
  <Override PartName="/xl/charts/chart127.xml" ContentType="application/vnd.openxmlformats-officedocument.drawingml.chart+xml"/>
  <Override PartName="/xl/theme/themeOverride119.xml" ContentType="application/vnd.openxmlformats-officedocument.themeOverride+xml"/>
  <Override PartName="/xl/drawings/drawing26.xml" ContentType="application/vnd.openxmlformats-officedocument.drawing+xml"/>
  <Override PartName="/xl/charts/chart128.xml" ContentType="application/vnd.openxmlformats-officedocument.drawingml.chart+xml"/>
  <Override PartName="/xl/theme/themeOverride120.xml" ContentType="application/vnd.openxmlformats-officedocument.themeOverride+xml"/>
  <Override PartName="/xl/charts/chart129.xml" ContentType="application/vnd.openxmlformats-officedocument.drawingml.chart+xml"/>
  <Override PartName="/xl/theme/themeOverride121.xml" ContentType="application/vnd.openxmlformats-officedocument.themeOverride+xml"/>
  <Override PartName="/xl/drawings/drawing27.xml" ContentType="application/vnd.openxmlformats-officedocument.drawing+xml"/>
  <Override PartName="/xl/charts/chart130.xml" ContentType="application/vnd.openxmlformats-officedocument.drawingml.chart+xml"/>
  <Override PartName="/xl/theme/themeOverride122.xml" ContentType="application/vnd.openxmlformats-officedocument.themeOverride+xml"/>
  <Override PartName="/xl/charts/chart131.xml" ContentType="application/vnd.openxmlformats-officedocument.drawingml.chart+xml"/>
  <Override PartName="/xl/theme/themeOverride123.xml" ContentType="application/vnd.openxmlformats-officedocument.themeOverride+xml"/>
  <Override PartName="/xl/charts/chart132.xml" ContentType="application/vnd.openxmlformats-officedocument.drawingml.chart+xml"/>
  <Override PartName="/xl/theme/themeOverride124.xml" ContentType="application/vnd.openxmlformats-officedocument.themeOverride+xml"/>
  <Override PartName="/xl/charts/chart133.xml" ContentType="application/vnd.openxmlformats-officedocument.drawingml.chart+xml"/>
  <Override PartName="/xl/theme/themeOverride125.xml" ContentType="application/vnd.openxmlformats-officedocument.themeOverride+xml"/>
  <Override PartName="/xl/charts/chart134.xml" ContentType="application/vnd.openxmlformats-officedocument.drawingml.chart+xml"/>
  <Override PartName="/xl/theme/themeOverride126.xml" ContentType="application/vnd.openxmlformats-officedocument.themeOverride+xml"/>
  <Override PartName="/xl/charts/chart135.xml" ContentType="application/vnd.openxmlformats-officedocument.drawingml.chart+xml"/>
  <Override PartName="/xl/theme/themeOverride127.xml" ContentType="application/vnd.openxmlformats-officedocument.themeOverride+xml"/>
  <Override PartName="/xl/drawings/drawing28.xml" ContentType="application/vnd.openxmlformats-officedocument.drawing+xml"/>
  <Override PartName="/xl/charts/chart136.xml" ContentType="application/vnd.openxmlformats-officedocument.drawingml.chart+xml"/>
  <Override PartName="/xl/theme/themeOverride128.xml" ContentType="application/vnd.openxmlformats-officedocument.themeOverride+xml"/>
  <Override PartName="/xl/charts/chart137.xml" ContentType="application/vnd.openxmlformats-officedocument.drawingml.chart+xml"/>
  <Override PartName="/xl/theme/themeOverride129.xml" ContentType="application/vnd.openxmlformats-officedocument.themeOverride+xml"/>
  <Override PartName="/xl/charts/chart138.xml" ContentType="application/vnd.openxmlformats-officedocument.drawingml.chart+xml"/>
  <Override PartName="/xl/theme/themeOverride130.xml" ContentType="application/vnd.openxmlformats-officedocument.themeOverride+xml"/>
  <Override PartName="/xl/charts/chart139.xml" ContentType="application/vnd.openxmlformats-officedocument.drawingml.chart+xml"/>
  <Override PartName="/xl/theme/themeOverride131.xml" ContentType="application/vnd.openxmlformats-officedocument.themeOverride+xml"/>
  <Override PartName="/xl/charts/chart140.xml" ContentType="application/vnd.openxmlformats-officedocument.drawingml.chart+xml"/>
  <Override PartName="/xl/theme/themeOverride132.xml" ContentType="application/vnd.openxmlformats-officedocument.themeOverride+xml"/>
  <Override PartName="/xl/charts/chart141.xml" ContentType="application/vnd.openxmlformats-officedocument.drawingml.chart+xml"/>
  <Override PartName="/xl/theme/themeOverride133.xml" ContentType="application/vnd.openxmlformats-officedocument.themeOverride+xml"/>
  <Override PartName="/xl/drawings/drawing29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30.xml" ContentType="application/vnd.openxmlformats-officedocument.drawing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31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32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33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tuarts_new_macbook/Library/Mobile Documents/com~apple~CloudDocs/Excel docs/"/>
    </mc:Choice>
  </mc:AlternateContent>
  <bookViews>
    <workbookView xWindow="0" yWindow="0" windowWidth="25600" windowHeight="16000" tabRatio="808"/>
  </bookViews>
  <sheets>
    <sheet name="Overall ave" sheetId="16" r:id="rId1"/>
    <sheet name="Season summ" sheetId="19" r:id="rId2"/>
    <sheet name="Best Perf" sheetId="57" r:id="rId3"/>
    <sheet name="Ahearne C" sheetId="37" r:id="rId4"/>
    <sheet name="Akers V" sheetId="56" r:id="rId5"/>
    <sheet name="Anders M" sheetId="44" r:id="rId6"/>
    <sheet name="Barnard A" sheetId="35" r:id="rId7"/>
    <sheet name="Barr S" sheetId="20" r:id="rId8"/>
    <sheet name="Booth R" sheetId="46" r:id="rId9"/>
    <sheet name="Bowler T" sheetId="32" r:id="rId10"/>
    <sheet name="Carsberg T" sheetId="3" r:id="rId11"/>
    <sheet name="Dawson N" sheetId="9" r:id="rId12"/>
    <sheet name="Drever A" sheetId="47" r:id="rId13"/>
    <sheet name="Elburn A" sheetId="52" r:id="rId14"/>
    <sheet name="Gallant B" sheetId="33" r:id="rId15"/>
    <sheet name="Gallant G" sheetId="34" r:id="rId16"/>
    <sheet name="Gallant J" sheetId="49" r:id="rId17"/>
    <sheet name="Gilbert J" sheetId="42" r:id="rId18"/>
    <sheet name="Gilbert S" sheetId="12" r:id="rId19"/>
    <sheet name="Hawkins C" sheetId="50" r:id="rId20"/>
    <sheet name="Hutchings G" sheetId="38" r:id="rId21"/>
    <sheet name="Matthews K" sheetId="51" r:id="rId22"/>
    <sheet name="Mimmack C" sheetId="2" r:id="rId23"/>
    <sheet name="Morgan-S B" sheetId="48" r:id="rId24"/>
    <sheet name="Russell T" sheetId="39" r:id="rId25"/>
    <sheet name="Scholes P" sheetId="10" r:id="rId26"/>
    <sheet name="Scholes S" sheetId="45" r:id="rId27"/>
    <sheet name="Scott D" sheetId="36" r:id="rId28"/>
    <sheet name="Silk R" sheetId="55" r:id="rId29"/>
    <sheet name="Sims A" sheetId="54" r:id="rId30"/>
    <sheet name="Slemming W" sheetId="53" r:id="rId31"/>
    <sheet name="Stevens P" sheetId="41" r:id="rId32"/>
    <sheet name="Sutcliffe P" sheetId="40" r:id="rId33"/>
    <sheet name="Taylor P" sheetId="7" r:id="rId34"/>
    <sheet name="Wood C" sheetId="8" r:id="rId35"/>
    <sheet name="Stevens J" sheetId="15" r:id="rId36"/>
    <sheet name="Gomez M" sheetId="43" r:id="rId37"/>
    <sheet name="Hindley C" sheetId="14" r:id="rId38"/>
    <sheet name="Gould P" sheetId="13" r:id="rId39"/>
    <sheet name="Harris N" sheetId="18" r:id="rId40"/>
  </sheets>
  <definedNames>
    <definedName name="aheac_batav">OFFSET('Ahearne C'!$I$6,0,0,'Ahearne C'!$B$2)</definedName>
    <definedName name="aheac_batrun">OFFSET('Ahearne C'!$F$6,0,0,'Ahearne C'!$B$2)</definedName>
    <definedName name="aheac_bwlav">OFFSET('Ahearne C'!$I$41,0,0,'Ahearne C'!$C$2)</definedName>
    <definedName name="aheac_bwlec">OFFSET('Ahearne C'!$G$41,0,0,'Ahearne C'!$C$2)</definedName>
    <definedName name="aheac_bwlsr">OFFSET('Ahearne C'!$H$41,0,0,'Ahearne C'!$C$2)</definedName>
    <definedName name="aheac_wkt">OFFSET('Ahearne C'!$D$41,0,0,'Ahearne C'!$C$2)</definedName>
    <definedName name="aheac_yrs">OFFSET('Ahearne C'!$A$6,0,0,'Ahearne C'!$B$2)</definedName>
    <definedName name="barna_batav" localSheetId="4">OFFSET('Akers V'!#REF!,0,0,'Akers V'!$D$1)</definedName>
    <definedName name="barna_batav" localSheetId="28">OFFSET('Silk R'!#REF!,0,0,'Silk R'!$D$1)</definedName>
    <definedName name="barna_batav" localSheetId="29">OFFSET('Sims A'!#REF!,0,0,'Sims A'!$D$1)</definedName>
    <definedName name="barna_batav" localSheetId="30">OFFSET('Slemming W'!#REF!,0,0,'Slemming W'!$D$1)</definedName>
    <definedName name="barna_batav">OFFSET('Barnard A'!$I$5,0,0,'Barnard A'!$D$1)</definedName>
    <definedName name="barna_batrun" localSheetId="4">OFFSET('Akers V'!#REF!,0,0,'Akers V'!$D$1)</definedName>
    <definedName name="barna_batrun" localSheetId="28">OFFSET('Silk R'!#REF!,0,0,'Silk R'!$D$1)</definedName>
    <definedName name="barna_batrun" localSheetId="29">OFFSET('Sims A'!#REF!,0,0,'Sims A'!$D$1)</definedName>
    <definedName name="barna_batrun" localSheetId="30">OFFSET('Slemming W'!#REF!,0,0,'Slemming W'!$D$1)</definedName>
    <definedName name="barna_batrun">OFFSET('Barnard A'!$F$5,0,0,'Barnard A'!$D$1)</definedName>
    <definedName name="barna_bwlav" localSheetId="4">OFFSET('Akers V'!#REF!,0,0,'Akers V'!$E$1)</definedName>
    <definedName name="barna_bwlav" localSheetId="28">OFFSET('Silk R'!#REF!,0,0,'Silk R'!$E$1)</definedName>
    <definedName name="barna_bwlav" localSheetId="29">OFFSET('Sims A'!#REF!,0,0,'Sims A'!$E$1)</definedName>
    <definedName name="barna_bwlav" localSheetId="30">OFFSET('Slemming W'!#REF!,0,0,'Slemming W'!$E$1)</definedName>
    <definedName name="barna_bwlav">OFFSET('Barnard A'!$I$42,0,0,'Barnard A'!$E$1)</definedName>
    <definedName name="barna_bwlec" localSheetId="4">OFFSET('Akers V'!#REF!,0,0,'Akers V'!$E$1)</definedName>
    <definedName name="barna_bwlec" localSheetId="28">OFFSET('Silk R'!#REF!,0,0,'Silk R'!$E$1)</definedName>
    <definedName name="barna_bwlec" localSheetId="29">OFFSET('Sims A'!#REF!,0,0,'Sims A'!$E$1)</definedName>
    <definedName name="barna_bwlec" localSheetId="30">OFFSET('Slemming W'!#REF!,0,0,'Slemming W'!$E$1)</definedName>
    <definedName name="barna_bwlec">OFFSET('Barnard A'!$G$42,0,0,'Barnard A'!$E$1)</definedName>
    <definedName name="barna_bwlsr" localSheetId="4">OFFSET('Akers V'!#REF!,0,0,'Akers V'!$E$1)</definedName>
    <definedName name="barna_bwlsr" localSheetId="28">OFFSET('Silk R'!#REF!,0,0,'Silk R'!$E$1)</definedName>
    <definedName name="barna_bwlsr" localSheetId="29">OFFSET('Sims A'!#REF!,0,0,'Sims A'!$E$1)</definedName>
    <definedName name="barna_bwlsr" localSheetId="30">OFFSET('Slemming W'!#REF!,0,0,'Slemming W'!$E$1)</definedName>
    <definedName name="barna_bwlsr">OFFSET('Barnard A'!$H$42,0,0,'Barnard A'!$E$1)</definedName>
    <definedName name="barna_wkt" localSheetId="4">OFFSET('Akers V'!#REF!,0,0,'Akers V'!$E$1)</definedName>
    <definedName name="barna_wkt" localSheetId="28">OFFSET('Silk R'!#REF!,0,0,'Silk R'!$E$1)</definedName>
    <definedName name="barna_wkt" localSheetId="29">OFFSET('Sims A'!#REF!,0,0,'Sims A'!$E$1)</definedName>
    <definedName name="barna_wkt" localSheetId="30">OFFSET('Slemming W'!#REF!,0,0,'Slemming W'!$E$1)</definedName>
    <definedName name="barna_wkt">OFFSET('Barnard A'!$D$42,0,0,'Barnard A'!$E$1)</definedName>
    <definedName name="barna_yrs" localSheetId="4">OFFSET('Akers V'!#REF!,0,0,'Akers V'!$D$1)</definedName>
    <definedName name="barna_yrs" localSheetId="28">OFFSET('Silk R'!#REF!,0,0,'Silk R'!$D$1)</definedName>
    <definedName name="barna_yrs" localSheetId="29">OFFSET('Sims A'!#REF!,0,0,'Sims A'!$D$1)</definedName>
    <definedName name="barna_yrs" localSheetId="30">OFFSET('Slemming W'!#REF!,0,0,'Slemming W'!$D$1)</definedName>
    <definedName name="barna_yrs">OFFSET('Barnard A'!$A$5,0,0,'Barnard A'!$D$1)</definedName>
    <definedName name="barrs_batav">OFFSET('Barr S'!$I$5,0,0,'Barr S'!$D$1)</definedName>
    <definedName name="barrs_batrun">OFFSET('Barr S'!$F$5,0,0,'Barr S'!$D$1)</definedName>
    <definedName name="barrs_bwlav">OFFSET('Barr S'!$I$44,0,0,'Barr S'!$E$1)</definedName>
    <definedName name="barrs_bwlec">OFFSET('Barr S'!$G$44,0,0,'Barr S'!$E$1)</definedName>
    <definedName name="barrs_bwlsr">OFFSET('Barr S'!$H$44,0,0,'Barr S'!$E$1)</definedName>
    <definedName name="barrs_wkt">OFFSET('Barr S'!$D$44,0,0,'Barr S'!$E$1)</definedName>
    <definedName name="barrs_yrs">OFFSET('Barr S'!$A$5,0,0,'Barr S'!$D$1)</definedName>
    <definedName name="bootr_batav">OFFSET('Booth R'!$I$5,0,0,'Booth R'!$D$1)</definedName>
    <definedName name="bootr_batrun">OFFSET('Booth R'!$F$5,0,0,'Booth R'!$D$1)</definedName>
    <definedName name="bootr_bwlav">OFFSET('Booth R'!$I$44,0,0,'Booth R'!$E$1)</definedName>
    <definedName name="bootr_bwlec">OFFSET('Booth R'!$G$44,0,0,'Booth R'!$E$1)</definedName>
    <definedName name="bootr_bwlsr">OFFSET('Booth R'!$H$44,0,0,'Booth R'!$E$1)</definedName>
    <definedName name="bootr_wkt">OFFSET('Booth R'!$D$44,0,0,'Booth R'!$E$1)</definedName>
    <definedName name="bootr_yrs">OFFSET('Booth R'!$A$5,0,0,'Booth R'!$D$1)</definedName>
    <definedName name="carsa_batav">OFFSET('Carsberg T'!$I$5,0,0,'Carsberg T'!$D$1)</definedName>
    <definedName name="carsa_batrun">OFFSET('Carsberg T'!$F$5,0,0,'Carsberg T'!$D$1)</definedName>
    <definedName name="carsa_yrs">OFFSET('Carsberg T'!$A$5,0,0,'Carsberg T'!$D$1)</definedName>
    <definedName name="dreva_batav">OFFSET('Drever A'!$I$5,0,0,'Drever A'!$D$1)</definedName>
    <definedName name="dreva_batrun">OFFSET('Drever A'!$F$5,0,0,'Drever A'!$D$1)</definedName>
    <definedName name="dreva_bwlav">OFFSET('Drever A'!$I$37,0,0,'Drever A'!$D$1)</definedName>
    <definedName name="dreva_bwlec">OFFSET('Drever A'!$G$37,0,0,'Drever A'!$D$1)</definedName>
    <definedName name="dreva_bwlsr">OFFSET('Drever A'!$H$37,0,0,'Drever A'!$D$1)</definedName>
    <definedName name="dreva_wkt">OFFSET('Drever A'!$D$37,0,0,'Drever A'!$D$1)</definedName>
    <definedName name="dreva_yrs">OFFSET('Drever A'!$A$5,0,0,'Drever A'!$D$1)</definedName>
    <definedName name="elbua_batav">OFFSET('Elburn A'!$I$5,0,0,'Elburn A'!$D$1)</definedName>
    <definedName name="elbua_batrun">OFFSET('Elburn A'!$F$5,0,0,'Elburn A'!$D$1)</definedName>
    <definedName name="elbua_bwlav">OFFSET('Elburn A'!$I$35,0,0,'Elburn A'!$D$1)</definedName>
    <definedName name="elbua_bwlec">OFFSET('Elburn A'!$G$35,0,0,'Elburn A'!$D$1)</definedName>
    <definedName name="elbua_bwlsr">OFFSET('Elburn A'!$H$35,0,0,'Elburn A'!$D$1)</definedName>
    <definedName name="elbua_wkt">OFFSET('Elburn A'!$D$35,0,0,'Elburn A'!$D$1)</definedName>
    <definedName name="elbua_yrs">OFFSET('Elburn A'!$A$5,0,0,'Elburn A'!$D$1)</definedName>
    <definedName name="gallb_batav">OFFSET('Gallant B'!$I$5,0,0,'Gallant B'!$D$1)</definedName>
    <definedName name="gallb_batrun">OFFSET('Gallant B'!$F$5,0,0,'Gallant B'!$D$1)</definedName>
    <definedName name="gallb_bwlav">OFFSET('Gallant B'!$I$43,0,0,'Gallant B'!$D$1)</definedName>
    <definedName name="gallb_bwlec">OFFSET('Gallant B'!$G$43,0,0,'Gallant B'!$D$1)</definedName>
    <definedName name="gallb_bwlsr">OFFSET('Gallant B'!$H$43,0,0,'Gallant B'!$D$1)</definedName>
    <definedName name="gallb_wkt">OFFSET('Gallant B'!$D$43,0,0,'Gallant B'!$D$1)</definedName>
    <definedName name="gallb_yrs">OFFSET('Gallant B'!$A$5,0,0,'Gallant B'!$D$1)</definedName>
    <definedName name="gallg_batav">OFFSET('Gallant G'!$I$6,0,0,'Gallant G'!$D$1)</definedName>
    <definedName name="gallg_batrun">OFFSET('Gallant G'!$F$6,0,0,'Gallant G'!$D$1)</definedName>
    <definedName name="gallg_bwlav">OFFSET('Gallant G'!$I$41,0,0,'Gallant G'!$E$1)</definedName>
    <definedName name="gallg_bwlec">OFFSET('Gallant G'!$G$41,0,0,'Gallant G'!$E$1)</definedName>
    <definedName name="gallg_bwlsr">OFFSET('Gallant G'!$H$41,0,0,'Gallant G'!$E$1)</definedName>
    <definedName name="gallg_wkt">OFFSET('Gallant G'!$D$41,0,0,'Gallant G'!$D$1)</definedName>
    <definedName name="gallg_yrs">OFFSET('Gallant G'!$A$6,0,0,'Gallant G'!$D$1)</definedName>
    <definedName name="gallj_batav">OFFSET('Gallant J'!$I$5,0,0,'Gallant J'!$D$1)</definedName>
    <definedName name="gallj_batrun">OFFSET('Gallant J'!$F$5,0,0,'Gallant J'!$D$1)</definedName>
    <definedName name="gallj_bwlav">OFFSET('Gallant J'!$I$35,0,0,'Gallant J'!$D$1)</definedName>
    <definedName name="gallj_bwlec">OFFSET('Gallant J'!$G$35,0,0,'Gallant J'!$D$1)</definedName>
    <definedName name="gallj_bwlsr">OFFSET('Gallant J'!$H$35,0,0,'Gallant J'!$D$1)</definedName>
    <definedName name="gallj_wkt">OFFSET('Gallant J'!$D$35,0,0,'Gallant J'!$D$1)</definedName>
    <definedName name="gallj_yrs">OFFSET('Gallant J'!$A$5,0,0,'Gallant J'!$D$1)</definedName>
    <definedName name="gilbj_batav">OFFSET('Gilbert J'!$I$5,0,0,'Gilbert J'!$D$1)</definedName>
    <definedName name="gilbj_batrun">OFFSET('Gilbert J'!$F$5,0,0,'Gilbert J'!$D$1)</definedName>
    <definedName name="gilbj_bwlav">OFFSET('Gilbert J'!$I$48,0,0,'Gilbert J'!$D$1)</definedName>
    <definedName name="gilbj_bwlec">OFFSET('Gilbert J'!$G$48,0,0,'Gilbert J'!$D$1)</definedName>
    <definedName name="gilbj_bwlsr">OFFSET('Gilbert J'!$H$48,0,0,'Gilbert J'!$D$1)</definedName>
    <definedName name="gilbj_wkt">OFFSET('Gilbert J'!$D$48,0,0,'Gilbert J'!$D$1)</definedName>
    <definedName name="gilbj_yrs">OFFSET('Gilbert J'!$A$5,0,0,'Gilbert J'!$D$1)</definedName>
    <definedName name="gilbs_batav">OFFSET('Gilbert S'!$I$5,0,0,'Gilbert S'!$D$1)</definedName>
    <definedName name="gilbs_batrun">OFFSET('Gilbert S'!$F$5,0,0,'Gilbert S'!$D$1)</definedName>
    <definedName name="gilbs_wktot">OFFSET('Gilbert S'!$E$50,0,0,'Gilbert S'!$E$1)</definedName>
    <definedName name="gilbs_wkyrs">OFFSET('Gilbert S'!$A$50,0,0,'Gilbert S'!$E$1)</definedName>
    <definedName name="gilbs_yrs">OFFSET('Gilbert S'!$A$5,0,0,'Gilbert S'!$D$1)</definedName>
    <definedName name="hawkc_batav">OFFSET('Hawkins C'!$I$5,0,0,'Hawkins C'!$D$1)</definedName>
    <definedName name="hawkc_batrun">OFFSET('Hawkins C'!$F$5,0,0,'Hawkins C'!$D$1)</definedName>
    <definedName name="hawkc_bwlav">OFFSET('Hawkins C'!$I$37,0,0,'Hawkins C'!$D$1)</definedName>
    <definedName name="hawkc_bwlec">OFFSET('Hawkins C'!$G$37,0,0,'Hawkins C'!$D$1)</definedName>
    <definedName name="hawkc_bwlsr">OFFSET('Hawkins C'!$H$37,0,0,'Hawkins C'!$D$1)</definedName>
    <definedName name="hawkc_wkts">OFFSET('Hawkins C'!$D$37,0,0,'Hawkins C'!$D$1)</definedName>
    <definedName name="hawkc_yrs">OFFSET('Hawkins C'!$A$5,0,0,'Hawkins C'!$D$1)</definedName>
    <definedName name="hutcg_batav">OFFSET('Hutchings G'!$I$5,0,0,'Hutchings G'!$D$1)</definedName>
    <definedName name="hutcg_batrun">OFFSET('Hutchings G'!$F$5,0,0,'Hutchings G'!$D$1)</definedName>
    <definedName name="hutcg_yrs">OFFSET('Hutchings G'!$A$5,0,0,'Hutchings G'!$D$1)</definedName>
    <definedName name="mattk_batav">OFFSET('Matthews K'!$I$5,0,0,'Matthews K'!$D$1)</definedName>
    <definedName name="mattk_batrun">OFFSET('Matthews K'!$F$5,0,0,'Matthews K'!$D$1)</definedName>
    <definedName name="mattk_yrs">OFFSET('Matthews K'!$A$5,0,0,'Matthews K'!$D$1)</definedName>
    <definedName name="mimmc_batav">OFFSET('Mimmack C'!$I$5,0,0,'Mimmack C'!$D$1)</definedName>
    <definedName name="mimmc_batrun">OFFSET('Mimmack C'!$F$5,0,0,'Mimmack C'!$D$1)</definedName>
    <definedName name="mimmc_bwlav">OFFSET('Mimmack C'!$I$58,0,0,'Mimmack C'!$D$1)</definedName>
    <definedName name="mimmc_bwlec">OFFSET('Mimmack C'!$G$58,0,0,'Mimmack C'!$D$1)</definedName>
    <definedName name="mimmc_bwlsr">OFFSET('Mimmack C'!$H$58,0,0,'Mimmack C'!$D$1)</definedName>
    <definedName name="mimmc_wkts">OFFSET('Mimmack C'!$D$58,0,0,'Mimmack C'!$D$1)</definedName>
    <definedName name="mimmc_yrs">OFFSET('Mimmack C'!$A$5,0,0,'Mimmack C'!$D$1)</definedName>
    <definedName name="russt_batav">OFFSET('Russell T'!$I$5,0,0,'Russell T'!$D$1)</definedName>
    <definedName name="russt_batrun">OFFSET('Russell T'!$F$5,0,0,'Russell T'!$D$1)</definedName>
    <definedName name="russt_bwlav">OFFSET('Russell T'!$I$40,0,0,'Russell T'!$D$1)</definedName>
    <definedName name="russt_bwlec">OFFSET('Russell T'!$G$40,0,0,'Russell T'!$D$1)</definedName>
    <definedName name="russt_bwlsr">OFFSET('Russell T'!$H$40,0,0,'Russell T'!$D$1)</definedName>
    <definedName name="russt_wkts">OFFSET('Russell T'!$D$40,0,0,'Russell T'!$D$1)</definedName>
    <definedName name="russt_yrs">OFFSET('Russell T'!$A$5,0,0,'Russell T'!$D$1)</definedName>
    <definedName name="schop_batav">OFFSET('Scholes P'!$I$5,0,0,'Scholes P'!$D$1)</definedName>
    <definedName name="schop_batrun">OFFSET('Scholes P'!$F$5,0,0,'Scholes P'!$D$1)</definedName>
    <definedName name="schop_yrs">OFFSET('Scholes P'!$A$5,0,0,'Scholes P'!$D$1)</definedName>
    <definedName name="scotd_batav">OFFSET('Scott D'!$I$5,0,0,'Scott D'!$D$1)</definedName>
    <definedName name="scotd_batrun">OFFSET('Scott D'!$F$5,0,0,'Scott D'!$D$1)</definedName>
    <definedName name="scotd_bwlav">OFFSET('Scott D'!$I$42,0,0,'Scott D'!$A$40)</definedName>
    <definedName name="scotd_bwlec">OFFSET('Scott D'!$G$42,0,0,'Scott D'!$A$40)</definedName>
    <definedName name="scotd_bwlsr">OFFSET('Scott D'!$H$42,0,0,'Scott D'!$A$40)</definedName>
    <definedName name="scotd_bwlyrs">OFFSET('Scott D'!$A$42,0,0,'Scott D'!$A$40)</definedName>
    <definedName name="scotd_wkts">OFFSET('Scott D'!$D$42,0,0,'Scott D'!$A$40)</definedName>
    <definedName name="scotd_yrs">OFFSET('Scott D'!$A$5,0,0,'Scott D'!$D$1)</definedName>
    <definedName name="slemw_batrun">OFFSET('Slemming W'!$F$5,0,0,'Slemming W'!$D$1)</definedName>
    <definedName name="slemw_yrs">OFFSET('Slemming W'!$A$5,0,0,'Slemming W'!$D$1)</definedName>
    <definedName name="smitb_batav">OFFSET('Morgan-S B'!$I$5,0,0,'Morgan-S B'!$D$1)</definedName>
    <definedName name="smitb_batrun">OFFSET('Morgan-S B'!$F$5,0,0,'Morgan-S B'!$D$1)</definedName>
    <definedName name="smitb_yrs">OFFSET('Morgan-S B'!$A$5,0,0,'Morgan-S B'!$D$1)</definedName>
    <definedName name="taylp_batav">OFFSET('Taylor P'!$I$5,0,0,'Taylor P'!$D$1)</definedName>
    <definedName name="taylp_batrun">OFFSET('Taylor P'!$F$5,0,0,'Taylor P'!$D$1)</definedName>
    <definedName name="taylp_bwlav">OFFSET('Taylor P'!$I$57,0,0,'Taylor P'!$D$1)</definedName>
    <definedName name="taylp_bwlec">OFFSET('Taylor P'!$G$57,0,0,'Taylor P'!$D$1)</definedName>
    <definedName name="taylp_bwlsr">OFFSET('Taylor P'!$H$57,0,0,'Taylor P'!$D$1)</definedName>
    <definedName name="taylp_wkts">OFFSET('Taylor P'!$D$57,0,0,'Taylor P'!$D$1)</definedName>
    <definedName name="taylp_yrs">OFFSET('Taylor P'!$A$5,0,0,'Taylor P'!$D$1)</definedName>
    <definedName name="woodc_batav">OFFSET('Wood C'!$I$5,0,0,'Wood C'!$D$1)</definedName>
    <definedName name="woodc_batrun">OFFSET('Wood C'!$F$5,0,0,'Wood C'!$D$1)</definedName>
    <definedName name="woodc_bwlav">OFFSET('Wood C'!$I$55,0,0,'Wood C'!$D$1)</definedName>
    <definedName name="woodc_bwlec">OFFSET('Wood C'!$G$55,0,0,'Wood C'!$D$1)</definedName>
    <definedName name="woodc_bwlsr">OFFSET('Wood C'!$H$55,0,0,'Wood C'!$D$1)</definedName>
    <definedName name="woodc_wkts">OFFSET('Wood C'!$D$55,0,0,'Wood C'!$D$1)</definedName>
    <definedName name="woodc_yrs">OFFSET('Wood C'!$A$5,0,0,'Wood C'!$D$1)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7" l="1"/>
  <c r="C2" i="37"/>
  <c r="B35" i="19"/>
  <c r="C44" i="50"/>
  <c r="C61" i="16"/>
  <c r="D44" i="50"/>
  <c r="D61" i="16"/>
  <c r="E44" i="50"/>
  <c r="E61" i="16"/>
  <c r="F44" i="50"/>
  <c r="F61" i="16"/>
  <c r="B44" i="50"/>
  <c r="G44" i="50"/>
  <c r="G61" i="16"/>
  <c r="H44" i="50"/>
  <c r="H61" i="16"/>
  <c r="I44" i="50"/>
  <c r="I61" i="16"/>
  <c r="J61" i="16"/>
  <c r="B61" i="16"/>
  <c r="I76" i="8"/>
  <c r="H76" i="8"/>
  <c r="G76" i="8"/>
  <c r="I26" i="8"/>
  <c r="I80" i="7"/>
  <c r="H80" i="7"/>
  <c r="G80" i="7"/>
  <c r="I28" i="7"/>
  <c r="I36" i="53"/>
  <c r="H36" i="53"/>
  <c r="G36" i="53"/>
  <c r="I7" i="53"/>
  <c r="D1" i="53"/>
  <c r="I36" i="54"/>
  <c r="H36" i="54"/>
  <c r="G36" i="54"/>
  <c r="I7" i="54"/>
  <c r="D1" i="55"/>
  <c r="I15" i="55"/>
  <c r="H15" i="55"/>
  <c r="G15" i="55"/>
  <c r="I6" i="55"/>
  <c r="I48" i="36"/>
  <c r="H48" i="36"/>
  <c r="G48" i="36"/>
  <c r="I15" i="36"/>
  <c r="I23" i="10"/>
  <c r="I9" i="48"/>
  <c r="I82" i="2"/>
  <c r="H82" i="2"/>
  <c r="G82" i="2"/>
  <c r="I29" i="2"/>
  <c r="I38" i="51"/>
  <c r="H38" i="51"/>
  <c r="G38" i="51"/>
  <c r="I8" i="51"/>
  <c r="I15" i="38"/>
  <c r="I42" i="50"/>
  <c r="H42" i="50"/>
  <c r="G42" i="50"/>
  <c r="I10" i="50"/>
  <c r="G63" i="12"/>
  <c r="H63" i="12"/>
  <c r="I21" i="12"/>
  <c r="I64" i="42"/>
  <c r="H64" i="42"/>
  <c r="G64" i="42"/>
  <c r="I21" i="42"/>
  <c r="I38" i="49"/>
  <c r="H38" i="49"/>
  <c r="G38" i="49"/>
  <c r="I8" i="49"/>
  <c r="I49" i="34"/>
  <c r="H49" i="34"/>
  <c r="G49" i="34"/>
  <c r="I14" i="34"/>
  <c r="G54" i="33"/>
  <c r="H54" i="33"/>
  <c r="I54" i="33"/>
  <c r="I16" i="33"/>
  <c r="I37" i="52"/>
  <c r="H37" i="52"/>
  <c r="G37" i="52"/>
  <c r="I7" i="52"/>
  <c r="I10" i="47"/>
  <c r="I21" i="9"/>
  <c r="D1" i="9"/>
  <c r="D1" i="3"/>
  <c r="I27" i="3"/>
  <c r="G56" i="46"/>
  <c r="H56" i="46"/>
  <c r="I56" i="46"/>
  <c r="G56" i="20"/>
  <c r="H56" i="20"/>
  <c r="I56" i="20"/>
  <c r="I17" i="46"/>
  <c r="I17" i="20"/>
  <c r="D1" i="20"/>
  <c r="I52" i="35"/>
  <c r="H52" i="35"/>
  <c r="G52" i="35"/>
  <c r="I15" i="35"/>
  <c r="D1" i="35"/>
  <c r="I17" i="56"/>
  <c r="H17" i="56"/>
  <c r="G17" i="56"/>
  <c r="I7" i="56"/>
  <c r="E1" i="56"/>
  <c r="D1" i="56"/>
  <c r="H49" i="37"/>
  <c r="G49" i="37"/>
  <c r="I49" i="37"/>
  <c r="I14" i="37"/>
  <c r="L12" i="47"/>
  <c r="L17" i="35"/>
  <c r="K33" i="16"/>
  <c r="D9" i="56"/>
  <c r="D33" i="16"/>
  <c r="E9" i="56"/>
  <c r="E33" i="16"/>
  <c r="F9" i="56"/>
  <c r="F33" i="16"/>
  <c r="G9" i="56"/>
  <c r="G33" i="16"/>
  <c r="H9" i="56"/>
  <c r="H33" i="16"/>
  <c r="C9" i="56"/>
  <c r="I9" i="56"/>
  <c r="I33" i="16"/>
  <c r="J9" i="56"/>
  <c r="J33" i="16"/>
  <c r="C33" i="16"/>
  <c r="B9" i="56"/>
  <c r="B33" i="16"/>
  <c r="I16" i="56"/>
  <c r="H16" i="56"/>
  <c r="G16" i="56"/>
  <c r="L9" i="56"/>
  <c r="I5" i="56"/>
  <c r="E19" i="56"/>
  <c r="D19" i="56"/>
  <c r="I19" i="56"/>
  <c r="B19" i="56"/>
  <c r="H19" i="56"/>
  <c r="G19" i="56"/>
  <c r="F19" i="56"/>
  <c r="C19" i="56"/>
  <c r="I15" i="56"/>
  <c r="H15" i="56"/>
  <c r="G15" i="56"/>
  <c r="I6" i="56"/>
  <c r="I5" i="44"/>
  <c r="I7" i="44"/>
  <c r="I37" i="50"/>
  <c r="H37" i="50"/>
  <c r="G37" i="50"/>
  <c r="I6" i="50"/>
  <c r="I5" i="50"/>
  <c r="L25" i="10"/>
  <c r="L10" i="49"/>
  <c r="L9" i="52"/>
  <c r="L28" i="8"/>
  <c r="L30" i="7"/>
  <c r="L14" i="40"/>
  <c r="L9" i="54"/>
  <c r="L17" i="36"/>
  <c r="L15" i="39"/>
  <c r="L11" i="48"/>
  <c r="L31" i="2"/>
  <c r="L10" i="51"/>
  <c r="L17" i="38"/>
  <c r="L12" i="50"/>
  <c r="H12" i="50"/>
  <c r="L23" i="42"/>
  <c r="L16" i="34"/>
  <c r="L18" i="33"/>
  <c r="L23" i="9"/>
  <c r="L29" i="3"/>
  <c r="L19" i="20"/>
  <c r="L16" i="32"/>
  <c r="E16" i="32"/>
  <c r="I9" i="47"/>
  <c r="I8" i="47"/>
  <c r="I7" i="47"/>
  <c r="I6" i="47"/>
  <c r="I5" i="47"/>
  <c r="E14" i="41"/>
  <c r="E19" i="46"/>
  <c r="G23" i="42"/>
  <c r="H23" i="42"/>
  <c r="F23" i="42"/>
  <c r="B23" i="42"/>
  <c r="C23" i="42"/>
  <c r="D23" i="42"/>
  <c r="E23" i="42"/>
  <c r="E19" i="20"/>
  <c r="E12" i="50"/>
  <c r="E18" i="33"/>
  <c r="K34" i="16"/>
  <c r="K29" i="16"/>
  <c r="K35" i="16"/>
  <c r="K36" i="16"/>
  <c r="K19" i="16"/>
  <c r="K32" i="16"/>
  <c r="K31" i="16"/>
  <c r="K25" i="16"/>
  <c r="K30" i="16"/>
  <c r="K16" i="16"/>
  <c r="K26" i="16"/>
  <c r="K27" i="16"/>
  <c r="K12" i="16"/>
  <c r="K20" i="16"/>
  <c r="K24" i="16"/>
  <c r="K22" i="16"/>
  <c r="K9" i="16"/>
  <c r="K11" i="16"/>
  <c r="K21" i="16"/>
  <c r="K18" i="16"/>
  <c r="K10" i="16"/>
  <c r="K7" i="16"/>
  <c r="K13" i="16"/>
  <c r="K23" i="16"/>
  <c r="K6" i="16"/>
  <c r="K14" i="16"/>
  <c r="K15" i="16"/>
  <c r="K8" i="16"/>
  <c r="K5" i="16"/>
  <c r="K17" i="16"/>
  <c r="K28" i="16"/>
  <c r="I35" i="53"/>
  <c r="H35" i="53"/>
  <c r="G35" i="53"/>
  <c r="C17" i="55"/>
  <c r="C59" i="16"/>
  <c r="D17" i="55"/>
  <c r="D59" i="16"/>
  <c r="E17" i="55"/>
  <c r="E59" i="16"/>
  <c r="F17" i="55"/>
  <c r="F59" i="16"/>
  <c r="B17" i="55"/>
  <c r="G17" i="55"/>
  <c r="G59" i="16"/>
  <c r="H17" i="55"/>
  <c r="H59" i="16"/>
  <c r="I17" i="55"/>
  <c r="I59" i="16"/>
  <c r="J59" i="16"/>
  <c r="B59" i="16"/>
  <c r="C38" i="53"/>
  <c r="C56" i="16"/>
  <c r="D38" i="53"/>
  <c r="D56" i="16"/>
  <c r="E38" i="53"/>
  <c r="E56" i="16"/>
  <c r="F38" i="53"/>
  <c r="F56" i="16"/>
  <c r="B38" i="53"/>
  <c r="G38" i="53"/>
  <c r="G56" i="16"/>
  <c r="H38" i="53"/>
  <c r="H56" i="16"/>
  <c r="I38" i="53"/>
  <c r="I56" i="16"/>
  <c r="J56" i="16"/>
  <c r="B56" i="16"/>
  <c r="C38" i="54"/>
  <c r="C54" i="16"/>
  <c r="D38" i="54"/>
  <c r="D54" i="16"/>
  <c r="E38" i="54"/>
  <c r="E54" i="16"/>
  <c r="F38" i="54"/>
  <c r="F54" i="16"/>
  <c r="B38" i="54"/>
  <c r="G38" i="54"/>
  <c r="G54" i="16"/>
  <c r="H38" i="54"/>
  <c r="H54" i="16"/>
  <c r="I38" i="54"/>
  <c r="I54" i="16"/>
  <c r="J54" i="16"/>
  <c r="B54" i="16"/>
  <c r="C8" i="55"/>
  <c r="C34" i="16"/>
  <c r="D8" i="55"/>
  <c r="D34" i="16"/>
  <c r="E8" i="55"/>
  <c r="E34" i="16"/>
  <c r="F8" i="55"/>
  <c r="F34" i="16"/>
  <c r="G8" i="55"/>
  <c r="G34" i="16"/>
  <c r="H8" i="55"/>
  <c r="H34" i="16"/>
  <c r="I8" i="55"/>
  <c r="I34" i="16"/>
  <c r="J8" i="55"/>
  <c r="J34" i="16"/>
  <c r="B8" i="55"/>
  <c r="B34" i="16"/>
  <c r="F9" i="53"/>
  <c r="C9" i="53"/>
  <c r="D9" i="53"/>
  <c r="I9" i="53"/>
  <c r="I28" i="16"/>
  <c r="J9" i="53"/>
  <c r="J28" i="16"/>
  <c r="C28" i="16"/>
  <c r="D28" i="16"/>
  <c r="E9" i="53"/>
  <c r="E28" i="16"/>
  <c r="F28" i="16"/>
  <c r="G9" i="53"/>
  <c r="G28" i="16"/>
  <c r="H9" i="53"/>
  <c r="H28" i="16"/>
  <c r="B9" i="53"/>
  <c r="B28" i="16"/>
  <c r="J9" i="54"/>
  <c r="J29" i="16"/>
  <c r="F9" i="54"/>
  <c r="C9" i="54"/>
  <c r="D9" i="54"/>
  <c r="I9" i="54"/>
  <c r="I29" i="16"/>
  <c r="D29" i="16"/>
  <c r="E9" i="54"/>
  <c r="E29" i="16"/>
  <c r="F29" i="16"/>
  <c r="G9" i="54"/>
  <c r="G29" i="16"/>
  <c r="H9" i="54"/>
  <c r="H29" i="16"/>
  <c r="C29" i="16"/>
  <c r="B9" i="54"/>
  <c r="B29" i="16"/>
  <c r="I14" i="55"/>
  <c r="H14" i="55"/>
  <c r="G14" i="55"/>
  <c r="L8" i="55"/>
  <c r="I5" i="55"/>
  <c r="E1" i="55"/>
  <c r="L9" i="53"/>
  <c r="I6" i="53"/>
  <c r="I5" i="53"/>
  <c r="I5" i="54"/>
  <c r="I35" i="54"/>
  <c r="H35" i="54"/>
  <c r="G35" i="54"/>
  <c r="I34" i="54"/>
  <c r="H34" i="54"/>
  <c r="G34" i="54"/>
  <c r="I6" i="54"/>
  <c r="E1" i="54"/>
  <c r="D1" i="54"/>
  <c r="I34" i="53"/>
  <c r="H34" i="53"/>
  <c r="G34" i="53"/>
  <c r="E1" i="53"/>
  <c r="I24" i="14"/>
  <c r="H23" i="43"/>
  <c r="I25" i="15"/>
  <c r="G28" i="8"/>
  <c r="G30" i="7"/>
  <c r="J30" i="7"/>
  <c r="E14" i="40"/>
  <c r="J14" i="40"/>
  <c r="J14" i="41"/>
  <c r="J11" i="48"/>
  <c r="J17" i="36"/>
  <c r="J11" i="45"/>
  <c r="G25" i="10"/>
  <c r="J25" i="10"/>
  <c r="E15" i="39"/>
  <c r="J15" i="39"/>
  <c r="J31" i="2"/>
  <c r="J10" i="51"/>
  <c r="J23" i="12"/>
  <c r="J23" i="42"/>
  <c r="J10" i="49"/>
  <c r="J16" i="34"/>
  <c r="J12" i="47"/>
  <c r="J23" i="9"/>
  <c r="J29" i="3"/>
  <c r="J16" i="32"/>
  <c r="L16" i="37"/>
  <c r="J16" i="37"/>
  <c r="J18" i="33"/>
  <c r="J9" i="52"/>
  <c r="E9" i="44"/>
  <c r="E36" i="16"/>
  <c r="E11" i="45"/>
  <c r="E35" i="16"/>
  <c r="I75" i="8"/>
  <c r="H75" i="8"/>
  <c r="G75" i="8"/>
  <c r="I36" i="52"/>
  <c r="H36" i="52"/>
  <c r="G36" i="52"/>
  <c r="J9" i="44"/>
  <c r="J36" i="16"/>
  <c r="J28" i="8"/>
  <c r="I14" i="36"/>
  <c r="J19" i="46"/>
  <c r="J19" i="20"/>
  <c r="J17" i="35"/>
  <c r="J12" i="50"/>
  <c r="F17" i="38"/>
  <c r="C17" i="38"/>
  <c r="D17" i="38"/>
  <c r="I17" i="38"/>
  <c r="J17" i="38"/>
  <c r="I25" i="8"/>
  <c r="D1" i="8"/>
  <c r="I79" i="7"/>
  <c r="H79" i="7"/>
  <c r="G79" i="7"/>
  <c r="I27" i="7"/>
  <c r="D1" i="7"/>
  <c r="I8" i="48"/>
  <c r="D1" i="48"/>
  <c r="D1" i="36"/>
  <c r="A40" i="36"/>
  <c r="I22" i="10"/>
  <c r="D1" i="10"/>
  <c r="I48" i="39"/>
  <c r="H48" i="39"/>
  <c r="G48" i="39"/>
  <c r="I13" i="39"/>
  <c r="D1" i="39"/>
  <c r="I81" i="2"/>
  <c r="H81" i="2"/>
  <c r="G81" i="2"/>
  <c r="I28" i="2"/>
  <c r="D1" i="2"/>
  <c r="I37" i="51"/>
  <c r="H37" i="51"/>
  <c r="G37" i="51"/>
  <c r="A33" i="51"/>
  <c r="I7" i="51"/>
  <c r="D1" i="51"/>
  <c r="I14" i="38"/>
  <c r="D1" i="38"/>
  <c r="I41" i="50"/>
  <c r="H41" i="50"/>
  <c r="G41" i="50"/>
  <c r="G37" i="49"/>
  <c r="H37" i="49"/>
  <c r="I37" i="49"/>
  <c r="I9" i="50"/>
  <c r="B16" i="37"/>
  <c r="B19" i="46"/>
  <c r="L19" i="46"/>
  <c r="D1" i="50"/>
  <c r="I7" i="49"/>
  <c r="D1" i="49"/>
  <c r="D1" i="34"/>
  <c r="I13" i="34"/>
  <c r="I48" i="34"/>
  <c r="H48" i="34"/>
  <c r="G48" i="34"/>
  <c r="E1" i="34"/>
  <c r="I53" i="33"/>
  <c r="H53" i="33"/>
  <c r="G53" i="33"/>
  <c r="I15" i="33"/>
  <c r="D1" i="33"/>
  <c r="D1" i="12"/>
  <c r="G62" i="12"/>
  <c r="H62" i="12"/>
  <c r="I20" i="12"/>
  <c r="E1" i="12"/>
  <c r="I63" i="42"/>
  <c r="H63" i="42"/>
  <c r="G63" i="42"/>
  <c r="G55" i="46"/>
  <c r="H55" i="46"/>
  <c r="I55" i="46"/>
  <c r="I20" i="42"/>
  <c r="D1" i="42"/>
  <c r="I6" i="52"/>
  <c r="D1" i="52"/>
  <c r="D1" i="47"/>
  <c r="I26" i="3"/>
  <c r="I16" i="46"/>
  <c r="E1" i="46"/>
  <c r="D1" i="46"/>
  <c r="I55" i="20"/>
  <c r="H55" i="20"/>
  <c r="G55" i="20"/>
  <c r="I16" i="20"/>
  <c r="E1" i="20"/>
  <c r="I51" i="35"/>
  <c r="H51" i="35"/>
  <c r="G51" i="35"/>
  <c r="E1" i="35"/>
  <c r="I14" i="35"/>
  <c r="I48" i="37"/>
  <c r="H48" i="37"/>
  <c r="G48" i="37"/>
  <c r="I13" i="37"/>
  <c r="I6" i="37"/>
  <c r="I7" i="37"/>
  <c r="I8" i="37"/>
  <c r="I9" i="37"/>
  <c r="I10" i="37"/>
  <c r="I11" i="37"/>
  <c r="I12" i="37"/>
  <c r="B34" i="19"/>
  <c r="E9" i="52"/>
  <c r="E24" i="16"/>
  <c r="E23" i="9"/>
  <c r="E5" i="16"/>
  <c r="E29" i="3"/>
  <c r="E7" i="16"/>
  <c r="E8" i="16"/>
  <c r="E17" i="35"/>
  <c r="E6" i="16"/>
  <c r="E31" i="2"/>
  <c r="E9" i="16"/>
  <c r="E28" i="8"/>
  <c r="E11" i="16"/>
  <c r="E30" i="7"/>
  <c r="E12" i="16"/>
  <c r="E17" i="36"/>
  <c r="E10" i="16"/>
  <c r="E14" i="16"/>
  <c r="E16" i="37"/>
  <c r="E13" i="16"/>
  <c r="E23" i="12"/>
  <c r="E16" i="16"/>
  <c r="E20" i="16"/>
  <c r="E25" i="10"/>
  <c r="E19" i="16"/>
  <c r="E15" i="16"/>
  <c r="E11" i="48"/>
  <c r="E18" i="16"/>
  <c r="E22" i="16"/>
  <c r="E10" i="49"/>
  <c r="E17" i="16"/>
  <c r="E16" i="34"/>
  <c r="E23" i="16"/>
  <c r="E21" i="16"/>
  <c r="E27" i="16"/>
  <c r="E17" i="38"/>
  <c r="E25" i="16"/>
  <c r="E10" i="51"/>
  <c r="E26" i="16"/>
  <c r="E30" i="16"/>
  <c r="E31" i="16"/>
  <c r="E12" i="47"/>
  <c r="E32" i="16"/>
  <c r="F9" i="52"/>
  <c r="F11" i="45"/>
  <c r="F9" i="44"/>
  <c r="C11" i="45"/>
  <c r="D11" i="45"/>
  <c r="G11" i="45"/>
  <c r="H11" i="45"/>
  <c r="B11" i="45"/>
  <c r="C16" i="34"/>
  <c r="D16" i="34"/>
  <c r="F16" i="34"/>
  <c r="G16" i="34"/>
  <c r="H16" i="34"/>
  <c r="B16" i="34"/>
  <c r="F10" i="49"/>
  <c r="G10" i="49"/>
  <c r="H10" i="49"/>
  <c r="C10" i="49"/>
  <c r="D10" i="49"/>
  <c r="B10" i="49"/>
  <c r="G24" i="14"/>
  <c r="I13" i="36"/>
  <c r="G21" i="43"/>
  <c r="G35" i="49"/>
  <c r="H35" i="49"/>
  <c r="I35" i="49"/>
  <c r="C39" i="52"/>
  <c r="C57" i="16"/>
  <c r="D39" i="52"/>
  <c r="D57" i="16"/>
  <c r="E39" i="52"/>
  <c r="E57" i="16"/>
  <c r="F39" i="52"/>
  <c r="F57" i="16"/>
  <c r="B39" i="52"/>
  <c r="G39" i="52"/>
  <c r="G57" i="16"/>
  <c r="H39" i="52"/>
  <c r="H57" i="16"/>
  <c r="I39" i="52"/>
  <c r="I57" i="16"/>
  <c r="J57" i="16"/>
  <c r="B57" i="16"/>
  <c r="C9" i="52"/>
  <c r="C24" i="16"/>
  <c r="D9" i="52"/>
  <c r="D24" i="16"/>
  <c r="F24" i="16"/>
  <c r="G9" i="52"/>
  <c r="G24" i="16"/>
  <c r="H9" i="52"/>
  <c r="H24" i="16"/>
  <c r="I9" i="52"/>
  <c r="I24" i="16"/>
  <c r="J24" i="16"/>
  <c r="B9" i="52"/>
  <c r="B24" i="16"/>
  <c r="C40" i="51"/>
  <c r="C62" i="16"/>
  <c r="D40" i="51"/>
  <c r="D62" i="16"/>
  <c r="E40" i="51"/>
  <c r="E62" i="16"/>
  <c r="F40" i="51"/>
  <c r="F62" i="16"/>
  <c r="B40" i="51"/>
  <c r="G40" i="51"/>
  <c r="G62" i="16"/>
  <c r="H40" i="51"/>
  <c r="H62" i="16"/>
  <c r="I40" i="51"/>
  <c r="I62" i="16"/>
  <c r="J62" i="16"/>
  <c r="B62" i="16"/>
  <c r="C10" i="51"/>
  <c r="C26" i="16"/>
  <c r="D10" i="51"/>
  <c r="D26" i="16"/>
  <c r="F10" i="51"/>
  <c r="F26" i="16"/>
  <c r="G10" i="51"/>
  <c r="G26" i="16"/>
  <c r="H10" i="51"/>
  <c r="H26" i="16"/>
  <c r="I10" i="51"/>
  <c r="I26" i="16"/>
  <c r="J26" i="16"/>
  <c r="B10" i="51"/>
  <c r="B26" i="16"/>
  <c r="C11" i="48"/>
  <c r="C18" i="16"/>
  <c r="D11" i="48"/>
  <c r="D18" i="16"/>
  <c r="F11" i="48"/>
  <c r="F18" i="16"/>
  <c r="G11" i="48"/>
  <c r="G18" i="16"/>
  <c r="H11" i="48"/>
  <c r="H18" i="16"/>
  <c r="I11" i="48"/>
  <c r="I18" i="16"/>
  <c r="J18" i="16"/>
  <c r="B11" i="48"/>
  <c r="B18" i="16"/>
  <c r="C40" i="49"/>
  <c r="C53" i="16"/>
  <c r="D40" i="49"/>
  <c r="D53" i="16"/>
  <c r="E40" i="49"/>
  <c r="E53" i="16"/>
  <c r="F40" i="49"/>
  <c r="F53" i="16"/>
  <c r="B40" i="49"/>
  <c r="G40" i="49"/>
  <c r="G53" i="16"/>
  <c r="H40" i="49"/>
  <c r="H53" i="16"/>
  <c r="I40" i="49"/>
  <c r="I53" i="16"/>
  <c r="J53" i="16"/>
  <c r="B53" i="16"/>
  <c r="G40" i="50"/>
  <c r="H40" i="50"/>
  <c r="I40" i="50"/>
  <c r="I35" i="52"/>
  <c r="H35" i="52"/>
  <c r="G35" i="52"/>
  <c r="I5" i="52"/>
  <c r="G36" i="51"/>
  <c r="I36" i="51"/>
  <c r="H36" i="51"/>
  <c r="I6" i="51"/>
  <c r="I5" i="51"/>
  <c r="F12" i="50"/>
  <c r="C12" i="50"/>
  <c r="D12" i="50"/>
  <c r="I12" i="50"/>
  <c r="I15" i="16"/>
  <c r="J15" i="16"/>
  <c r="G12" i="50"/>
  <c r="G15" i="16"/>
  <c r="H15" i="16"/>
  <c r="C15" i="16"/>
  <c r="D15" i="16"/>
  <c r="F15" i="16"/>
  <c r="B12" i="50"/>
  <c r="B15" i="16"/>
  <c r="G39" i="50"/>
  <c r="H39" i="50"/>
  <c r="I39" i="50"/>
  <c r="I8" i="50"/>
  <c r="I7" i="50"/>
  <c r="G56" i="8"/>
  <c r="H56" i="8"/>
  <c r="I56" i="8"/>
  <c r="G57" i="8"/>
  <c r="H57" i="8"/>
  <c r="I57" i="8"/>
  <c r="G58" i="8"/>
  <c r="H58" i="8"/>
  <c r="I58" i="8"/>
  <c r="G59" i="8"/>
  <c r="H59" i="8"/>
  <c r="I59" i="8"/>
  <c r="G60" i="8"/>
  <c r="H60" i="8"/>
  <c r="I60" i="8"/>
  <c r="G61" i="8"/>
  <c r="H61" i="8"/>
  <c r="I61" i="8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G68" i="8"/>
  <c r="H68" i="8"/>
  <c r="I68" i="8"/>
  <c r="G69" i="8"/>
  <c r="H69" i="8"/>
  <c r="I69" i="8"/>
  <c r="G70" i="8"/>
  <c r="H70" i="8"/>
  <c r="I70" i="8"/>
  <c r="G71" i="8"/>
  <c r="H71" i="8"/>
  <c r="I71" i="8"/>
  <c r="G72" i="8"/>
  <c r="H72" i="8"/>
  <c r="I72" i="8"/>
  <c r="G73" i="8"/>
  <c r="H73" i="8"/>
  <c r="I73" i="8"/>
  <c r="G74" i="8"/>
  <c r="H74" i="8"/>
  <c r="I74" i="8"/>
  <c r="I55" i="8"/>
  <c r="H55" i="8"/>
  <c r="G55" i="8"/>
  <c r="I23" i="8"/>
  <c r="G58" i="7"/>
  <c r="H58" i="7"/>
  <c r="I58" i="7"/>
  <c r="G59" i="7"/>
  <c r="H59" i="7"/>
  <c r="I59" i="7"/>
  <c r="G60" i="7"/>
  <c r="H60" i="7"/>
  <c r="I60" i="7"/>
  <c r="G61" i="7"/>
  <c r="H61" i="7"/>
  <c r="I61" i="7"/>
  <c r="G62" i="7"/>
  <c r="H62" i="7"/>
  <c r="I62" i="7"/>
  <c r="G63" i="7"/>
  <c r="H63" i="7"/>
  <c r="I63" i="7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I78" i="7"/>
  <c r="H78" i="7"/>
  <c r="G78" i="7"/>
  <c r="I25" i="7"/>
  <c r="I11" i="40"/>
  <c r="I45" i="41"/>
  <c r="H45" i="41"/>
  <c r="G45" i="41"/>
  <c r="I11" i="41"/>
  <c r="I6" i="48"/>
  <c r="I12" i="36"/>
  <c r="I20" i="10"/>
  <c r="I46" i="39"/>
  <c r="H46" i="39"/>
  <c r="G46" i="39"/>
  <c r="G58" i="2"/>
  <c r="H58" i="2"/>
  <c r="I58" i="2"/>
  <c r="G59" i="2"/>
  <c r="H59" i="2"/>
  <c r="I59" i="2"/>
  <c r="G60" i="2"/>
  <c r="H60" i="2"/>
  <c r="I60" i="2"/>
  <c r="G61" i="2"/>
  <c r="H61" i="2"/>
  <c r="I61" i="2"/>
  <c r="G62" i="2"/>
  <c r="H62" i="2"/>
  <c r="I62" i="2"/>
  <c r="G63" i="2"/>
  <c r="H63" i="2"/>
  <c r="I63" i="2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I80" i="2"/>
  <c r="H80" i="2"/>
  <c r="G80" i="2"/>
  <c r="I27" i="2"/>
  <c r="I12" i="38"/>
  <c r="I5" i="49"/>
  <c r="I10" i="49"/>
  <c r="I17" i="16"/>
  <c r="J17" i="16"/>
  <c r="C17" i="16"/>
  <c r="D17" i="16"/>
  <c r="F17" i="16"/>
  <c r="G17" i="16"/>
  <c r="H17" i="16"/>
  <c r="B17" i="16"/>
  <c r="I36" i="49"/>
  <c r="H36" i="49"/>
  <c r="G36" i="49"/>
  <c r="I6" i="49"/>
  <c r="I46" i="34"/>
  <c r="H46" i="34"/>
  <c r="G46" i="34"/>
  <c r="I11" i="34"/>
  <c r="I51" i="33"/>
  <c r="H51" i="33"/>
  <c r="G51" i="33"/>
  <c r="I13" i="33"/>
  <c r="E58" i="12"/>
  <c r="E65" i="12"/>
  <c r="B65" i="12"/>
  <c r="G65" i="12"/>
  <c r="H60" i="12"/>
  <c r="G60" i="12"/>
  <c r="I18" i="12"/>
  <c r="I61" i="42"/>
  <c r="H61" i="42"/>
  <c r="G61" i="42"/>
  <c r="I18" i="42"/>
  <c r="I40" i="47"/>
  <c r="H40" i="47"/>
  <c r="G40" i="47"/>
  <c r="I41" i="47"/>
  <c r="H41" i="47"/>
  <c r="G41" i="47"/>
  <c r="I65" i="9"/>
  <c r="H65" i="9"/>
  <c r="G65" i="9"/>
  <c r="I64" i="9"/>
  <c r="H64" i="9"/>
  <c r="G6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4" i="3"/>
  <c r="I53" i="46"/>
  <c r="H53" i="46"/>
  <c r="G53" i="46"/>
  <c r="I14" i="46"/>
  <c r="G44" i="20"/>
  <c r="G45" i="20"/>
  <c r="G46" i="20"/>
  <c r="G47" i="20"/>
  <c r="G48" i="20"/>
  <c r="G49" i="20"/>
  <c r="G50" i="20"/>
  <c r="G51" i="20"/>
  <c r="G52" i="20"/>
  <c r="G53" i="20"/>
  <c r="G54" i="20"/>
  <c r="I53" i="20"/>
  <c r="H53" i="20"/>
  <c r="I14" i="20"/>
  <c r="G49" i="35"/>
  <c r="G50" i="35"/>
  <c r="I49" i="35"/>
  <c r="H49" i="35"/>
  <c r="I12" i="35"/>
  <c r="I13" i="35"/>
  <c r="I46" i="37"/>
  <c r="H46" i="37"/>
  <c r="G46" i="37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16" i="19"/>
  <c r="B5" i="19"/>
  <c r="B9" i="19"/>
  <c r="B10" i="19"/>
  <c r="B11" i="19"/>
  <c r="B12" i="19"/>
  <c r="B13" i="19"/>
  <c r="B8" i="19"/>
  <c r="B6" i="19"/>
  <c r="B3" i="19"/>
  <c r="F37" i="19"/>
  <c r="B37" i="19"/>
  <c r="F39" i="19"/>
  <c r="E37" i="19"/>
  <c r="E39" i="19"/>
  <c r="D37" i="19"/>
  <c r="D39" i="19"/>
  <c r="C37" i="19"/>
  <c r="C39" i="19"/>
  <c r="J58" i="16"/>
  <c r="F73" i="18"/>
  <c r="I7" i="48"/>
  <c r="I5" i="48"/>
  <c r="H22" i="14"/>
  <c r="H21" i="14"/>
  <c r="H23" i="15"/>
  <c r="I24" i="8"/>
  <c r="I26" i="7"/>
  <c r="I12" i="40"/>
  <c r="I46" i="41"/>
  <c r="H46" i="41"/>
  <c r="G46" i="41"/>
  <c r="I12" i="41"/>
  <c r="I21" i="10"/>
  <c r="E84" i="2"/>
  <c r="B84" i="2"/>
  <c r="G84" i="2"/>
  <c r="H47" i="39"/>
  <c r="I47" i="39"/>
  <c r="G47" i="39"/>
  <c r="I26" i="2"/>
  <c r="I13" i="38"/>
  <c r="G47" i="34"/>
  <c r="I47" i="34"/>
  <c r="H47" i="34"/>
  <c r="I12" i="34"/>
  <c r="G52" i="33"/>
  <c r="I52" i="33"/>
  <c r="H52" i="33"/>
  <c r="I14" i="33"/>
  <c r="G61" i="12"/>
  <c r="H61" i="12"/>
  <c r="I19" i="12"/>
  <c r="H62" i="42"/>
  <c r="I62" i="42"/>
  <c r="G62" i="42"/>
  <c r="I19" i="42"/>
  <c r="E43" i="47"/>
  <c r="D43" i="47"/>
  <c r="I43" i="47"/>
  <c r="B43" i="47"/>
  <c r="H43" i="47"/>
  <c r="G43" i="47"/>
  <c r="F43" i="47"/>
  <c r="C43" i="47"/>
  <c r="I25" i="3"/>
  <c r="H49" i="32"/>
  <c r="I49" i="32"/>
  <c r="G49" i="32"/>
  <c r="I14" i="32"/>
  <c r="G45" i="46"/>
  <c r="G46" i="46"/>
  <c r="G47" i="46"/>
  <c r="G48" i="46"/>
  <c r="G49" i="46"/>
  <c r="G50" i="46"/>
  <c r="G51" i="46"/>
  <c r="G52" i="46"/>
  <c r="G54" i="46"/>
  <c r="G44" i="46"/>
  <c r="H45" i="46"/>
  <c r="H46" i="46"/>
  <c r="H47" i="46"/>
  <c r="H48" i="46"/>
  <c r="H49" i="46"/>
  <c r="H50" i="46"/>
  <c r="H51" i="46"/>
  <c r="H52" i="46"/>
  <c r="H54" i="46"/>
  <c r="H44" i="46"/>
  <c r="I44" i="46"/>
  <c r="I46" i="46"/>
  <c r="I47" i="46"/>
  <c r="I48" i="46"/>
  <c r="I49" i="46"/>
  <c r="I50" i="46"/>
  <c r="I51" i="46"/>
  <c r="I52" i="46"/>
  <c r="I54" i="46"/>
  <c r="I45" i="46"/>
  <c r="I15" i="46"/>
  <c r="I54" i="20"/>
  <c r="H54" i="20"/>
  <c r="I15" i="20"/>
  <c r="H50" i="35"/>
  <c r="I50" i="35"/>
  <c r="G47" i="37"/>
  <c r="I47" i="37"/>
  <c r="H47" i="37"/>
  <c r="C12" i="47"/>
  <c r="D12" i="47"/>
  <c r="F12" i="47"/>
  <c r="I12" i="47"/>
  <c r="I32" i="16"/>
  <c r="J32" i="16"/>
  <c r="G12" i="47"/>
  <c r="G32" i="16"/>
  <c r="H12" i="47"/>
  <c r="H32" i="16"/>
  <c r="C32" i="16"/>
  <c r="D32" i="16"/>
  <c r="F32" i="16"/>
  <c r="B12" i="47"/>
  <c r="B32" i="16"/>
  <c r="B58" i="46"/>
  <c r="E58" i="46"/>
  <c r="G58" i="46"/>
  <c r="G58" i="16"/>
  <c r="D58" i="46"/>
  <c r="H58" i="46"/>
  <c r="H58" i="16"/>
  <c r="I58" i="46"/>
  <c r="I58" i="16"/>
  <c r="C58" i="46"/>
  <c r="C58" i="16"/>
  <c r="D58" i="16"/>
  <c r="E58" i="16"/>
  <c r="F58" i="46"/>
  <c r="F58" i="16"/>
  <c r="B58" i="16"/>
  <c r="C19" i="46"/>
  <c r="F19" i="46"/>
  <c r="D19" i="46"/>
  <c r="I19" i="46"/>
  <c r="I27" i="16"/>
  <c r="J27" i="16"/>
  <c r="H19" i="46"/>
  <c r="H27" i="16"/>
  <c r="F27" i="16"/>
  <c r="G19" i="46"/>
  <c r="G27" i="16"/>
  <c r="D27" i="16"/>
  <c r="C27" i="16"/>
  <c r="B27" i="16"/>
  <c r="I13" i="46"/>
  <c r="I12" i="46"/>
  <c r="I11" i="46"/>
  <c r="I10" i="46"/>
  <c r="I9" i="46"/>
  <c r="I8" i="46"/>
  <c r="I7" i="46"/>
  <c r="I6" i="46"/>
  <c r="I5" i="46"/>
  <c r="F78" i="8"/>
  <c r="I22" i="8"/>
  <c r="F82" i="7"/>
  <c r="E82" i="7"/>
  <c r="I24" i="7"/>
  <c r="I10" i="40"/>
  <c r="I47" i="36"/>
  <c r="H47" i="36"/>
  <c r="G47" i="36"/>
  <c r="I11" i="36"/>
  <c r="I9" i="45"/>
  <c r="I19" i="10"/>
  <c r="G45" i="39"/>
  <c r="I45" i="39"/>
  <c r="H45" i="39"/>
  <c r="I10" i="39"/>
  <c r="I25" i="2"/>
  <c r="I11" i="38"/>
  <c r="H45" i="34"/>
  <c r="I45" i="34"/>
  <c r="G45" i="34"/>
  <c r="I10" i="34"/>
  <c r="I9" i="34"/>
  <c r="G50" i="33"/>
  <c r="I50" i="33"/>
  <c r="H50" i="33"/>
  <c r="I12" i="33"/>
  <c r="G59" i="12"/>
  <c r="H59" i="12"/>
  <c r="I17" i="12"/>
  <c r="G60" i="42"/>
  <c r="I60" i="42"/>
  <c r="H60" i="42"/>
  <c r="I17" i="42"/>
  <c r="G63" i="9"/>
  <c r="I63" i="9"/>
  <c r="H63" i="9"/>
  <c r="I23" i="3"/>
  <c r="G50" i="32"/>
  <c r="I50" i="32"/>
  <c r="H50" i="32"/>
  <c r="I13" i="32"/>
  <c r="I52" i="20"/>
  <c r="H52" i="20"/>
  <c r="I13" i="20"/>
  <c r="G48" i="35"/>
  <c r="I48" i="35"/>
  <c r="H48" i="35"/>
  <c r="I11" i="35"/>
  <c r="G45" i="37"/>
  <c r="I45" i="37"/>
  <c r="H45" i="37"/>
  <c r="F16" i="37"/>
  <c r="J9" i="16"/>
  <c r="U43" i="16"/>
  <c r="U42" i="16"/>
  <c r="U41" i="16"/>
  <c r="J25" i="16"/>
  <c r="J35" i="16"/>
  <c r="J30" i="16"/>
  <c r="J31" i="16"/>
  <c r="J19" i="16"/>
  <c r="J10" i="16"/>
  <c r="J16" i="16"/>
  <c r="J21" i="16"/>
  <c r="J12" i="16"/>
  <c r="J20" i="16"/>
  <c r="J11" i="16"/>
  <c r="J22" i="16"/>
  <c r="J13" i="16"/>
  <c r="J7" i="16"/>
  <c r="J23" i="16"/>
  <c r="J6" i="16"/>
  <c r="J8" i="16"/>
  <c r="J5" i="16"/>
  <c r="J14" i="16"/>
  <c r="J48" i="16"/>
  <c r="J46" i="16"/>
  <c r="J44" i="16"/>
  <c r="J42" i="16"/>
  <c r="J43" i="16"/>
  <c r="J55" i="16"/>
  <c r="J60" i="16"/>
  <c r="J51" i="16"/>
  <c r="J49" i="16"/>
  <c r="J50" i="16"/>
  <c r="J47" i="16"/>
  <c r="J45" i="16"/>
  <c r="U44" i="16"/>
  <c r="J52" i="16"/>
  <c r="J41" i="16"/>
  <c r="F65" i="15"/>
  <c r="Q44" i="16"/>
  <c r="E65" i="15"/>
  <c r="B65" i="15"/>
  <c r="G65" i="15"/>
  <c r="R44" i="16"/>
  <c r="D65" i="15"/>
  <c r="H65" i="15"/>
  <c r="S44" i="16"/>
  <c r="I65" i="15"/>
  <c r="T44" i="16"/>
  <c r="F67" i="9"/>
  <c r="F45" i="16"/>
  <c r="E67" i="9"/>
  <c r="B67" i="9"/>
  <c r="G67" i="9"/>
  <c r="G45" i="16"/>
  <c r="D67" i="9"/>
  <c r="H67" i="9"/>
  <c r="H45" i="16"/>
  <c r="I67" i="9"/>
  <c r="I45" i="16"/>
  <c r="F65" i="12"/>
  <c r="H65" i="12"/>
  <c r="C35" i="16"/>
  <c r="D35" i="16"/>
  <c r="F35" i="16"/>
  <c r="G35" i="16"/>
  <c r="H35" i="16"/>
  <c r="I11" i="45"/>
  <c r="I35" i="16"/>
  <c r="B35" i="16"/>
  <c r="I8" i="45"/>
  <c r="I7" i="45"/>
  <c r="C9" i="44"/>
  <c r="C36" i="16"/>
  <c r="D9" i="44"/>
  <c r="D36" i="16"/>
  <c r="F36" i="16"/>
  <c r="G9" i="44"/>
  <c r="G36" i="16"/>
  <c r="H9" i="44"/>
  <c r="H36" i="16"/>
  <c r="I9" i="44"/>
  <c r="I36" i="16"/>
  <c r="B9" i="44"/>
  <c r="B36" i="16"/>
  <c r="I6" i="44"/>
  <c r="C58" i="20"/>
  <c r="C52" i="16"/>
  <c r="D58" i="20"/>
  <c r="D52" i="16"/>
  <c r="E58" i="20"/>
  <c r="E52" i="16"/>
  <c r="F58" i="20"/>
  <c r="F52" i="16"/>
  <c r="B58" i="20"/>
  <c r="G58" i="20"/>
  <c r="G52" i="16"/>
  <c r="H58" i="20"/>
  <c r="H52" i="16"/>
  <c r="I58" i="20"/>
  <c r="I52" i="16"/>
  <c r="B52" i="16"/>
  <c r="C65" i="15"/>
  <c r="N44" i="16"/>
  <c r="O44" i="16"/>
  <c r="P44" i="16"/>
  <c r="M44" i="16"/>
  <c r="C67" i="9"/>
  <c r="C45" i="16"/>
  <c r="D45" i="16"/>
  <c r="E45" i="16"/>
  <c r="B45" i="16"/>
  <c r="C51" i="37"/>
  <c r="C47" i="16"/>
  <c r="D51" i="37"/>
  <c r="D47" i="16"/>
  <c r="E51" i="37"/>
  <c r="E47" i="16"/>
  <c r="F51" i="37"/>
  <c r="F47" i="16"/>
  <c r="B51" i="37"/>
  <c r="G51" i="37"/>
  <c r="G47" i="16"/>
  <c r="H51" i="37"/>
  <c r="H47" i="16"/>
  <c r="I51" i="37"/>
  <c r="I47" i="16"/>
  <c r="B47" i="16"/>
  <c r="C66" i="42"/>
  <c r="C50" i="16"/>
  <c r="D66" i="42"/>
  <c r="D50" i="16"/>
  <c r="E66" i="42"/>
  <c r="E50" i="16"/>
  <c r="F66" i="42"/>
  <c r="F50" i="16"/>
  <c r="B66" i="42"/>
  <c r="G66" i="42"/>
  <c r="G50" i="16"/>
  <c r="H66" i="42"/>
  <c r="H50" i="16"/>
  <c r="I66" i="42"/>
  <c r="I50" i="16"/>
  <c r="B50" i="16"/>
  <c r="C52" i="32"/>
  <c r="C49" i="16"/>
  <c r="D52" i="32"/>
  <c r="D49" i="16"/>
  <c r="E52" i="32"/>
  <c r="E49" i="16"/>
  <c r="F52" i="32"/>
  <c r="F49" i="16"/>
  <c r="B52" i="32"/>
  <c r="G52" i="32"/>
  <c r="G49" i="16"/>
  <c r="H52" i="32"/>
  <c r="H49" i="16"/>
  <c r="I52" i="32"/>
  <c r="I49" i="16"/>
  <c r="B49" i="16"/>
  <c r="C51" i="34"/>
  <c r="C51" i="16"/>
  <c r="D51" i="34"/>
  <c r="D51" i="16"/>
  <c r="E51" i="34"/>
  <c r="E51" i="16"/>
  <c r="F51" i="34"/>
  <c r="F51" i="16"/>
  <c r="B51" i="34"/>
  <c r="G51" i="34"/>
  <c r="G51" i="16"/>
  <c r="H51" i="34"/>
  <c r="H51" i="16"/>
  <c r="I51" i="34"/>
  <c r="I51" i="16"/>
  <c r="B51" i="16"/>
  <c r="C50" i="36"/>
  <c r="C60" i="16"/>
  <c r="D50" i="36"/>
  <c r="D60" i="16"/>
  <c r="E50" i="36"/>
  <c r="E60" i="16"/>
  <c r="F50" i="36"/>
  <c r="F60" i="16"/>
  <c r="B50" i="36"/>
  <c r="G50" i="36"/>
  <c r="G60" i="16"/>
  <c r="H50" i="36"/>
  <c r="H60" i="16"/>
  <c r="I50" i="36"/>
  <c r="I60" i="16"/>
  <c r="B60" i="16"/>
  <c r="C48" i="41"/>
  <c r="C55" i="16"/>
  <c r="D48" i="41"/>
  <c r="D55" i="16"/>
  <c r="E48" i="41"/>
  <c r="E55" i="16"/>
  <c r="F48" i="41"/>
  <c r="F55" i="16"/>
  <c r="B48" i="41"/>
  <c r="G48" i="41"/>
  <c r="G55" i="16"/>
  <c r="H48" i="41"/>
  <c r="H55" i="16"/>
  <c r="I48" i="41"/>
  <c r="I55" i="16"/>
  <c r="B55" i="16"/>
  <c r="C54" i="35"/>
  <c r="C43" i="16"/>
  <c r="D54" i="35"/>
  <c r="D43" i="16"/>
  <c r="E54" i="35"/>
  <c r="E43" i="16"/>
  <c r="F54" i="35"/>
  <c r="F43" i="16"/>
  <c r="B54" i="35"/>
  <c r="G54" i="35"/>
  <c r="G43" i="16"/>
  <c r="H54" i="35"/>
  <c r="H43" i="16"/>
  <c r="I54" i="35"/>
  <c r="I43" i="16"/>
  <c r="B43" i="16"/>
  <c r="C82" i="7"/>
  <c r="C44" i="16"/>
  <c r="D82" i="7"/>
  <c r="D44" i="16"/>
  <c r="E44" i="16"/>
  <c r="F44" i="16"/>
  <c r="B82" i="7"/>
  <c r="G82" i="7"/>
  <c r="G44" i="16"/>
  <c r="H82" i="7"/>
  <c r="H44" i="16"/>
  <c r="I82" i="7"/>
  <c r="I44" i="16"/>
  <c r="C78" i="8"/>
  <c r="C42" i="16"/>
  <c r="D78" i="8"/>
  <c r="D42" i="16"/>
  <c r="E78" i="8"/>
  <c r="E42" i="16"/>
  <c r="F42" i="16"/>
  <c r="B78" i="8"/>
  <c r="G78" i="8"/>
  <c r="G42" i="16"/>
  <c r="H78" i="8"/>
  <c r="H42" i="16"/>
  <c r="I78" i="8"/>
  <c r="I42" i="16"/>
  <c r="B42" i="16"/>
  <c r="B44" i="16"/>
  <c r="C56" i="33"/>
  <c r="C46" i="16"/>
  <c r="D56" i="33"/>
  <c r="D46" i="16"/>
  <c r="E56" i="33"/>
  <c r="E46" i="16"/>
  <c r="F56" i="33"/>
  <c r="F46" i="16"/>
  <c r="B56" i="33"/>
  <c r="G56" i="33"/>
  <c r="G46" i="16"/>
  <c r="H56" i="33"/>
  <c r="H46" i="16"/>
  <c r="I56" i="33"/>
  <c r="I46" i="16"/>
  <c r="B46" i="16"/>
  <c r="C50" i="39"/>
  <c r="C48" i="16"/>
  <c r="D50" i="39"/>
  <c r="D48" i="16"/>
  <c r="E50" i="39"/>
  <c r="E48" i="16"/>
  <c r="F50" i="39"/>
  <c r="F48" i="16"/>
  <c r="B50" i="39"/>
  <c r="G50" i="39"/>
  <c r="G48" i="16"/>
  <c r="H50" i="39"/>
  <c r="H48" i="16"/>
  <c r="I50" i="39"/>
  <c r="I48" i="16"/>
  <c r="B48" i="16"/>
  <c r="F84" i="2"/>
  <c r="F41" i="16"/>
  <c r="G41" i="16"/>
  <c r="D84" i="2"/>
  <c r="H84" i="2"/>
  <c r="H41" i="16"/>
  <c r="I84" i="2"/>
  <c r="I41" i="16"/>
  <c r="C84" i="2"/>
  <c r="C41" i="16"/>
  <c r="D41" i="16"/>
  <c r="E41" i="16"/>
  <c r="B41" i="16"/>
  <c r="C15" i="39"/>
  <c r="C30" i="16"/>
  <c r="D15" i="39"/>
  <c r="D30" i="16"/>
  <c r="F15" i="39"/>
  <c r="F30" i="16"/>
  <c r="G15" i="39"/>
  <c r="G30" i="16"/>
  <c r="H15" i="39"/>
  <c r="H30" i="16"/>
  <c r="I15" i="39"/>
  <c r="I30" i="16"/>
  <c r="B15" i="39"/>
  <c r="B30" i="16"/>
  <c r="C25" i="16"/>
  <c r="D25" i="16"/>
  <c r="F25" i="16"/>
  <c r="G17" i="38"/>
  <c r="G25" i="16"/>
  <c r="H17" i="38"/>
  <c r="H25" i="16"/>
  <c r="I25" i="16"/>
  <c r="B17" i="38"/>
  <c r="B25" i="16"/>
  <c r="C25" i="10"/>
  <c r="C19" i="16"/>
  <c r="D25" i="10"/>
  <c r="D19" i="16"/>
  <c r="F25" i="10"/>
  <c r="F19" i="16"/>
  <c r="G19" i="16"/>
  <c r="H25" i="10"/>
  <c r="H19" i="16"/>
  <c r="I25" i="10"/>
  <c r="I19" i="16"/>
  <c r="B25" i="10"/>
  <c r="B19" i="16"/>
  <c r="C14" i="41"/>
  <c r="C31" i="16"/>
  <c r="D14" i="41"/>
  <c r="D31" i="16"/>
  <c r="F14" i="41"/>
  <c r="F31" i="16"/>
  <c r="G14" i="41"/>
  <c r="G31" i="16"/>
  <c r="H14" i="41"/>
  <c r="H31" i="16"/>
  <c r="I14" i="41"/>
  <c r="I31" i="16"/>
  <c r="B14" i="41"/>
  <c r="B31" i="16"/>
  <c r="C21" i="16"/>
  <c r="D21" i="16"/>
  <c r="F21" i="16"/>
  <c r="G21" i="16"/>
  <c r="H21" i="16"/>
  <c r="I23" i="42"/>
  <c r="I21" i="16"/>
  <c r="B21" i="16"/>
  <c r="C23" i="12"/>
  <c r="C16" i="16"/>
  <c r="D23" i="12"/>
  <c r="D16" i="16"/>
  <c r="F23" i="12"/>
  <c r="F16" i="16"/>
  <c r="G16" i="16"/>
  <c r="H23" i="12"/>
  <c r="H16" i="16"/>
  <c r="I23" i="12"/>
  <c r="I16" i="16"/>
  <c r="B23" i="12"/>
  <c r="B16" i="16"/>
  <c r="C17" i="36"/>
  <c r="C10" i="16"/>
  <c r="D17" i="36"/>
  <c r="D10" i="16"/>
  <c r="F17" i="36"/>
  <c r="F10" i="16"/>
  <c r="G17" i="36"/>
  <c r="G10" i="16"/>
  <c r="H17" i="36"/>
  <c r="H10" i="16"/>
  <c r="I17" i="36"/>
  <c r="I10" i="16"/>
  <c r="B17" i="36"/>
  <c r="B10" i="16"/>
  <c r="C16" i="32"/>
  <c r="C20" i="16"/>
  <c r="D16" i="32"/>
  <c r="D20" i="16"/>
  <c r="F16" i="32"/>
  <c r="F20" i="16"/>
  <c r="G16" i="32"/>
  <c r="G20" i="16"/>
  <c r="H16" i="32"/>
  <c r="H20" i="16"/>
  <c r="I16" i="32"/>
  <c r="I20" i="16"/>
  <c r="B16" i="32"/>
  <c r="B20" i="16"/>
  <c r="C30" i="7"/>
  <c r="C12" i="16"/>
  <c r="D30" i="7"/>
  <c r="D12" i="16"/>
  <c r="F30" i="7"/>
  <c r="F12" i="16"/>
  <c r="G12" i="16"/>
  <c r="H30" i="7"/>
  <c r="H12" i="16"/>
  <c r="I30" i="7"/>
  <c r="I12" i="16"/>
  <c r="B30" i="7"/>
  <c r="B12" i="16"/>
  <c r="G11" i="16"/>
  <c r="H28" i="8"/>
  <c r="H11" i="16"/>
  <c r="F28" i="8"/>
  <c r="C28" i="8"/>
  <c r="D28" i="8"/>
  <c r="I28" i="8"/>
  <c r="I11" i="16"/>
  <c r="C11" i="16"/>
  <c r="D11" i="16"/>
  <c r="F11" i="16"/>
  <c r="B28" i="8"/>
  <c r="B11" i="16"/>
  <c r="C31" i="2"/>
  <c r="C9" i="16"/>
  <c r="D31" i="2"/>
  <c r="D9" i="16"/>
  <c r="F31" i="2"/>
  <c r="F9" i="16"/>
  <c r="G31" i="2"/>
  <c r="G9" i="16"/>
  <c r="H31" i="2"/>
  <c r="H9" i="16"/>
  <c r="I31" i="2"/>
  <c r="I9" i="16"/>
  <c r="B31" i="2"/>
  <c r="B9" i="16"/>
  <c r="C14" i="40"/>
  <c r="C22" i="16"/>
  <c r="D14" i="40"/>
  <c r="D22" i="16"/>
  <c r="F14" i="40"/>
  <c r="F22" i="16"/>
  <c r="G14" i="40"/>
  <c r="G22" i="16"/>
  <c r="H14" i="40"/>
  <c r="H22" i="16"/>
  <c r="I14" i="40"/>
  <c r="I22" i="16"/>
  <c r="B14" i="40"/>
  <c r="B22" i="16"/>
  <c r="C16" i="37"/>
  <c r="C13" i="16"/>
  <c r="D16" i="37"/>
  <c r="D13" i="16"/>
  <c r="F13" i="16"/>
  <c r="G16" i="37"/>
  <c r="G13" i="16"/>
  <c r="H16" i="37"/>
  <c r="H13" i="16"/>
  <c r="I16" i="37"/>
  <c r="I13" i="16"/>
  <c r="B13" i="16"/>
  <c r="C17" i="35"/>
  <c r="C6" i="16"/>
  <c r="D17" i="35"/>
  <c r="D6" i="16"/>
  <c r="F17" i="35"/>
  <c r="F6" i="16"/>
  <c r="G17" i="35"/>
  <c r="G6" i="16"/>
  <c r="H17" i="35"/>
  <c r="H6" i="16"/>
  <c r="I17" i="35"/>
  <c r="I6" i="16"/>
  <c r="B17" i="35"/>
  <c r="B6" i="16"/>
  <c r="C29" i="3"/>
  <c r="C7" i="16"/>
  <c r="D29" i="3"/>
  <c r="D7" i="16"/>
  <c r="F29" i="3"/>
  <c r="F7" i="16"/>
  <c r="G29" i="3"/>
  <c r="G7" i="16"/>
  <c r="H29" i="3"/>
  <c r="H7" i="16"/>
  <c r="I29" i="3"/>
  <c r="I7" i="16"/>
  <c r="B29" i="3"/>
  <c r="B7" i="16"/>
  <c r="C23" i="16"/>
  <c r="D23" i="16"/>
  <c r="F23" i="16"/>
  <c r="G23" i="16"/>
  <c r="H23" i="16"/>
  <c r="I16" i="34"/>
  <c r="I23" i="16"/>
  <c r="B23" i="16"/>
  <c r="C18" i="33"/>
  <c r="C8" i="16"/>
  <c r="D18" i="33"/>
  <c r="D8" i="16"/>
  <c r="F18" i="33"/>
  <c r="F8" i="16"/>
  <c r="G18" i="33"/>
  <c r="G8" i="16"/>
  <c r="H18" i="33"/>
  <c r="H8" i="16"/>
  <c r="I18" i="33"/>
  <c r="I8" i="16"/>
  <c r="B18" i="33"/>
  <c r="B8" i="16"/>
  <c r="C19" i="20"/>
  <c r="C14" i="16"/>
  <c r="D19" i="20"/>
  <c r="D14" i="16"/>
  <c r="F19" i="20"/>
  <c r="F14" i="16"/>
  <c r="G19" i="20"/>
  <c r="G14" i="16"/>
  <c r="H19" i="20"/>
  <c r="H14" i="16"/>
  <c r="I19" i="20"/>
  <c r="I14" i="16"/>
  <c r="B19" i="20"/>
  <c r="B14" i="16"/>
  <c r="F23" i="9"/>
  <c r="C23" i="9"/>
  <c r="D23" i="9"/>
  <c r="I23" i="9"/>
  <c r="I5" i="16"/>
  <c r="F5" i="16"/>
  <c r="G23" i="9"/>
  <c r="G5" i="16"/>
  <c r="H23" i="9"/>
  <c r="H5" i="16"/>
  <c r="D5" i="16"/>
  <c r="C5" i="16"/>
  <c r="B23" i="9"/>
  <c r="B5" i="16"/>
  <c r="G71" i="13"/>
  <c r="G60" i="43"/>
  <c r="H60" i="43"/>
  <c r="I60" i="43"/>
  <c r="G61" i="43"/>
  <c r="H61" i="43"/>
  <c r="I61" i="43"/>
  <c r="G62" i="43"/>
  <c r="H62" i="43"/>
  <c r="I62" i="43"/>
  <c r="G58" i="43"/>
  <c r="H58" i="43"/>
  <c r="I58" i="43"/>
  <c r="G51" i="43"/>
  <c r="H51" i="43"/>
  <c r="I51" i="43"/>
  <c r="I46" i="43"/>
  <c r="H46" i="43"/>
  <c r="E64" i="43"/>
  <c r="D64" i="43"/>
  <c r="I64" i="43"/>
  <c r="B64" i="43"/>
  <c r="H64" i="43"/>
  <c r="G64" i="43"/>
  <c r="F64" i="43"/>
  <c r="C64" i="43"/>
  <c r="I59" i="43"/>
  <c r="H59" i="43"/>
  <c r="G59" i="43"/>
  <c r="I57" i="43"/>
  <c r="H57" i="43"/>
  <c r="G57" i="43"/>
  <c r="I56" i="43"/>
  <c r="H56" i="43"/>
  <c r="G56" i="43"/>
  <c r="I55" i="43"/>
  <c r="H55" i="43"/>
  <c r="G55" i="43"/>
  <c r="I54" i="43"/>
  <c r="H54" i="43"/>
  <c r="G54" i="43"/>
  <c r="I53" i="43"/>
  <c r="H53" i="43"/>
  <c r="G53" i="43"/>
  <c r="I52" i="43"/>
  <c r="H52" i="43"/>
  <c r="G52" i="43"/>
  <c r="I49" i="43"/>
  <c r="H49" i="43"/>
  <c r="G49" i="43"/>
  <c r="I48" i="43"/>
  <c r="H48" i="43"/>
  <c r="G48" i="43"/>
  <c r="G46" i="43"/>
  <c r="E23" i="43"/>
  <c r="C23" i="43"/>
  <c r="D23" i="43"/>
  <c r="G23" i="43"/>
  <c r="F23" i="43"/>
  <c r="B23" i="43"/>
  <c r="G20" i="43"/>
  <c r="G19" i="43"/>
  <c r="G18" i="43"/>
  <c r="G17" i="43"/>
  <c r="G16" i="43"/>
  <c r="G15" i="43"/>
  <c r="G14" i="43"/>
  <c r="G13" i="43"/>
  <c r="G12" i="43"/>
  <c r="G11" i="43"/>
  <c r="G10" i="43"/>
  <c r="G8" i="43"/>
  <c r="G7" i="43"/>
  <c r="G5" i="43"/>
  <c r="G48" i="42"/>
  <c r="G49" i="42"/>
  <c r="G50" i="42"/>
  <c r="G51" i="42"/>
  <c r="G52" i="42"/>
  <c r="G53" i="42"/>
  <c r="H48" i="42"/>
  <c r="I48" i="42"/>
  <c r="H49" i="42"/>
  <c r="I49" i="42"/>
  <c r="H50" i="42"/>
  <c r="I50" i="42"/>
  <c r="H51" i="42"/>
  <c r="I51" i="42"/>
  <c r="H52" i="42"/>
  <c r="I52" i="42"/>
  <c r="H53" i="42"/>
  <c r="I53" i="42"/>
  <c r="I5" i="42"/>
  <c r="I6" i="42"/>
  <c r="I7" i="42"/>
  <c r="I8" i="42"/>
  <c r="I9" i="42"/>
  <c r="I10" i="42"/>
  <c r="I59" i="42"/>
  <c r="H59" i="42"/>
  <c r="G59" i="42"/>
  <c r="I58" i="42"/>
  <c r="H58" i="42"/>
  <c r="G58" i="42"/>
  <c r="I57" i="42"/>
  <c r="H57" i="42"/>
  <c r="G57" i="42"/>
  <c r="I56" i="42"/>
  <c r="H56" i="42"/>
  <c r="G56" i="42"/>
  <c r="I55" i="42"/>
  <c r="H55" i="42"/>
  <c r="G55" i="42"/>
  <c r="I54" i="42"/>
  <c r="H54" i="42"/>
  <c r="G54" i="42"/>
  <c r="I16" i="42"/>
  <c r="I15" i="42"/>
  <c r="I14" i="42"/>
  <c r="I13" i="42"/>
  <c r="I12" i="42"/>
  <c r="I11" i="42"/>
  <c r="I42" i="41"/>
  <c r="H42" i="41"/>
  <c r="G42" i="41"/>
  <c r="I40" i="41"/>
  <c r="H40" i="41"/>
  <c r="G40" i="41"/>
  <c r="I39" i="41"/>
  <c r="H39" i="41"/>
  <c r="G39" i="41"/>
  <c r="I9" i="41"/>
  <c r="I8" i="41"/>
  <c r="I6" i="41"/>
  <c r="I5" i="41"/>
  <c r="I9" i="40"/>
  <c r="I8" i="40"/>
  <c r="I7" i="40"/>
  <c r="I6" i="40"/>
  <c r="I5" i="40"/>
  <c r="I44" i="39"/>
  <c r="H44" i="39"/>
  <c r="G44" i="39"/>
  <c r="I43" i="39"/>
  <c r="H43" i="39"/>
  <c r="G43" i="39"/>
  <c r="I42" i="39"/>
  <c r="H42" i="39"/>
  <c r="G42" i="39"/>
  <c r="I41" i="39"/>
  <c r="H41" i="39"/>
  <c r="G41" i="39"/>
  <c r="I40" i="39"/>
  <c r="H40" i="39"/>
  <c r="G40" i="39"/>
  <c r="I9" i="39"/>
  <c r="I8" i="39"/>
  <c r="I7" i="39"/>
  <c r="I6" i="39"/>
  <c r="I5" i="39"/>
  <c r="I10" i="38"/>
  <c r="I9" i="38"/>
  <c r="I8" i="38"/>
  <c r="I7" i="38"/>
  <c r="I6" i="38"/>
  <c r="I5" i="38"/>
  <c r="G41" i="37"/>
  <c r="H41" i="37"/>
  <c r="G42" i="37"/>
  <c r="H42" i="37"/>
  <c r="G43" i="37"/>
  <c r="H43" i="37"/>
  <c r="I44" i="37"/>
  <c r="H44" i="37"/>
  <c r="G44" i="37"/>
  <c r="I43" i="37"/>
  <c r="I42" i="37"/>
  <c r="I41" i="37"/>
  <c r="G42" i="36"/>
  <c r="H42" i="36"/>
  <c r="I42" i="36"/>
  <c r="G43" i="36"/>
  <c r="H43" i="36"/>
  <c r="I43" i="36"/>
  <c r="G44" i="36"/>
  <c r="H44" i="36"/>
  <c r="I44" i="36"/>
  <c r="G45" i="36"/>
  <c r="H45" i="36"/>
  <c r="I45" i="36"/>
  <c r="I10" i="36"/>
  <c r="I9" i="36"/>
  <c r="I8" i="36"/>
  <c r="I7" i="36"/>
  <c r="I6" i="36"/>
  <c r="I5" i="36"/>
  <c r="I47" i="35"/>
  <c r="H47" i="35"/>
  <c r="G47" i="35"/>
  <c r="I46" i="35"/>
  <c r="H46" i="35"/>
  <c r="G46" i="35"/>
  <c r="I44" i="35"/>
  <c r="H44" i="35"/>
  <c r="G44" i="35"/>
  <c r="I43" i="35"/>
  <c r="H43" i="35"/>
  <c r="G43" i="35"/>
  <c r="I42" i="35"/>
  <c r="H42" i="35"/>
  <c r="G42" i="35"/>
  <c r="I10" i="35"/>
  <c r="I9" i="35"/>
  <c r="I8" i="35"/>
  <c r="I7" i="35"/>
  <c r="I6" i="35"/>
  <c r="I5" i="35"/>
  <c r="G43" i="34"/>
  <c r="H43" i="34"/>
  <c r="I43" i="34"/>
  <c r="I44" i="34"/>
  <c r="H44" i="34"/>
  <c r="G44" i="34"/>
  <c r="I41" i="34"/>
  <c r="H41" i="34"/>
  <c r="G41" i="34"/>
  <c r="I8" i="34"/>
  <c r="I49" i="33"/>
  <c r="H49" i="33"/>
  <c r="G49" i="33"/>
  <c r="I48" i="33"/>
  <c r="H48" i="33"/>
  <c r="G48" i="33"/>
  <c r="I47" i="33"/>
  <c r="H47" i="33"/>
  <c r="G47" i="33"/>
  <c r="I46" i="33"/>
  <c r="H46" i="33"/>
  <c r="G46" i="33"/>
  <c r="I45" i="33"/>
  <c r="H45" i="33"/>
  <c r="G45" i="33"/>
  <c r="I44" i="33"/>
  <c r="H44" i="33"/>
  <c r="G44" i="33"/>
  <c r="I43" i="33"/>
  <c r="H43" i="33"/>
  <c r="G43" i="33"/>
  <c r="I11" i="33"/>
  <c r="I10" i="33"/>
  <c r="I9" i="33"/>
  <c r="I8" i="33"/>
  <c r="I7" i="33"/>
  <c r="I6" i="33"/>
  <c r="I5" i="33"/>
  <c r="I41" i="32"/>
  <c r="I42" i="32"/>
  <c r="I43" i="32"/>
  <c r="I44" i="32"/>
  <c r="I45" i="32"/>
  <c r="I46" i="32"/>
  <c r="I47" i="32"/>
  <c r="I48" i="32"/>
  <c r="H41" i="32"/>
  <c r="H42" i="32"/>
  <c r="H43" i="32"/>
  <c r="H44" i="32"/>
  <c r="H45" i="32"/>
  <c r="H46" i="32"/>
  <c r="H47" i="32"/>
  <c r="H48" i="32"/>
  <c r="G41" i="32"/>
  <c r="G42" i="32"/>
  <c r="G43" i="32"/>
  <c r="G44" i="32"/>
  <c r="G45" i="32"/>
  <c r="G46" i="32"/>
  <c r="G47" i="32"/>
  <c r="G48" i="32"/>
  <c r="I12" i="32"/>
  <c r="I11" i="32"/>
  <c r="I10" i="32"/>
  <c r="I9" i="32"/>
  <c r="I8" i="32"/>
  <c r="I7" i="32"/>
  <c r="I6" i="32"/>
  <c r="I5" i="32"/>
  <c r="H45" i="20"/>
  <c r="I45" i="20"/>
  <c r="H46" i="20"/>
  <c r="I46" i="20"/>
  <c r="H47" i="20"/>
  <c r="I47" i="20"/>
  <c r="H48" i="20"/>
  <c r="I48" i="20"/>
  <c r="H49" i="20"/>
  <c r="I49" i="20"/>
  <c r="H50" i="20"/>
  <c r="I50" i="20"/>
  <c r="H51" i="20"/>
  <c r="I51" i="20"/>
  <c r="I6" i="20"/>
  <c r="I7" i="20"/>
  <c r="I8" i="20"/>
  <c r="I9" i="20"/>
  <c r="I10" i="20"/>
  <c r="I11" i="20"/>
  <c r="I12" i="20"/>
  <c r="I5" i="20"/>
  <c r="D65" i="12"/>
  <c r="C65" i="12"/>
  <c r="G50" i="12"/>
  <c r="G51" i="12"/>
  <c r="G52" i="12"/>
  <c r="H52" i="12"/>
  <c r="G53" i="12"/>
  <c r="H53" i="12"/>
  <c r="G54" i="12"/>
  <c r="H54" i="12"/>
  <c r="G55" i="12"/>
  <c r="H55" i="12"/>
  <c r="G56" i="12"/>
  <c r="H56" i="12"/>
  <c r="H57" i="12"/>
  <c r="G57" i="12"/>
  <c r="H58" i="12"/>
  <c r="G58" i="12"/>
  <c r="I6" i="12"/>
  <c r="I7" i="12"/>
  <c r="I8" i="12"/>
  <c r="I9" i="12"/>
  <c r="I10" i="12"/>
  <c r="I11" i="12"/>
  <c r="I12" i="12"/>
  <c r="I13" i="12"/>
  <c r="I14" i="12"/>
  <c r="I15" i="12"/>
  <c r="I16" i="12"/>
  <c r="I5" i="12"/>
  <c r="E55" i="10"/>
  <c r="D55" i="10"/>
  <c r="J55" i="10"/>
  <c r="B55" i="10"/>
  <c r="I55" i="10"/>
  <c r="H55" i="10"/>
  <c r="G55" i="10"/>
  <c r="C55" i="10"/>
  <c r="H53" i="10"/>
  <c r="I53" i="10"/>
  <c r="J53" i="10"/>
  <c r="J52" i="10"/>
  <c r="I52" i="10"/>
  <c r="H52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5" i="10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5" i="8"/>
  <c r="H51" i="9"/>
  <c r="G57" i="7"/>
  <c r="I57" i="7"/>
  <c r="H57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5" i="3"/>
  <c r="I6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I52" i="9"/>
  <c r="I53" i="9"/>
  <c r="I54" i="9"/>
  <c r="I55" i="9"/>
  <c r="I56" i="9"/>
  <c r="I57" i="9"/>
  <c r="I58" i="9"/>
  <c r="I59" i="9"/>
  <c r="I60" i="9"/>
  <c r="I61" i="9"/>
  <c r="I62" i="9"/>
  <c r="H52" i="9"/>
  <c r="H53" i="9"/>
  <c r="H54" i="9"/>
  <c r="H55" i="9"/>
  <c r="H56" i="9"/>
  <c r="H57" i="9"/>
  <c r="H58" i="9"/>
  <c r="H59" i="9"/>
  <c r="H60" i="9"/>
  <c r="H61" i="9"/>
  <c r="H62" i="9"/>
  <c r="G52" i="9"/>
  <c r="G53" i="9"/>
  <c r="G54" i="9"/>
  <c r="G55" i="9"/>
  <c r="G56" i="9"/>
  <c r="G57" i="9"/>
  <c r="G58" i="9"/>
  <c r="G59" i="9"/>
  <c r="G60" i="9"/>
  <c r="G61" i="9"/>
  <c r="G62" i="9"/>
  <c r="I5" i="9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5" i="2"/>
  <c r="T5" i="16"/>
  <c r="T6" i="16"/>
  <c r="T7" i="16"/>
  <c r="R41" i="16"/>
  <c r="S41" i="16"/>
  <c r="T41" i="16"/>
  <c r="R42" i="16"/>
  <c r="S42" i="16"/>
  <c r="T42" i="16"/>
  <c r="R43" i="16"/>
  <c r="S43" i="16"/>
  <c r="T43" i="16"/>
  <c r="G37" i="19"/>
  <c r="H37" i="19"/>
  <c r="G51" i="9"/>
  <c r="I51" i="9"/>
  <c r="H44" i="20"/>
  <c r="I44" i="20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B25" i="15"/>
  <c r="C25" i="15"/>
  <c r="D25" i="15"/>
  <c r="F25" i="15"/>
  <c r="G25" i="15"/>
  <c r="H25" i="15"/>
  <c r="G48" i="15"/>
  <c r="G49" i="15"/>
  <c r="H49" i="15"/>
  <c r="I49" i="15"/>
  <c r="G50" i="15"/>
  <c r="H50" i="15"/>
  <c r="I50" i="15"/>
  <c r="G51" i="15"/>
  <c r="H51" i="15"/>
  <c r="I51" i="15"/>
  <c r="G52" i="15"/>
  <c r="H52" i="15"/>
  <c r="I52" i="15"/>
  <c r="G54" i="15"/>
  <c r="H54" i="15"/>
  <c r="I54" i="15"/>
  <c r="G55" i="15"/>
  <c r="H55" i="15"/>
  <c r="I55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1" i="15"/>
  <c r="H61" i="15"/>
  <c r="I61" i="15"/>
  <c r="G62" i="15"/>
  <c r="G63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B24" i="14"/>
  <c r="C24" i="14"/>
  <c r="D24" i="14"/>
  <c r="E24" i="14"/>
  <c r="F24" i="14"/>
  <c r="H24" i="14"/>
  <c r="H6" i="13"/>
  <c r="H8" i="13"/>
  <c r="H9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B30" i="13"/>
  <c r="C30" i="13"/>
  <c r="D30" i="13"/>
  <c r="F30" i="13"/>
  <c r="G30" i="13"/>
  <c r="H30" i="13"/>
  <c r="G53" i="13"/>
  <c r="H53" i="13"/>
  <c r="I53" i="13"/>
  <c r="G55" i="13"/>
  <c r="H55" i="13"/>
  <c r="I55" i="13"/>
  <c r="G56" i="13"/>
  <c r="H56" i="13"/>
  <c r="I56" i="13"/>
  <c r="G58" i="13"/>
  <c r="H58" i="13"/>
  <c r="I58" i="13"/>
  <c r="G59" i="13"/>
  <c r="H59" i="13"/>
  <c r="I59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G64" i="13"/>
  <c r="H64" i="13"/>
  <c r="I64" i="13"/>
  <c r="G65" i="13"/>
  <c r="H65" i="13"/>
  <c r="I65" i="13"/>
  <c r="G66" i="13"/>
  <c r="H66" i="13"/>
  <c r="I66" i="13"/>
  <c r="G67" i="13"/>
  <c r="G68" i="13"/>
  <c r="H68" i="13"/>
  <c r="I68" i="13"/>
  <c r="G69" i="13"/>
  <c r="G70" i="13"/>
  <c r="H71" i="13"/>
  <c r="I71" i="13"/>
  <c r="G74" i="13"/>
  <c r="B77" i="13"/>
  <c r="C77" i="13"/>
  <c r="D77" i="13"/>
  <c r="E77" i="13"/>
  <c r="F77" i="13"/>
  <c r="G77" i="13"/>
  <c r="H77" i="13"/>
  <c r="I77" i="13"/>
  <c r="H5" i="18"/>
  <c r="H6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B27" i="18"/>
  <c r="C27" i="18"/>
  <c r="D27" i="18"/>
  <c r="F27" i="18"/>
  <c r="G27" i="18"/>
  <c r="H27" i="18"/>
  <c r="G51" i="18"/>
  <c r="H51" i="18"/>
  <c r="I51" i="18"/>
  <c r="G52" i="18"/>
  <c r="H52" i="18"/>
  <c r="I52" i="18"/>
  <c r="G54" i="18"/>
  <c r="H54" i="18"/>
  <c r="I54" i="18"/>
  <c r="G55" i="18"/>
  <c r="H55" i="18"/>
  <c r="I55" i="18"/>
  <c r="G56" i="18"/>
  <c r="H56" i="18"/>
  <c r="I56" i="18"/>
  <c r="G57" i="18"/>
  <c r="H57" i="18"/>
  <c r="I57" i="18"/>
  <c r="G58" i="18"/>
  <c r="H58" i="18"/>
  <c r="I58" i="18"/>
  <c r="G59" i="18"/>
  <c r="H59" i="18"/>
  <c r="I59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4" i="18"/>
  <c r="H64" i="18"/>
  <c r="I64" i="18"/>
  <c r="G65" i="18"/>
  <c r="H65" i="18"/>
  <c r="I65" i="18"/>
  <c r="G66" i="18"/>
  <c r="H66" i="18"/>
  <c r="I66" i="18"/>
  <c r="G67" i="18"/>
  <c r="H67" i="18"/>
  <c r="I67" i="18"/>
  <c r="G68" i="18"/>
  <c r="H68" i="18"/>
  <c r="I68" i="18"/>
  <c r="G69" i="18"/>
  <c r="H69" i="18"/>
  <c r="I69" i="18"/>
  <c r="G70" i="18"/>
  <c r="H70" i="18"/>
  <c r="I70" i="18"/>
  <c r="B73" i="18"/>
  <c r="C73" i="18"/>
  <c r="D73" i="18"/>
  <c r="E73" i="18"/>
  <c r="G73" i="18"/>
  <c r="H73" i="18"/>
  <c r="I73" i="18"/>
</calcChain>
</file>

<file path=xl/sharedStrings.xml><?xml version="1.0" encoding="utf-8"?>
<sst xmlns="http://schemas.openxmlformats.org/spreadsheetml/2006/main" count="1527" uniqueCount="364">
  <si>
    <t>Stevens P</t>
    <phoneticPr fontId="3" type="noConversion"/>
  </si>
  <si>
    <t>Gilbert J</t>
    <phoneticPr fontId="3" type="noConversion"/>
  </si>
  <si>
    <t>3--23</t>
  </si>
  <si>
    <t>5--16</t>
  </si>
  <si>
    <t>1--37</t>
  </si>
  <si>
    <t>5--6</t>
  </si>
  <si>
    <t>8--44</t>
  </si>
  <si>
    <t>4--32</t>
  </si>
  <si>
    <t>2--30</t>
  </si>
  <si>
    <t>0--40</t>
  </si>
  <si>
    <t>6--14</t>
  </si>
  <si>
    <t>6--50</t>
  </si>
  <si>
    <t>2--35</t>
  </si>
  <si>
    <t>3--30</t>
  </si>
  <si>
    <t>%</t>
  </si>
  <si>
    <t>4--10</t>
  </si>
  <si>
    <t>3--8</t>
  </si>
  <si>
    <t>6--13</t>
  </si>
  <si>
    <t>4--35</t>
  </si>
  <si>
    <t>5--13</t>
  </si>
  <si>
    <t>2--41</t>
  </si>
  <si>
    <t>5--36</t>
  </si>
  <si>
    <t>100s</t>
  </si>
  <si>
    <t>2--25</t>
  </si>
  <si>
    <t>7--20</t>
  </si>
  <si>
    <t>6--18</t>
  </si>
  <si>
    <t>no</t>
  </si>
  <si>
    <t>total</t>
  </si>
  <si>
    <t>Barnard</t>
  </si>
  <si>
    <t>Scott</t>
  </si>
  <si>
    <t>Hutchings</t>
  </si>
  <si>
    <t>Stevens J</t>
  </si>
  <si>
    <t>Mch</t>
  </si>
  <si>
    <t>Inn</t>
  </si>
  <si>
    <t>N O</t>
  </si>
  <si>
    <t>Runs</t>
  </si>
  <si>
    <t>50s</t>
  </si>
  <si>
    <t>Av</t>
  </si>
  <si>
    <t>Dawson</t>
  </si>
  <si>
    <t>Carsberg</t>
  </si>
  <si>
    <t>Mimmack</t>
  </si>
  <si>
    <t>Taylor</t>
  </si>
  <si>
    <t>Wood</t>
  </si>
  <si>
    <t>Barr</t>
  </si>
  <si>
    <t>Gilbert</t>
  </si>
  <si>
    <t>Bowler</t>
  </si>
  <si>
    <t>Scholes</t>
  </si>
  <si>
    <t>5wkts</t>
    <phoneticPr fontId="3" type="noConversion"/>
  </si>
  <si>
    <t>Gould</t>
  </si>
  <si>
    <t>Harris</t>
  </si>
  <si>
    <t>Stevens</t>
  </si>
  <si>
    <t>Hindley</t>
  </si>
  <si>
    <t>Gallant B</t>
    <phoneticPr fontId="3" type="noConversion"/>
  </si>
  <si>
    <t>Gallant G</t>
    <phoneticPr fontId="3" type="noConversion"/>
  </si>
  <si>
    <t>Aherne</t>
    <phoneticPr fontId="3" type="noConversion"/>
  </si>
  <si>
    <t>Russell</t>
    <phoneticPr fontId="3" type="noConversion"/>
  </si>
  <si>
    <t>Stevens P</t>
    <phoneticPr fontId="3" type="noConversion"/>
  </si>
  <si>
    <t>Gilbert J</t>
    <phoneticPr fontId="3" type="noConversion"/>
  </si>
  <si>
    <t>Gallant G</t>
    <phoneticPr fontId="3" type="noConversion"/>
  </si>
  <si>
    <t>Aherne</t>
    <phoneticPr fontId="3" type="noConversion"/>
  </si>
  <si>
    <t>Sutcliffe</t>
    <phoneticPr fontId="3" type="noConversion"/>
  </si>
  <si>
    <t>Gomez</t>
  </si>
  <si>
    <t>TOTAL</t>
  </si>
  <si>
    <t>Totals</t>
  </si>
  <si>
    <t>Batting</t>
  </si>
  <si>
    <t>Bowling</t>
  </si>
  <si>
    <t>Ov</t>
  </si>
  <si>
    <t>Mdn</t>
  </si>
  <si>
    <t>Wkts</t>
  </si>
  <si>
    <t>Best</t>
  </si>
  <si>
    <t>5-Wkt</t>
  </si>
  <si>
    <t>Econ</t>
  </si>
  <si>
    <t>S R</t>
  </si>
  <si>
    <t>7--26</t>
  </si>
  <si>
    <t>2--23</t>
  </si>
  <si>
    <t>4--4</t>
  </si>
  <si>
    <t>4--16</t>
  </si>
  <si>
    <t>3--27</t>
  </si>
  <si>
    <t>5--17</t>
  </si>
  <si>
    <t>5--42</t>
  </si>
  <si>
    <t>2--28</t>
  </si>
  <si>
    <t>0--9</t>
  </si>
  <si>
    <t>0--21</t>
  </si>
  <si>
    <t>8--19</t>
  </si>
  <si>
    <t>2--20</t>
  </si>
  <si>
    <t>3--28</t>
  </si>
  <si>
    <t>2--27</t>
  </si>
  <si>
    <t>3--15</t>
  </si>
  <si>
    <t>3--44</t>
  </si>
  <si>
    <t>0--20</t>
  </si>
  <si>
    <t>5--25</t>
  </si>
  <si>
    <t>4--2</t>
  </si>
  <si>
    <t>2--29</t>
  </si>
  <si>
    <t>6--59</t>
  </si>
  <si>
    <t>6--40</t>
  </si>
  <si>
    <t>5--5</t>
  </si>
  <si>
    <t>3--47</t>
  </si>
  <si>
    <t>5--20</t>
  </si>
  <si>
    <t>1--17</t>
  </si>
  <si>
    <t>1--10</t>
  </si>
  <si>
    <t>2--31</t>
  </si>
  <si>
    <t>3--19</t>
  </si>
  <si>
    <t>5--75</t>
  </si>
  <si>
    <t>4--54</t>
  </si>
  <si>
    <t>1--29</t>
  </si>
  <si>
    <t>0--5</t>
  </si>
  <si>
    <t>Seasons Summary:</t>
  </si>
  <si>
    <t>Year</t>
  </si>
  <si>
    <t>Played</t>
  </si>
  <si>
    <t xml:space="preserve">Won </t>
  </si>
  <si>
    <t>Lost</t>
  </si>
  <si>
    <t>Drawn</t>
  </si>
  <si>
    <t xml:space="preserve">Cancelled </t>
  </si>
  <si>
    <t>Abandoned</t>
  </si>
  <si>
    <t>Tied</t>
  </si>
  <si>
    <t>Chris</t>
  </si>
  <si>
    <t>Batting:</t>
  </si>
  <si>
    <t>5--2</t>
  </si>
  <si>
    <t>9--10</t>
  </si>
  <si>
    <t>Wickets</t>
  </si>
  <si>
    <t>Overs</t>
  </si>
  <si>
    <t>Strike Rate</t>
  </si>
  <si>
    <t>Average</t>
  </si>
  <si>
    <t>Economy</t>
  </si>
  <si>
    <t>Nick</t>
  </si>
  <si>
    <t>Mdns</t>
  </si>
  <si>
    <t>Bowling:</t>
  </si>
  <si>
    <t>Tony</t>
  </si>
  <si>
    <t>Peter</t>
  </si>
  <si>
    <t>2--0</t>
  </si>
  <si>
    <t>2--4</t>
  </si>
  <si>
    <t>3--24</t>
  </si>
  <si>
    <t>5--37</t>
  </si>
  <si>
    <t>4--38</t>
  </si>
  <si>
    <t>1--24</t>
  </si>
  <si>
    <t>Colin</t>
  </si>
  <si>
    <t>3--41</t>
  </si>
  <si>
    <t>3--12</t>
  </si>
  <si>
    <t>Paul</t>
  </si>
  <si>
    <t>Stuart</t>
  </si>
  <si>
    <t>Ct</t>
  </si>
  <si>
    <t>St</t>
  </si>
  <si>
    <t>Wk</t>
  </si>
  <si>
    <t>Byes</t>
  </si>
  <si>
    <t>Av Wk</t>
  </si>
  <si>
    <t>Av Bye</t>
  </si>
  <si>
    <t>Wicket Keeping:</t>
  </si>
  <si>
    <t>Sandy</t>
  </si>
  <si>
    <t>Matches</t>
  </si>
  <si>
    <t>Innings</t>
  </si>
  <si>
    <t>Total</t>
  </si>
  <si>
    <t>Toby</t>
  </si>
  <si>
    <t xml:space="preserve">Gallant </t>
  </si>
  <si>
    <t>Ben</t>
  </si>
  <si>
    <t>George</t>
  </si>
  <si>
    <t>Andy</t>
  </si>
  <si>
    <t>Dave</t>
  </si>
  <si>
    <t xml:space="preserve">Hutchings </t>
  </si>
  <si>
    <t>Gary</t>
  </si>
  <si>
    <t>Russell</t>
  </si>
  <si>
    <t>Tim</t>
  </si>
  <si>
    <t>Sutcliffe</t>
  </si>
  <si>
    <t xml:space="preserve">Stevens </t>
  </si>
  <si>
    <t>Patrick</t>
  </si>
  <si>
    <t>Ahearne</t>
  </si>
  <si>
    <t>Jan</t>
  </si>
  <si>
    <t>Gilbert S</t>
  </si>
  <si>
    <t>Scholes P</t>
  </si>
  <si>
    <t>Overall Averages</t>
  </si>
  <si>
    <t>(click name to go to averages)</t>
  </si>
  <si>
    <t>John</t>
  </si>
  <si>
    <t>Malcolm</t>
  </si>
  <si>
    <t>(back to front sheet)</t>
  </si>
  <si>
    <t>Anders</t>
  </si>
  <si>
    <t>Mark</t>
  </si>
  <si>
    <t>Sean</t>
  </si>
  <si>
    <t>Scholes S</t>
  </si>
  <si>
    <t>N/A</t>
  </si>
  <si>
    <t>1--19</t>
  </si>
  <si>
    <t>5--10</t>
  </si>
  <si>
    <t>2--7</t>
  </si>
  <si>
    <t>4--47</t>
  </si>
  <si>
    <t>5--53</t>
  </si>
  <si>
    <t>5--29</t>
  </si>
  <si>
    <t>3--11</t>
  </si>
  <si>
    <t>5--52</t>
  </si>
  <si>
    <t>1--15</t>
  </si>
  <si>
    <t>5--46</t>
  </si>
  <si>
    <t>4--44</t>
  </si>
  <si>
    <t>3--16</t>
  </si>
  <si>
    <t>2--37</t>
  </si>
  <si>
    <t>4--31</t>
  </si>
  <si>
    <t>5--11</t>
  </si>
  <si>
    <t>5--26</t>
  </si>
  <si>
    <t>6--37</t>
  </si>
  <si>
    <t>2--17</t>
  </si>
  <si>
    <t>2--32</t>
  </si>
  <si>
    <t>1--13</t>
  </si>
  <si>
    <t>1--31</t>
  </si>
  <si>
    <t>1--12</t>
  </si>
  <si>
    <t>2--8</t>
  </si>
  <si>
    <t>3--18</t>
  </si>
  <si>
    <t>3--34</t>
  </si>
  <si>
    <t>1--8</t>
  </si>
  <si>
    <t>Highest</t>
  </si>
  <si>
    <t>2--14</t>
  </si>
  <si>
    <t>2--19</t>
  </si>
  <si>
    <t>3--21</t>
  </si>
  <si>
    <t>4--18</t>
  </si>
  <si>
    <t>1--30</t>
  </si>
  <si>
    <t>0--13</t>
  </si>
  <si>
    <t>5--28</t>
  </si>
  <si>
    <t>1--21</t>
  </si>
  <si>
    <t>3--38</t>
  </si>
  <si>
    <t>7--38</t>
  </si>
  <si>
    <t>2--59</t>
  </si>
  <si>
    <t>0--17</t>
  </si>
  <si>
    <t>High</t>
  </si>
  <si>
    <t>*</t>
  </si>
  <si>
    <t>6--16</t>
  </si>
  <si>
    <t>5--4</t>
  </si>
  <si>
    <t>6--65</t>
  </si>
  <si>
    <t>5--38</t>
  </si>
  <si>
    <t>6--32</t>
  </si>
  <si>
    <t>4--27</t>
  </si>
  <si>
    <t>4--28</t>
  </si>
  <si>
    <t>2--22</t>
  </si>
  <si>
    <t>2--21</t>
  </si>
  <si>
    <t>3--39</t>
  </si>
  <si>
    <t>2--12</t>
  </si>
  <si>
    <t>5--18</t>
  </si>
  <si>
    <t>Booth R</t>
  </si>
  <si>
    <t>Rob</t>
  </si>
  <si>
    <t>1--3</t>
  </si>
  <si>
    <t>Drever A</t>
  </si>
  <si>
    <t>Angus</t>
  </si>
  <si>
    <t>1--6</t>
  </si>
  <si>
    <t>Against</t>
  </si>
  <si>
    <t>Gt Canfield</t>
  </si>
  <si>
    <t>88*</t>
  </si>
  <si>
    <t>Stansted</t>
  </si>
  <si>
    <t>6--46</t>
  </si>
  <si>
    <t>3--43</t>
  </si>
  <si>
    <t>6--22</t>
  </si>
  <si>
    <t>--</t>
  </si>
  <si>
    <t>1--64</t>
  </si>
  <si>
    <t>3--26</t>
  </si>
  <si>
    <t>5--33</t>
  </si>
  <si>
    <t>Barry</t>
  </si>
  <si>
    <t>1--20</t>
  </si>
  <si>
    <t>2--62</t>
  </si>
  <si>
    <t>Joe</t>
  </si>
  <si>
    <t>Gallant J</t>
  </si>
  <si>
    <t>2--18</t>
  </si>
  <si>
    <t>3--50</t>
  </si>
  <si>
    <t>4--43</t>
  </si>
  <si>
    <t>Hawkins</t>
  </si>
  <si>
    <t>Chester</t>
  </si>
  <si>
    <t>1--2</t>
  </si>
  <si>
    <t>2--6</t>
  </si>
  <si>
    <t>Hawkins C</t>
  </si>
  <si>
    <t>Matthews</t>
  </si>
  <si>
    <t>Kevin</t>
  </si>
  <si>
    <t>1--11</t>
  </si>
  <si>
    <t>Elburn</t>
  </si>
  <si>
    <t>Andrew</t>
  </si>
  <si>
    <t>1--23</t>
  </si>
  <si>
    <t>Smith B</t>
  </si>
  <si>
    <t>Matthews K</t>
  </si>
  <si>
    <t>Elburn A</t>
  </si>
  <si>
    <t>4--19</t>
  </si>
  <si>
    <t>Not Out</t>
  </si>
  <si>
    <t>Ducks</t>
  </si>
  <si>
    <t>ducks</t>
  </si>
  <si>
    <t>ahearne c</t>
  </si>
  <si>
    <t>barr s</t>
  </si>
  <si>
    <t>booth r</t>
  </si>
  <si>
    <t>carsberg</t>
  </si>
  <si>
    <t>elburn a</t>
  </si>
  <si>
    <t>gilbert j</t>
  </si>
  <si>
    <t>gilbert s</t>
  </si>
  <si>
    <t>gallant b</t>
  </si>
  <si>
    <t>gallant j</t>
  </si>
  <si>
    <t>gallant g</t>
  </si>
  <si>
    <t>hawkins c</t>
  </si>
  <si>
    <t>Fielding</t>
  </si>
  <si>
    <t>hutchings g</t>
  </si>
  <si>
    <t>matthews k</t>
  </si>
  <si>
    <t>russell</t>
  </si>
  <si>
    <t>scholes p</t>
  </si>
  <si>
    <t>scott d</t>
  </si>
  <si>
    <t>morgan-smith b</t>
  </si>
  <si>
    <t>taylor p</t>
  </si>
  <si>
    <t>6--17</t>
  </si>
  <si>
    <t>1--25</t>
  </si>
  <si>
    <t>1--35</t>
  </si>
  <si>
    <t xml:space="preserve">Slemming </t>
  </si>
  <si>
    <t>Will</t>
  </si>
  <si>
    <t>slemmings w</t>
  </si>
  <si>
    <t>Silk</t>
  </si>
  <si>
    <t>silk r</t>
  </si>
  <si>
    <t>Simms A</t>
  </si>
  <si>
    <t>Slemmings W</t>
  </si>
  <si>
    <t>Silk R</t>
  </si>
  <si>
    <t>1--36</t>
  </si>
  <si>
    <t>6--12</t>
  </si>
  <si>
    <t>5--27</t>
  </si>
  <si>
    <t>Morgan-Smith</t>
  </si>
  <si>
    <t>Not out</t>
  </si>
  <si>
    <t>Akers</t>
  </si>
  <si>
    <t>Vic</t>
  </si>
  <si>
    <t>akers v</t>
  </si>
  <si>
    <t>2--10</t>
  </si>
  <si>
    <t>Akers V</t>
  </si>
  <si>
    <t>Best Performances:</t>
  </si>
  <si>
    <t>Highest Score</t>
  </si>
  <si>
    <t>Most runs</t>
  </si>
  <si>
    <t>Best Bowling</t>
  </si>
  <si>
    <t>Most Wickets</t>
  </si>
  <si>
    <t>Best Fielding</t>
  </si>
  <si>
    <t>Name</t>
  </si>
  <si>
    <t>Total Runs</t>
  </si>
  <si>
    <t>Wkts/runs</t>
  </si>
  <si>
    <t>Dismissals</t>
  </si>
  <si>
    <t>Barnard A</t>
  </si>
  <si>
    <t>138 NO</t>
  </si>
  <si>
    <t>6 for 12</t>
  </si>
  <si>
    <t>119 NO</t>
  </si>
  <si>
    <t>Mimmack C</t>
  </si>
  <si>
    <t>5 for 10</t>
  </si>
  <si>
    <t>Dawson N</t>
  </si>
  <si>
    <t>6 for 22</t>
  </si>
  <si>
    <t>Gallant B</t>
  </si>
  <si>
    <t>5 for 16</t>
  </si>
  <si>
    <t>5 for 2</t>
  </si>
  <si>
    <t>6 for 37</t>
  </si>
  <si>
    <t>Wood C</t>
  </si>
  <si>
    <t>6 for 50</t>
  </si>
  <si>
    <t>Barr S</t>
  </si>
  <si>
    <t>7 for 20</t>
  </si>
  <si>
    <t>Bowler T</t>
  </si>
  <si>
    <t>5 for 11</t>
  </si>
  <si>
    <t>Carsberg T</t>
  </si>
  <si>
    <t>6 for 13</t>
  </si>
  <si>
    <t>7 for 26</t>
  </si>
  <si>
    <t>8 for 19</t>
  </si>
  <si>
    <t>6 for 59</t>
  </si>
  <si>
    <t>barnard a</t>
  </si>
  <si>
    <t>dawson n</t>
  </si>
  <si>
    <t>drever a</t>
  </si>
  <si>
    <t>mimmack c</t>
  </si>
  <si>
    <t>sims a</t>
  </si>
  <si>
    <t>Sims</t>
  </si>
  <si>
    <t>wood c</t>
  </si>
  <si>
    <t>Sims A</t>
  </si>
  <si>
    <t>7 for 7</t>
  </si>
  <si>
    <t>155 NO</t>
  </si>
  <si>
    <t>5--48</t>
  </si>
  <si>
    <t>1--27</t>
  </si>
  <si>
    <t>1--54</t>
  </si>
  <si>
    <t>2--26</t>
  </si>
  <si>
    <t>7--7</t>
  </si>
  <si>
    <t>3--35</t>
  </si>
  <si>
    <t>3--29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</si>
</sst>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0.0"/>
  </numFmts>
  <fonts count="11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6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93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93" applyAlignment="1">
      <alignment horizontal="left"/>
    </xf>
    <xf numFmtId="17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8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" fontId="0" fillId="0" borderId="0" xfId="0" applyNumberFormat="1" applyFont="1" applyAlignment="1"/>
    <xf numFmtId="2" fontId="0" fillId="0" borderId="0" xfId="0" quotePrefix="1" applyNumberFormat="1" applyAlignment="1">
      <alignment horizontal="center"/>
    </xf>
    <xf numFmtId="0" fontId="0" fillId="0" borderId="3" xfId="0" applyBorder="1"/>
    <xf numFmtId="0" fontId="0" fillId="0" borderId="0" xfId="0" quotePrefix="1"/>
    <xf numFmtId="0" fontId="0" fillId="0" borderId="0" xfId="0" applyFill="1" applyBorder="1" applyAlignment="1">
      <alignment horizontal="right"/>
    </xf>
    <xf numFmtId="165" fontId="0" fillId="0" borderId="0" xfId="0" applyNumberFormat="1" applyFont="1" applyAlignment="1"/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4" xfId="0" applyBorder="1"/>
    <xf numFmtId="0" fontId="4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0" fillId="0" borderId="0" xfId="0" applyAlignment="1"/>
    <xf numFmtId="0" fontId="0" fillId="0" borderId="0" xfId="0" quotePrefix="1" applyAlignment="1">
      <alignment horizontal="center"/>
    </xf>
    <xf numFmtId="0" fontId="10" fillId="0" borderId="0" xfId="166" applyFont="1"/>
    <xf numFmtId="0" fontId="2" fillId="0" borderId="0" xfId="166"/>
    <xf numFmtId="0" fontId="2" fillId="0" borderId="0" xfId="166" applyAlignment="1">
      <alignment horizontal="center"/>
    </xf>
    <xf numFmtId="0" fontId="2" fillId="0" borderId="0" xfId="166" applyAlignment="1">
      <alignment horizontal="right"/>
    </xf>
    <xf numFmtId="0" fontId="0" fillId="0" borderId="0" xfId="0" applyNumberFormat="1" applyFont="1" applyAlignment="1">
      <alignment horizontal="center"/>
    </xf>
    <xf numFmtId="2" fontId="0" fillId="0" borderId="0" xfId="0" applyNumberFormat="1" applyAlignmen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4" xfId="0" applyNumberFormat="1" applyFont="1" applyBorder="1" applyAlignment="1"/>
    <xf numFmtId="17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166" applyFont="1" applyAlignment="1">
      <alignment horizontal="right"/>
    </xf>
    <xf numFmtId="0" fontId="1" fillId="0" borderId="0" xfId="166" applyFont="1"/>
    <xf numFmtId="0" fontId="2" fillId="0" borderId="0" xfId="166" applyAlignment="1">
      <alignment horizontal="center"/>
    </xf>
  </cellXfs>
  <cellStyles count="1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7" builtinId="9" hidden="1"/>
    <cellStyle name="Followed Hyperlink" xfId="1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/>
    <cellStyle name="Normal" xfId="0" builtinId="0"/>
    <cellStyle name="Normal 2" xfId="166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theme" Target="theme/theme1.xml"/><Relationship Id="rId42" Type="http://schemas.openxmlformats.org/officeDocument/2006/relationships/styles" Target="styles.xml"/><Relationship Id="rId43" Type="http://schemas.openxmlformats.org/officeDocument/2006/relationships/sharedStrings" Target="sharedStrings.xml"/><Relationship Id="rId4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7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9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0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1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3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4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5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6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7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8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9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0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1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9"/>
                <c:pt idx="0">
                  <c:v>41.0</c:v>
                </c:pt>
                <c:pt idx="1">
                  <c:v>121.0</c:v>
                </c:pt>
                <c:pt idx="2">
                  <c:v>306.0</c:v>
                </c:pt>
                <c:pt idx="3">
                  <c:v>159.0</c:v>
                </c:pt>
                <c:pt idx="4">
                  <c:v>266.0</c:v>
                </c:pt>
                <c:pt idx="5">
                  <c:v>109.0</c:v>
                </c:pt>
                <c:pt idx="6">
                  <c:v>470.0</c:v>
                </c:pt>
                <c:pt idx="7">
                  <c:v>175.0</c:v>
                </c:pt>
                <c:pt idx="8">
                  <c:v>382.0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519072"/>
        <c:axId val="1573312736"/>
      </c:barChart>
      <c:catAx>
        <c:axId val="15495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312736"/>
        <c:crosses val="autoZero"/>
        <c:auto val="1"/>
        <c:lblAlgn val="ctr"/>
        <c:lblOffset val="100"/>
        <c:noMultiLvlLbl val="1"/>
      </c:catAx>
      <c:valAx>
        <c:axId val="15733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5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9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</c:v>
                </c:pt>
                <c:pt idx="6">
                  <c:v>52.22222222222222</c:v>
                </c:pt>
                <c:pt idx="7">
                  <c:v>21.875</c:v>
                </c:pt>
                <c:pt idx="8">
                  <c:v>42.44444444444444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209520"/>
        <c:axId val="1570431552"/>
      </c:barChart>
      <c:catAx>
        <c:axId val="157320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431552"/>
        <c:crosses val="autoZero"/>
        <c:auto val="1"/>
        <c:lblAlgn val="ctr"/>
        <c:lblOffset val="100"/>
        <c:noMultiLvlLbl val="1"/>
      </c:catAx>
      <c:valAx>
        <c:axId val="157043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20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9"/>
                <c:pt idx="0">
                  <c:v>0.0</c:v>
                </c:pt>
                <c:pt idx="1">
                  <c:v>2.0</c:v>
                </c:pt>
                <c:pt idx="2">
                  <c:v>15.0</c:v>
                </c:pt>
                <c:pt idx="3">
                  <c:v>9.0</c:v>
                </c:pt>
                <c:pt idx="4">
                  <c:v>10.0</c:v>
                </c:pt>
                <c:pt idx="5">
                  <c:v>15.0</c:v>
                </c:pt>
                <c:pt idx="6">
                  <c:v>22.0</c:v>
                </c:pt>
                <c:pt idx="7">
                  <c:v>17.0</c:v>
                </c:pt>
                <c:pt idx="8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98912"/>
        <c:axId val="1572127664"/>
      </c:barChart>
      <c:catAx>
        <c:axId val="15736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127664"/>
        <c:crosses val="autoZero"/>
        <c:auto val="1"/>
        <c:lblAlgn val="ctr"/>
        <c:lblOffset val="100"/>
        <c:noMultiLvlLbl val="1"/>
      </c:catAx>
      <c:valAx>
        <c:axId val="157212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9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9"/>
                <c:pt idx="0">
                  <c:v>0.0</c:v>
                </c:pt>
                <c:pt idx="1">
                  <c:v>53.0</c:v>
                </c:pt>
                <c:pt idx="2">
                  <c:v>16.13333333333333</c:v>
                </c:pt>
                <c:pt idx="3">
                  <c:v>16.0</c:v>
                </c:pt>
                <c:pt idx="4">
                  <c:v>23.6</c:v>
                </c:pt>
                <c:pt idx="5">
                  <c:v>24.06666666666667</c:v>
                </c:pt>
                <c:pt idx="6">
                  <c:v>15.63636363636364</c:v>
                </c:pt>
                <c:pt idx="7">
                  <c:v>13.70588235294118</c:v>
                </c:pt>
                <c:pt idx="8">
                  <c:v>39.66666666666666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44480"/>
        <c:axId val="691947600"/>
      </c:barChart>
      <c:catAx>
        <c:axId val="691944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47600"/>
        <c:crosses val="autoZero"/>
        <c:auto val="1"/>
        <c:lblAlgn val="ctr"/>
        <c:lblOffset val="100"/>
        <c:noMultiLvlLbl val="1"/>
      </c:catAx>
      <c:valAx>
        <c:axId val="69194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4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9"/>
                <c:pt idx="0">
                  <c:v>4.6</c:v>
                </c:pt>
                <c:pt idx="1">
                  <c:v>5.047619047619047</c:v>
                </c:pt>
                <c:pt idx="2">
                  <c:v>4.21602787456446</c:v>
                </c:pt>
                <c:pt idx="3">
                  <c:v>3.591022443890274</c:v>
                </c:pt>
                <c:pt idx="4">
                  <c:v>4.411214953271027</c:v>
                </c:pt>
                <c:pt idx="5">
                  <c:v>5.46969696969697</c:v>
                </c:pt>
                <c:pt idx="6">
                  <c:v>4.241676942046855</c:v>
                </c:pt>
                <c:pt idx="7">
                  <c:v>4.66</c:v>
                </c:pt>
                <c:pt idx="8">
                  <c:v>4.6484375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02208"/>
        <c:axId val="691905328"/>
      </c:barChart>
      <c:catAx>
        <c:axId val="69190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05328"/>
        <c:crosses val="autoZero"/>
        <c:auto val="1"/>
        <c:lblAlgn val="ctr"/>
        <c:lblOffset val="100"/>
        <c:noMultiLvlLbl val="1"/>
      </c:catAx>
      <c:valAx>
        <c:axId val="69190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0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9"/>
                <c:pt idx="0">
                  <c:v>0.0</c:v>
                </c:pt>
                <c:pt idx="1">
                  <c:v>63.0</c:v>
                </c:pt>
                <c:pt idx="2">
                  <c:v>22.96</c:v>
                </c:pt>
                <c:pt idx="3">
                  <c:v>26.73333333333333</c:v>
                </c:pt>
                <c:pt idx="4">
                  <c:v>32.1</c:v>
                </c:pt>
                <c:pt idx="5">
                  <c:v>26.4</c:v>
                </c:pt>
                <c:pt idx="6">
                  <c:v>22.11818181818182</c:v>
                </c:pt>
                <c:pt idx="7">
                  <c:v>17.64705882352941</c:v>
                </c:pt>
                <c:pt idx="8">
                  <c:v>51.20000000000001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821088"/>
        <c:axId val="691824208"/>
      </c:barChart>
      <c:catAx>
        <c:axId val="6918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24208"/>
        <c:crosses val="autoZero"/>
        <c:auto val="1"/>
        <c:lblAlgn val="ctr"/>
        <c:lblOffset val="100"/>
        <c:noMultiLvlLbl val="1"/>
      </c:catAx>
      <c:valAx>
        <c:axId val="69182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21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[0]!barna_batrun</c:f>
              <c:numCache>
                <c:formatCode>General</c:formatCode>
                <c:ptCount val="11"/>
                <c:pt idx="0">
                  <c:v>54.0</c:v>
                </c:pt>
                <c:pt idx="1">
                  <c:v>12.0</c:v>
                </c:pt>
                <c:pt idx="2">
                  <c:v>77.0</c:v>
                </c:pt>
                <c:pt idx="3">
                  <c:v>168.0</c:v>
                </c:pt>
                <c:pt idx="4">
                  <c:v>330.0</c:v>
                </c:pt>
                <c:pt idx="5">
                  <c:v>554.0</c:v>
                </c:pt>
                <c:pt idx="6">
                  <c:v>850.0</c:v>
                </c:pt>
                <c:pt idx="7">
                  <c:v>565.0</c:v>
                </c:pt>
                <c:pt idx="8">
                  <c:v>565.0</c:v>
                </c:pt>
                <c:pt idx="9">
                  <c:v>738.0</c:v>
                </c:pt>
                <c:pt idx="10">
                  <c:v>919.0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36240"/>
        <c:axId val="1261339360"/>
      </c:barChart>
      <c:catAx>
        <c:axId val="126133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39360"/>
        <c:crosses val="autoZero"/>
        <c:auto val="1"/>
        <c:lblAlgn val="ctr"/>
        <c:lblOffset val="100"/>
        <c:noMultiLvlLbl val="1"/>
      </c:catAx>
      <c:valAx>
        <c:axId val="126133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3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[0]!barna_batav</c:f>
              <c:numCache>
                <c:formatCode>0.00</c:formatCode>
                <c:ptCount val="11"/>
                <c:pt idx="0">
                  <c:v>13.5</c:v>
                </c:pt>
                <c:pt idx="1">
                  <c:v>6.0</c:v>
                </c:pt>
                <c:pt idx="2">
                  <c:v>8.556</c:v>
                </c:pt>
                <c:pt idx="3">
                  <c:v>18.667</c:v>
                </c:pt>
                <c:pt idx="4">
                  <c:v>30.0</c:v>
                </c:pt>
                <c:pt idx="5">
                  <c:v>46.167</c:v>
                </c:pt>
                <c:pt idx="6">
                  <c:v>42.5</c:v>
                </c:pt>
                <c:pt idx="7">
                  <c:v>43.462</c:v>
                </c:pt>
                <c:pt idx="8">
                  <c:v>29.737</c:v>
                </c:pt>
                <c:pt idx="9">
                  <c:v>46.125</c:v>
                </c:pt>
                <c:pt idx="10">
                  <c:v>43.76190476190476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63760"/>
        <c:axId val="1261366880"/>
      </c:barChart>
      <c:catAx>
        <c:axId val="126136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66880"/>
        <c:crosses val="autoZero"/>
        <c:auto val="1"/>
        <c:lblAlgn val="ctr"/>
        <c:lblOffset val="100"/>
        <c:noMultiLvlLbl val="1"/>
      </c:catAx>
      <c:valAx>
        <c:axId val="126136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6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[0]!barna_wkt</c:f>
              <c:numCache>
                <c:formatCode>General</c:formatCode>
                <c:ptCount val="11"/>
                <c:pt idx="0">
                  <c:v>2.0</c:v>
                </c:pt>
                <c:pt idx="1">
                  <c:v>3.0</c:v>
                </c:pt>
                <c:pt idx="2">
                  <c:v>22.0</c:v>
                </c:pt>
                <c:pt idx="3">
                  <c:v>30.0</c:v>
                </c:pt>
                <c:pt idx="4">
                  <c:v>35.0</c:v>
                </c:pt>
                <c:pt idx="5">
                  <c:v>38.0</c:v>
                </c:pt>
                <c:pt idx="6">
                  <c:v>38.0</c:v>
                </c:pt>
                <c:pt idx="7">
                  <c:v>21.0</c:v>
                </c:pt>
                <c:pt idx="8">
                  <c:v>25.0</c:v>
                </c:pt>
                <c:pt idx="9">
                  <c:v>62.0</c:v>
                </c:pt>
                <c:pt idx="10">
                  <c:v>61.0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91280"/>
        <c:axId val="1261394400"/>
      </c:barChart>
      <c:catAx>
        <c:axId val="126139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94400"/>
        <c:crosses val="autoZero"/>
        <c:auto val="1"/>
        <c:lblAlgn val="ctr"/>
        <c:lblOffset val="100"/>
        <c:noMultiLvlLbl val="1"/>
      </c:catAx>
      <c:valAx>
        <c:axId val="126139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9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[0]!barna_bwlav</c:f>
              <c:numCache>
                <c:formatCode>0.00</c:formatCode>
                <c:ptCount val="11"/>
                <c:pt idx="0">
                  <c:v>62.5</c:v>
                </c:pt>
                <c:pt idx="1">
                  <c:v>15.66666666666667</c:v>
                </c:pt>
                <c:pt idx="2">
                  <c:v>16.54545454545455</c:v>
                </c:pt>
                <c:pt idx="4">
                  <c:v>18.4</c:v>
                </c:pt>
                <c:pt idx="5">
                  <c:v>15.26315789473684</c:v>
                </c:pt>
                <c:pt idx="6">
                  <c:v>26.47368421052632</c:v>
                </c:pt>
                <c:pt idx="7">
                  <c:v>25.33333333333333</c:v>
                </c:pt>
                <c:pt idx="8">
                  <c:v>29.8</c:v>
                </c:pt>
                <c:pt idx="9">
                  <c:v>13.37096774193548</c:v>
                </c:pt>
                <c:pt idx="10">
                  <c:v>16.42622950819672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90240"/>
        <c:axId val="1261293360"/>
      </c:barChart>
      <c:catAx>
        <c:axId val="126129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93360"/>
        <c:crosses val="autoZero"/>
        <c:auto val="1"/>
        <c:lblAlgn val="ctr"/>
        <c:lblOffset val="100"/>
        <c:noMultiLvlLbl val="1"/>
      </c:catAx>
      <c:valAx>
        <c:axId val="126129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9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[0]!barna_bwlec</c:f>
              <c:numCache>
                <c:formatCode>0.00</c:formatCode>
                <c:ptCount val="11"/>
                <c:pt idx="0">
                  <c:v>3.90625</c:v>
                </c:pt>
                <c:pt idx="1">
                  <c:v>4.7</c:v>
                </c:pt>
                <c:pt idx="2">
                  <c:v>3.339449541284404</c:v>
                </c:pt>
                <c:pt idx="4">
                  <c:v>3.607843137254902</c:v>
                </c:pt>
                <c:pt idx="5">
                  <c:v>3.37013364323068</c:v>
                </c:pt>
                <c:pt idx="6">
                  <c:v>4.545865341165838</c:v>
                </c:pt>
                <c:pt idx="7">
                  <c:v>4.027252081756245</c:v>
                </c:pt>
                <c:pt idx="8">
                  <c:v>4.377203290246768</c:v>
                </c:pt>
                <c:pt idx="9">
                  <c:v>4.00096525096525</c:v>
                </c:pt>
                <c:pt idx="10">
                  <c:v>4.224283305227656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317488"/>
        <c:axId val="1261320608"/>
      </c:barChart>
      <c:catAx>
        <c:axId val="126131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20608"/>
        <c:crosses val="autoZero"/>
        <c:auto val="1"/>
        <c:lblAlgn val="ctr"/>
        <c:lblOffset val="100"/>
        <c:noMultiLvlLbl val="1"/>
      </c:catAx>
      <c:valAx>
        <c:axId val="1261320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31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[0]!barna_bwlsr</c:f>
              <c:numCache>
                <c:formatCode>0.00</c:formatCode>
                <c:ptCount val="11"/>
                <c:pt idx="0">
                  <c:v>96.0</c:v>
                </c:pt>
                <c:pt idx="1">
                  <c:v>20.0</c:v>
                </c:pt>
                <c:pt idx="2">
                  <c:v>29.72727272727273</c:v>
                </c:pt>
                <c:pt idx="4">
                  <c:v>30.6</c:v>
                </c:pt>
                <c:pt idx="5">
                  <c:v>27.17368421052631</c:v>
                </c:pt>
                <c:pt idx="6">
                  <c:v>34.9421052631579</c:v>
                </c:pt>
                <c:pt idx="7">
                  <c:v>37.74285714285714</c:v>
                </c:pt>
                <c:pt idx="8">
                  <c:v>40.848</c:v>
                </c:pt>
                <c:pt idx="9">
                  <c:v>20.05161290322581</c:v>
                </c:pt>
                <c:pt idx="10">
                  <c:v>23.3311475409836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62128"/>
        <c:axId val="1261265248"/>
      </c:barChart>
      <c:catAx>
        <c:axId val="126126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65248"/>
        <c:crosses val="autoZero"/>
        <c:auto val="1"/>
        <c:lblAlgn val="ctr"/>
        <c:lblOffset val="100"/>
        <c:noMultiLvlLbl val="1"/>
      </c:catAx>
      <c:valAx>
        <c:axId val="126126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62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[0]!barrs_batrun</c:f>
              <c:numCache>
                <c:formatCode>General</c:formatCode>
                <c:ptCount val="13"/>
                <c:pt idx="0">
                  <c:v>9.0</c:v>
                </c:pt>
                <c:pt idx="1">
                  <c:v>66.0</c:v>
                </c:pt>
                <c:pt idx="2">
                  <c:v>11.0</c:v>
                </c:pt>
                <c:pt idx="3">
                  <c:v>53.0</c:v>
                </c:pt>
                <c:pt idx="4">
                  <c:v>481.0</c:v>
                </c:pt>
                <c:pt idx="5">
                  <c:v>151.0</c:v>
                </c:pt>
                <c:pt idx="6">
                  <c:v>371.0</c:v>
                </c:pt>
                <c:pt idx="7">
                  <c:v>201.0</c:v>
                </c:pt>
                <c:pt idx="8">
                  <c:v>6.0</c:v>
                </c:pt>
                <c:pt idx="9">
                  <c:v>36.0</c:v>
                </c:pt>
                <c:pt idx="10">
                  <c:v>176.0</c:v>
                </c:pt>
                <c:pt idx="11">
                  <c:v>10.0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21760"/>
        <c:axId val="1261224464"/>
      </c:barChart>
      <c:catAx>
        <c:axId val="126122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24464"/>
        <c:crosses val="autoZero"/>
        <c:auto val="1"/>
        <c:lblAlgn val="ctr"/>
        <c:lblOffset val="100"/>
        <c:noMultiLvlLbl val="1"/>
      </c:catAx>
      <c:valAx>
        <c:axId val="126122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2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"/>
          <c:y val="0.169318415237621"/>
          <c:w val="0.80323259259259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[0]!barrs_batav</c:f>
              <c:numCache>
                <c:formatCode>0.00</c:formatCode>
                <c:ptCount val="13"/>
                <c:pt idx="0">
                  <c:v>2.25</c:v>
                </c:pt>
                <c:pt idx="1">
                  <c:v>11.0</c:v>
                </c:pt>
                <c:pt idx="2">
                  <c:v>11.0</c:v>
                </c:pt>
                <c:pt idx="3">
                  <c:v>17.667</c:v>
                </c:pt>
                <c:pt idx="4">
                  <c:v>48.1</c:v>
                </c:pt>
                <c:pt idx="5">
                  <c:v>25.167</c:v>
                </c:pt>
                <c:pt idx="6">
                  <c:v>74.2</c:v>
                </c:pt>
                <c:pt idx="7">
                  <c:v>100.5</c:v>
                </c:pt>
                <c:pt idx="8">
                  <c:v>2.0</c:v>
                </c:pt>
                <c:pt idx="9">
                  <c:v>36.0</c:v>
                </c:pt>
                <c:pt idx="10">
                  <c:v>58.667</c:v>
                </c:pt>
                <c:pt idx="11">
                  <c:v>5.0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832016"/>
        <c:axId val="691835136"/>
      </c:barChart>
      <c:catAx>
        <c:axId val="69183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35136"/>
        <c:crosses val="autoZero"/>
        <c:auto val="1"/>
        <c:lblAlgn val="ctr"/>
        <c:lblOffset val="100"/>
        <c:noMultiLvlLbl val="1"/>
      </c:catAx>
      <c:valAx>
        <c:axId val="691835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3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S'!$D$43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[0]!barrs_wkt</c:f>
              <c:numCache>
                <c:formatCode>General</c:formatCode>
                <c:ptCount val="13"/>
                <c:pt idx="0">
                  <c:v>3.0</c:v>
                </c:pt>
                <c:pt idx="1">
                  <c:v>7.0</c:v>
                </c:pt>
                <c:pt idx="2">
                  <c:v>1.0</c:v>
                </c:pt>
                <c:pt idx="3">
                  <c:v>2.0</c:v>
                </c:pt>
                <c:pt idx="4">
                  <c:v>12.0</c:v>
                </c:pt>
                <c:pt idx="5">
                  <c:v>4.0</c:v>
                </c:pt>
                <c:pt idx="6">
                  <c:v>3.0</c:v>
                </c:pt>
                <c:pt idx="7">
                  <c:v>5.0</c:v>
                </c:pt>
                <c:pt idx="8">
                  <c:v>6.0</c:v>
                </c:pt>
                <c:pt idx="9">
                  <c:v>0.0</c:v>
                </c:pt>
                <c:pt idx="10">
                  <c:v>2.0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864624"/>
        <c:axId val="691867744"/>
      </c:barChart>
      <c:catAx>
        <c:axId val="69186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67744"/>
        <c:crosses val="autoZero"/>
        <c:auto val="1"/>
        <c:lblAlgn val="ctr"/>
        <c:lblOffset val="100"/>
        <c:noMultiLvlLbl val="1"/>
      </c:catAx>
      <c:valAx>
        <c:axId val="69186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86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"/>
          <c:w val="0.81073250218722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S'!$I$43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[0]!barrs_bwlav</c:f>
              <c:numCache>
                <c:formatCode>0.00</c:formatCode>
                <c:ptCount val="13"/>
                <c:pt idx="0">
                  <c:v>37.66666666666666</c:v>
                </c:pt>
                <c:pt idx="1">
                  <c:v>11.0</c:v>
                </c:pt>
                <c:pt idx="2">
                  <c:v>37.0</c:v>
                </c:pt>
                <c:pt idx="3">
                  <c:v>30.5</c:v>
                </c:pt>
                <c:pt idx="4">
                  <c:v>18.0</c:v>
                </c:pt>
                <c:pt idx="5">
                  <c:v>17.5</c:v>
                </c:pt>
                <c:pt idx="6">
                  <c:v>57.66666666666666</c:v>
                </c:pt>
                <c:pt idx="7">
                  <c:v>14.0</c:v>
                </c:pt>
                <c:pt idx="8">
                  <c:v>12.16666666666667</c:v>
                </c:pt>
                <c:pt idx="9">
                  <c:v>0.0</c:v>
                </c:pt>
                <c:pt idx="10">
                  <c:v>30.5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41360"/>
        <c:axId val="1551422464"/>
      </c:barChart>
      <c:catAx>
        <c:axId val="15106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422464"/>
        <c:crosses val="autoZero"/>
        <c:auto val="1"/>
        <c:lblAlgn val="ctr"/>
        <c:lblOffset val="100"/>
        <c:noMultiLvlLbl val="1"/>
      </c:catAx>
      <c:valAx>
        <c:axId val="155142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64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S'!$G$43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[0]!barrs_bwlec</c:f>
              <c:numCache>
                <c:formatCode>0.00</c:formatCode>
                <c:ptCount val="13"/>
                <c:pt idx="0">
                  <c:v>5.136363636363636</c:v>
                </c:pt>
                <c:pt idx="1">
                  <c:v>4.476744186046511</c:v>
                </c:pt>
                <c:pt idx="2">
                  <c:v>4.111111111111111</c:v>
                </c:pt>
                <c:pt idx="3">
                  <c:v>5.545454545454546</c:v>
                </c:pt>
                <c:pt idx="4">
                  <c:v>3.836589698046181</c:v>
                </c:pt>
                <c:pt idx="5">
                  <c:v>3.684210526315789</c:v>
                </c:pt>
                <c:pt idx="6">
                  <c:v>5.40625</c:v>
                </c:pt>
                <c:pt idx="7">
                  <c:v>4.117647058823529</c:v>
                </c:pt>
                <c:pt idx="8">
                  <c:v>4.866666666666666</c:v>
                </c:pt>
                <c:pt idx="9">
                  <c:v>3.75</c:v>
                </c:pt>
                <c:pt idx="10">
                  <c:v>5.446428571428572</c:v>
                </c:pt>
                <c:pt idx="11">
                  <c:v>11.5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92480"/>
        <c:axId val="691495600"/>
      </c:barChart>
      <c:catAx>
        <c:axId val="69149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95600"/>
        <c:crosses val="autoZero"/>
        <c:auto val="1"/>
        <c:lblAlgn val="ctr"/>
        <c:lblOffset val="100"/>
        <c:noMultiLvlLbl val="1"/>
      </c:catAx>
      <c:valAx>
        <c:axId val="69149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92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S'!$H$43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[0]!barrs_bwlsr</c:f>
              <c:numCache>
                <c:formatCode>0.00</c:formatCode>
                <c:ptCount val="13"/>
                <c:pt idx="0">
                  <c:v>44.0</c:v>
                </c:pt>
                <c:pt idx="1">
                  <c:v>14.74285714285714</c:v>
                </c:pt>
                <c:pt idx="2">
                  <c:v>54.0</c:v>
                </c:pt>
                <c:pt idx="3">
                  <c:v>33.0</c:v>
                </c:pt>
                <c:pt idx="4">
                  <c:v>28.15</c:v>
                </c:pt>
                <c:pt idx="5">
                  <c:v>28.5</c:v>
                </c:pt>
                <c:pt idx="6">
                  <c:v>64.0</c:v>
                </c:pt>
                <c:pt idx="7">
                  <c:v>20.4</c:v>
                </c:pt>
                <c:pt idx="8">
                  <c:v>15.0</c:v>
                </c:pt>
                <c:pt idx="9">
                  <c:v>0.0</c:v>
                </c:pt>
                <c:pt idx="10">
                  <c:v>33.6</c:v>
                </c:pt>
                <c:pt idx="11">
                  <c:v>0.0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520576"/>
        <c:axId val="691523696"/>
      </c:barChart>
      <c:catAx>
        <c:axId val="6915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23696"/>
        <c:crosses val="autoZero"/>
        <c:auto val="1"/>
        <c:lblAlgn val="ctr"/>
        <c:lblOffset val="100"/>
        <c:noMultiLvlLbl val="1"/>
      </c:catAx>
      <c:valAx>
        <c:axId val="69152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20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[0]!bootr_batrun</c:f>
              <c:numCache>
                <c:formatCode>General</c:formatCode>
                <c:ptCount val="13"/>
                <c:pt idx="0">
                  <c:v>71.0</c:v>
                </c:pt>
                <c:pt idx="1">
                  <c:v>56.0</c:v>
                </c:pt>
                <c:pt idx="2">
                  <c:v>0.0</c:v>
                </c:pt>
                <c:pt idx="3">
                  <c:v>8.0</c:v>
                </c:pt>
                <c:pt idx="5">
                  <c:v>12.0</c:v>
                </c:pt>
                <c:pt idx="8">
                  <c:v>49.0</c:v>
                </c:pt>
                <c:pt idx="9">
                  <c:v>99.0</c:v>
                </c:pt>
                <c:pt idx="10">
                  <c:v>1.0</c:v>
                </c:pt>
                <c:pt idx="11">
                  <c:v>8.0</c:v>
                </c:pt>
                <c:pt idx="12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557760"/>
        <c:axId val="691560880"/>
      </c:barChart>
      <c:catAx>
        <c:axId val="69155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60880"/>
        <c:crosses val="autoZero"/>
        <c:auto val="1"/>
        <c:lblAlgn val="ctr"/>
        <c:lblOffset val="100"/>
        <c:noMultiLvlLbl val="1"/>
      </c:catAx>
      <c:valAx>
        <c:axId val="69156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55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[0]!bootr_batav</c:f>
              <c:numCache>
                <c:formatCode>0.00</c:formatCode>
                <c:ptCount val="13"/>
                <c:pt idx="0">
                  <c:v>8.875</c:v>
                </c:pt>
                <c:pt idx="1">
                  <c:v>14.0</c:v>
                </c:pt>
                <c:pt idx="2">
                  <c:v>0.0</c:v>
                </c:pt>
                <c:pt idx="3">
                  <c:v>8.0</c:v>
                </c:pt>
                <c:pt idx="4">
                  <c:v>0.0</c:v>
                </c:pt>
                <c:pt idx="5">
                  <c:v>6.0</c:v>
                </c:pt>
                <c:pt idx="6">
                  <c:v>0.0</c:v>
                </c:pt>
                <c:pt idx="7">
                  <c:v>0.0</c:v>
                </c:pt>
                <c:pt idx="8">
                  <c:v>24.5</c:v>
                </c:pt>
                <c:pt idx="9">
                  <c:v>19.8</c:v>
                </c:pt>
                <c:pt idx="10">
                  <c:v>1.0</c:v>
                </c:pt>
                <c:pt idx="11">
                  <c:v>4.0</c:v>
                </c:pt>
                <c:pt idx="12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61168"/>
        <c:axId val="691364288"/>
      </c:barChart>
      <c:catAx>
        <c:axId val="69136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64288"/>
        <c:crosses val="autoZero"/>
        <c:auto val="1"/>
        <c:lblAlgn val="ctr"/>
        <c:lblOffset val="100"/>
        <c:noMultiLvlLbl val="1"/>
      </c:catAx>
      <c:valAx>
        <c:axId val="69136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61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R'!$D$43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[0]!bootr_wkt</c:f>
              <c:numCache>
                <c:formatCode>General</c:formatCode>
                <c:ptCount val="13"/>
                <c:pt idx="0">
                  <c:v>4.0</c:v>
                </c:pt>
                <c:pt idx="1">
                  <c:v>0.0</c:v>
                </c:pt>
                <c:pt idx="8">
                  <c:v>1.0</c:v>
                </c:pt>
                <c:pt idx="9">
                  <c:v>4.0</c:v>
                </c:pt>
                <c:pt idx="10">
                  <c:v>1.0</c:v>
                </c:pt>
                <c:pt idx="11">
                  <c:v>1.0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388240"/>
        <c:axId val="691391360"/>
      </c:barChart>
      <c:catAx>
        <c:axId val="69138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91360"/>
        <c:crosses val="autoZero"/>
        <c:auto val="1"/>
        <c:lblAlgn val="ctr"/>
        <c:lblOffset val="100"/>
        <c:noMultiLvlLbl val="1"/>
      </c:catAx>
      <c:valAx>
        <c:axId val="691391360"/>
        <c:scaling>
          <c:orientation val="minMax"/>
          <c:max val="5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388240"/>
        <c:crosses val="autoZero"/>
        <c:crossBetween val="between"/>
        <c:majorUnit val="1.0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R'!$I$43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[0]!bootr_bwlav</c:f>
              <c:numCache>
                <c:formatCode>0.00</c:formatCode>
                <c:ptCount val="13"/>
                <c:pt idx="0">
                  <c:v>40.75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34.75</c:v>
                </c:pt>
                <c:pt idx="10">
                  <c:v>31.0</c:v>
                </c:pt>
                <c:pt idx="11">
                  <c:v>39.0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15984"/>
        <c:axId val="691419104"/>
      </c:barChart>
      <c:catAx>
        <c:axId val="69141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9104"/>
        <c:crosses val="autoZero"/>
        <c:auto val="1"/>
        <c:lblAlgn val="ctr"/>
        <c:lblOffset val="100"/>
        <c:noMultiLvlLbl val="1"/>
      </c:catAx>
      <c:valAx>
        <c:axId val="69141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5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R'!$G$43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[0]!bootr_bwlec</c:f>
              <c:numCache>
                <c:formatCode>0.00</c:formatCode>
                <c:ptCount val="13"/>
                <c:pt idx="0">
                  <c:v>8.858695652173913</c:v>
                </c:pt>
                <c:pt idx="1">
                  <c:v>3.333333333333333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3.0</c:v>
                </c:pt>
                <c:pt idx="9">
                  <c:v>5.743801652892561</c:v>
                </c:pt>
                <c:pt idx="10">
                  <c:v>7.75</c:v>
                </c:pt>
                <c:pt idx="11">
                  <c:v>3.545454545454545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43328"/>
        <c:axId val="691446448"/>
      </c:barChart>
      <c:catAx>
        <c:axId val="69144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46448"/>
        <c:crosses val="autoZero"/>
        <c:auto val="1"/>
        <c:lblAlgn val="ctr"/>
        <c:lblOffset val="100"/>
        <c:noMultiLvlLbl val="1"/>
      </c:catAx>
      <c:valAx>
        <c:axId val="69144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4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R'!$H$43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3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  <c:pt idx="10">
                  <c:v>2015.0</c:v>
                </c:pt>
                <c:pt idx="11">
                  <c:v>2016.0</c:v>
                </c:pt>
                <c:pt idx="12">
                  <c:v>2017.0</c:v>
                </c:pt>
              </c:numCache>
            </c:numRef>
          </c:cat>
          <c:val>
            <c:numRef>
              <c:f>[0]!bootr_bwlsr</c:f>
              <c:numCache>
                <c:formatCode>0.00</c:formatCode>
                <c:ptCount val="13"/>
                <c:pt idx="0">
                  <c:v>27.6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6.0</c:v>
                </c:pt>
                <c:pt idx="9">
                  <c:v>36.3</c:v>
                </c:pt>
                <c:pt idx="10">
                  <c:v>24.0</c:v>
                </c:pt>
                <c:pt idx="11">
                  <c:v>66.0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470672"/>
        <c:axId val="691473792"/>
      </c:barChart>
      <c:catAx>
        <c:axId val="69147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73792"/>
        <c:crosses val="autoZero"/>
        <c:auto val="1"/>
        <c:lblAlgn val="ctr"/>
        <c:lblOffset val="100"/>
        <c:noMultiLvlLbl val="1"/>
      </c:catAx>
      <c:valAx>
        <c:axId val="6914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7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T'!$F$5:$F$14</c:f>
              <c:numCache>
                <c:formatCode>General</c:formatCode>
                <c:ptCount val="10"/>
                <c:pt idx="0">
                  <c:v>2.0</c:v>
                </c:pt>
                <c:pt idx="1">
                  <c:v>47.0</c:v>
                </c:pt>
                <c:pt idx="2">
                  <c:v>26.0</c:v>
                </c:pt>
                <c:pt idx="3">
                  <c:v>44.0</c:v>
                </c:pt>
                <c:pt idx="4">
                  <c:v>133.0</c:v>
                </c:pt>
                <c:pt idx="5">
                  <c:v>217.0</c:v>
                </c:pt>
                <c:pt idx="6">
                  <c:v>208.0</c:v>
                </c:pt>
                <c:pt idx="7">
                  <c:v>9.0</c:v>
                </c:pt>
                <c:pt idx="8">
                  <c:v>115.0</c:v>
                </c:pt>
                <c:pt idx="9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28256"/>
        <c:axId val="690431376"/>
      </c:barChart>
      <c:catAx>
        <c:axId val="69042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31376"/>
        <c:crosses val="autoZero"/>
        <c:auto val="1"/>
        <c:lblAlgn val="ctr"/>
        <c:lblOffset val="100"/>
        <c:noMultiLvlLbl val="1"/>
      </c:catAx>
      <c:valAx>
        <c:axId val="69043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2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'Bowler T'!$A$5:$A$14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T'!$I$5:$I$14</c:f>
              <c:numCache>
                <c:formatCode>0.00</c:formatCode>
                <c:ptCount val="10"/>
                <c:pt idx="0">
                  <c:v>2.0</c:v>
                </c:pt>
                <c:pt idx="1">
                  <c:v>7.833</c:v>
                </c:pt>
                <c:pt idx="2">
                  <c:v>4.333</c:v>
                </c:pt>
                <c:pt idx="3">
                  <c:v>7.333</c:v>
                </c:pt>
                <c:pt idx="4">
                  <c:v>16.625</c:v>
                </c:pt>
                <c:pt idx="5">
                  <c:v>14.467</c:v>
                </c:pt>
                <c:pt idx="6">
                  <c:v>20.8</c:v>
                </c:pt>
                <c:pt idx="7">
                  <c:v>1.8</c:v>
                </c:pt>
                <c:pt idx="8">
                  <c:v>19.167</c:v>
                </c:pt>
                <c:pt idx="9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55632"/>
        <c:axId val="690458752"/>
      </c:barChart>
      <c:catAx>
        <c:axId val="69045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58752"/>
        <c:crosses val="autoZero"/>
        <c:auto val="1"/>
        <c:lblAlgn val="ctr"/>
        <c:lblOffset val="100"/>
        <c:noMultiLvlLbl val="1"/>
      </c:catAx>
      <c:valAx>
        <c:axId val="6904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5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T'!$D$41:$D$50</c:f>
              <c:numCache>
                <c:formatCode>General</c:formatCode>
                <c:ptCount val="10"/>
                <c:pt idx="0">
                  <c:v>0.0</c:v>
                </c:pt>
                <c:pt idx="1">
                  <c:v>14.0</c:v>
                </c:pt>
                <c:pt idx="2">
                  <c:v>11.0</c:v>
                </c:pt>
                <c:pt idx="3">
                  <c:v>11.0</c:v>
                </c:pt>
                <c:pt idx="4">
                  <c:v>16.0</c:v>
                </c:pt>
                <c:pt idx="5">
                  <c:v>15.0</c:v>
                </c:pt>
                <c:pt idx="6">
                  <c:v>1.0</c:v>
                </c:pt>
                <c:pt idx="7">
                  <c:v>0.0</c:v>
                </c:pt>
                <c:pt idx="8">
                  <c:v>10.0</c:v>
                </c:pt>
                <c:pt idx="9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82960"/>
        <c:axId val="690486080"/>
      </c:barChart>
      <c:catAx>
        <c:axId val="69048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86080"/>
        <c:crosses val="autoZero"/>
        <c:auto val="1"/>
        <c:lblAlgn val="ctr"/>
        <c:lblOffset val="100"/>
        <c:noMultiLvlLbl val="1"/>
      </c:catAx>
      <c:valAx>
        <c:axId val="69048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8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T'!$I$41:$I$50</c:f>
              <c:numCache>
                <c:formatCode>0.00</c:formatCode>
                <c:ptCount val="10"/>
                <c:pt idx="0">
                  <c:v>0.0</c:v>
                </c:pt>
                <c:pt idx="1">
                  <c:v>18.07142857142857</c:v>
                </c:pt>
                <c:pt idx="2">
                  <c:v>27.09090909090909</c:v>
                </c:pt>
                <c:pt idx="3">
                  <c:v>21.90909090909091</c:v>
                </c:pt>
                <c:pt idx="4">
                  <c:v>21.8125</c:v>
                </c:pt>
                <c:pt idx="5">
                  <c:v>11.86666666666667</c:v>
                </c:pt>
                <c:pt idx="6">
                  <c:v>103.0</c:v>
                </c:pt>
                <c:pt idx="7">
                  <c:v>0.0</c:v>
                </c:pt>
                <c:pt idx="8">
                  <c:v>23.2</c:v>
                </c:pt>
                <c:pt idx="9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10336"/>
        <c:axId val="690513456"/>
      </c:barChart>
      <c:catAx>
        <c:axId val="6905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13456"/>
        <c:crosses val="autoZero"/>
        <c:auto val="1"/>
        <c:lblAlgn val="ctr"/>
        <c:lblOffset val="100"/>
        <c:noMultiLvlLbl val="1"/>
      </c:catAx>
      <c:valAx>
        <c:axId val="69051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1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T'!$G$41:$G$50</c:f>
              <c:numCache>
                <c:formatCode>0.00</c:formatCode>
                <c:ptCount val="10"/>
                <c:pt idx="0">
                  <c:v>4.666666666666667</c:v>
                </c:pt>
                <c:pt idx="1">
                  <c:v>4.362068965517241</c:v>
                </c:pt>
                <c:pt idx="2">
                  <c:v>4.257142857142857</c:v>
                </c:pt>
                <c:pt idx="3">
                  <c:v>3.983471074380165</c:v>
                </c:pt>
                <c:pt idx="4">
                  <c:v>4.308641975308641</c:v>
                </c:pt>
                <c:pt idx="5">
                  <c:v>3.836206896551724</c:v>
                </c:pt>
                <c:pt idx="6">
                  <c:v>4.904761904761905</c:v>
                </c:pt>
                <c:pt idx="7">
                  <c:v>4.75</c:v>
                </c:pt>
                <c:pt idx="8">
                  <c:v>4.218181818181818</c:v>
                </c:pt>
                <c:pt idx="9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37744"/>
        <c:axId val="690540864"/>
      </c:barChart>
      <c:catAx>
        <c:axId val="69053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40864"/>
        <c:crosses val="autoZero"/>
        <c:auto val="1"/>
        <c:lblAlgn val="ctr"/>
        <c:lblOffset val="100"/>
        <c:noMultiLvlLbl val="1"/>
      </c:catAx>
      <c:valAx>
        <c:axId val="69054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3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T'!$A$41:$A$50</c:f>
              <c:numCache>
                <c:formatCode>General</c:formatCode>
                <c:ptCount val="10"/>
                <c:pt idx="0">
                  <c:v>2005.0</c:v>
                </c:pt>
                <c:pt idx="1">
                  <c:v>2006.0</c:v>
                </c:pt>
                <c:pt idx="2">
                  <c:v>2007.0</c:v>
                </c:pt>
                <c:pt idx="3">
                  <c:v>2008.0</c:v>
                </c:pt>
                <c:pt idx="4">
                  <c:v>2009.0</c:v>
                </c:pt>
                <c:pt idx="5">
                  <c:v>2010.0</c:v>
                </c:pt>
                <c:pt idx="6">
                  <c:v>2011.0</c:v>
                </c:pt>
                <c:pt idx="7">
                  <c:v>2012.0</c:v>
                </c:pt>
                <c:pt idx="8">
                  <c:v>2013.0</c:v>
                </c:pt>
                <c:pt idx="9">
                  <c:v>2014.0</c:v>
                </c:pt>
              </c:numCache>
            </c:numRef>
          </c:cat>
          <c:val>
            <c:numRef>
              <c:f>'Bowler T'!$H$41:$H$50</c:f>
              <c:numCache>
                <c:formatCode>0.00</c:formatCode>
                <c:ptCount val="10"/>
                <c:pt idx="0">
                  <c:v>0.0</c:v>
                </c:pt>
                <c:pt idx="1">
                  <c:v>24.85714285714286</c:v>
                </c:pt>
                <c:pt idx="2">
                  <c:v>38.18181818181818</c:v>
                </c:pt>
                <c:pt idx="3">
                  <c:v>33.0</c:v>
                </c:pt>
                <c:pt idx="4">
                  <c:v>30.375</c:v>
                </c:pt>
                <c:pt idx="5">
                  <c:v>18.56</c:v>
                </c:pt>
                <c:pt idx="6">
                  <c:v>126.0</c:v>
                </c:pt>
                <c:pt idx="7">
                  <c:v>0.0</c:v>
                </c:pt>
                <c:pt idx="8">
                  <c:v>33.0</c:v>
                </c:pt>
                <c:pt idx="9">
                  <c:v>21.6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65120"/>
        <c:axId val="690568240"/>
      </c:barChart>
      <c:catAx>
        <c:axId val="69056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68240"/>
        <c:crosses val="autoZero"/>
        <c:auto val="1"/>
        <c:lblAlgn val="ctr"/>
        <c:lblOffset val="100"/>
        <c:noMultiLvlLbl val="1"/>
      </c:catAx>
      <c:valAx>
        <c:axId val="69056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6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3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  <c:pt idx="18">
                  <c:v>2013.0</c:v>
                </c:pt>
                <c:pt idx="19">
                  <c:v>2014.0</c:v>
                </c:pt>
                <c:pt idx="20">
                  <c:v>2015.0</c:v>
                </c:pt>
                <c:pt idx="21">
                  <c:v>2016.0</c:v>
                </c:pt>
                <c:pt idx="22">
                  <c:v>2017.0</c:v>
                </c:pt>
              </c:numCache>
            </c:numRef>
          </c:cat>
          <c:val>
            <c:numRef>
              <c:f>[0]!carsa_batav</c:f>
              <c:numCache>
                <c:formatCode>0.00</c:formatCode>
                <c:ptCount val="23"/>
                <c:pt idx="0">
                  <c:v>10.6</c:v>
                </c:pt>
                <c:pt idx="1">
                  <c:v>35.6</c:v>
                </c:pt>
                <c:pt idx="2">
                  <c:v>10.5</c:v>
                </c:pt>
                <c:pt idx="3">
                  <c:v>19.111</c:v>
                </c:pt>
                <c:pt idx="4">
                  <c:v>10.333</c:v>
                </c:pt>
                <c:pt idx="5">
                  <c:v>0.0</c:v>
                </c:pt>
                <c:pt idx="6">
                  <c:v>26.8</c:v>
                </c:pt>
                <c:pt idx="7">
                  <c:v>17.0</c:v>
                </c:pt>
                <c:pt idx="8">
                  <c:v>20.692</c:v>
                </c:pt>
                <c:pt idx="9">
                  <c:v>30.833</c:v>
                </c:pt>
                <c:pt idx="10">
                  <c:v>18.462</c:v>
                </c:pt>
                <c:pt idx="11">
                  <c:v>23.571</c:v>
                </c:pt>
                <c:pt idx="12">
                  <c:v>20.923</c:v>
                </c:pt>
                <c:pt idx="13">
                  <c:v>27.077</c:v>
                </c:pt>
                <c:pt idx="14">
                  <c:v>33.818</c:v>
                </c:pt>
                <c:pt idx="15">
                  <c:v>21.4</c:v>
                </c:pt>
                <c:pt idx="16">
                  <c:v>10.778</c:v>
                </c:pt>
                <c:pt idx="17">
                  <c:v>18.4</c:v>
                </c:pt>
                <c:pt idx="18">
                  <c:v>31.333</c:v>
                </c:pt>
                <c:pt idx="19">
                  <c:v>21.0</c:v>
                </c:pt>
                <c:pt idx="20">
                  <c:v>18.5</c:v>
                </c:pt>
                <c:pt idx="21">
                  <c:v>0.0</c:v>
                </c:pt>
                <c:pt idx="2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598912"/>
        <c:axId val="690602032"/>
      </c:barChart>
      <c:catAx>
        <c:axId val="6905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02032"/>
        <c:crosses val="autoZero"/>
        <c:auto val="1"/>
        <c:lblAlgn val="ctr"/>
        <c:lblOffset val="100"/>
        <c:noMultiLvlLbl val="1"/>
      </c:catAx>
      <c:valAx>
        <c:axId val="6906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Runs/Inn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59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'Carsberg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3"/>
                <c:pt idx="0">
                  <c:v>1995.0</c:v>
                </c:pt>
                <c:pt idx="1">
                  <c:v>1996.0</c:v>
                </c:pt>
                <c:pt idx="2">
                  <c:v>1997.0</c:v>
                </c:pt>
                <c:pt idx="3">
                  <c:v>1998.0</c:v>
                </c:pt>
                <c:pt idx="4">
                  <c:v>1999.0</c:v>
                </c:pt>
                <c:pt idx="5">
                  <c:v>2000.0</c:v>
                </c:pt>
                <c:pt idx="6">
                  <c:v>2001.0</c:v>
                </c:pt>
                <c:pt idx="7">
                  <c:v>2002.0</c:v>
                </c:pt>
                <c:pt idx="8">
                  <c:v>2003.0</c:v>
                </c:pt>
                <c:pt idx="9">
                  <c:v>2004.0</c:v>
                </c:pt>
                <c:pt idx="10">
                  <c:v>2005.0</c:v>
                </c:pt>
                <c:pt idx="11">
                  <c:v>2006.0</c:v>
                </c:pt>
                <c:pt idx="12">
                  <c:v>2007.0</c:v>
                </c:pt>
                <c:pt idx="13">
                  <c:v>2008.0</c:v>
                </c:pt>
                <c:pt idx="14">
                  <c:v>2009.0</c:v>
                </c:pt>
                <c:pt idx="15">
                  <c:v>2010.0</c:v>
                </c:pt>
                <c:pt idx="16">
                  <c:v>2011.0</c:v>
                </c:pt>
                <c:pt idx="17">
                  <c:v>2012.0</c:v>
                </c:pt>
                <c:pt idx="18">
                  <c:v>2013.0</c:v>
                </c:pt>
                <c:pt idx="19">
                  <c:v>2014.0</c:v>
                </c:pt>
                <c:pt idx="20">
                  <c:v>2015.0</c:v>
                </c:pt>
                <c:pt idx="21">
                  <c:v>2016.0</c:v>
                </c:pt>
                <c:pt idx="22">
                  <c:v>2017.0</c:v>
                </c:pt>
              </c:numCache>
            </c:numRef>
          </c:cat>
          <c:val>
            <c:numRef>
              <c:f>[0]!carsa_batrun</c:f>
              <c:numCache>
                <c:formatCode>General</c:formatCode>
                <c:ptCount val="23"/>
                <c:pt idx="0">
                  <c:v>53.0</c:v>
                </c:pt>
                <c:pt idx="1">
                  <c:v>178.0</c:v>
                </c:pt>
                <c:pt idx="2">
                  <c:v>84.0</c:v>
                </c:pt>
                <c:pt idx="3">
                  <c:v>172.0</c:v>
                </c:pt>
                <c:pt idx="4">
                  <c:v>31.0</c:v>
                </c:pt>
                <c:pt idx="6">
                  <c:v>268.0</c:v>
                </c:pt>
                <c:pt idx="7">
                  <c:v>119.0</c:v>
                </c:pt>
                <c:pt idx="8">
                  <c:v>269.0</c:v>
                </c:pt>
                <c:pt idx="9">
                  <c:v>370.0</c:v>
                </c:pt>
                <c:pt idx="10">
                  <c:v>240.0</c:v>
                </c:pt>
                <c:pt idx="11">
                  <c:v>165.0</c:v>
                </c:pt>
                <c:pt idx="12">
                  <c:v>272.0</c:v>
                </c:pt>
                <c:pt idx="13">
                  <c:v>352.0</c:v>
                </c:pt>
                <c:pt idx="14">
                  <c:v>372.0</c:v>
                </c:pt>
                <c:pt idx="15">
                  <c:v>214.0</c:v>
                </c:pt>
                <c:pt idx="16">
                  <c:v>97.0</c:v>
                </c:pt>
                <c:pt idx="17">
                  <c:v>92.0</c:v>
                </c:pt>
                <c:pt idx="18">
                  <c:v>188.0</c:v>
                </c:pt>
                <c:pt idx="19">
                  <c:v>63.0</c:v>
                </c:pt>
                <c:pt idx="20">
                  <c:v>37.0</c:v>
                </c:pt>
                <c:pt idx="21">
                  <c:v>81.0</c:v>
                </c:pt>
                <c:pt idx="2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34752"/>
        <c:axId val="1510607136"/>
      </c:barChart>
      <c:catAx>
        <c:axId val="151063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607136"/>
        <c:crosses val="autoZero"/>
        <c:auto val="1"/>
        <c:lblAlgn val="ctr"/>
        <c:lblOffset val="100"/>
        <c:noMultiLvlLbl val="1"/>
      </c:catAx>
      <c:valAx>
        <c:axId val="151060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634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Average Runs</a:t>
            </a:r>
          </a:p>
        </c:rich>
      </c:tx>
      <c:layout>
        <c:manualLayout>
          <c:xMode val="edge"/>
          <c:yMode val="edge"/>
          <c:x val="0.435961172956829"/>
          <c:y val="0.03750021631911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9396526377"/>
          <c:y val="0.176795384604878"/>
          <c:w val="0.790635252440095"/>
          <c:h val="0.622403514315709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N'!$I$5:$I$19</c:f>
              <c:numCache>
                <c:formatCode>0.00</c:formatCode>
                <c:ptCount val="15"/>
                <c:pt idx="0">
                  <c:v>2.0</c:v>
                </c:pt>
                <c:pt idx="1">
                  <c:v>11.889</c:v>
                </c:pt>
                <c:pt idx="2">
                  <c:v>32.5</c:v>
                </c:pt>
                <c:pt idx="3">
                  <c:v>18.4</c:v>
                </c:pt>
                <c:pt idx="4">
                  <c:v>35.688</c:v>
                </c:pt>
                <c:pt idx="5">
                  <c:v>28.273</c:v>
                </c:pt>
                <c:pt idx="6">
                  <c:v>35.1</c:v>
                </c:pt>
                <c:pt idx="7">
                  <c:v>38.5</c:v>
                </c:pt>
                <c:pt idx="8">
                  <c:v>39.588</c:v>
                </c:pt>
                <c:pt idx="9">
                  <c:v>49.933</c:v>
                </c:pt>
                <c:pt idx="10">
                  <c:v>64.9</c:v>
                </c:pt>
                <c:pt idx="11">
                  <c:v>40.0</c:v>
                </c:pt>
                <c:pt idx="12">
                  <c:v>56.25</c:v>
                </c:pt>
                <c:pt idx="13">
                  <c:v>132.5</c:v>
                </c:pt>
                <c:pt idx="14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12864"/>
        <c:axId val="691615984"/>
      </c:barChart>
      <c:catAx>
        <c:axId val="6916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15984"/>
        <c:crosses val="autoZero"/>
        <c:auto val="1"/>
        <c:lblAlgn val="ctr"/>
        <c:lblOffset val="100"/>
        <c:noMultiLvlLbl val="1"/>
      </c:catAx>
      <c:valAx>
        <c:axId val="69161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1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'Dawson N'!$A$5:$A$19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N'!$F$5:$F$19</c:f>
              <c:numCache>
                <c:formatCode>General</c:formatCode>
                <c:ptCount val="15"/>
                <c:pt idx="0">
                  <c:v>12.0</c:v>
                </c:pt>
                <c:pt idx="1">
                  <c:v>107.0</c:v>
                </c:pt>
                <c:pt idx="2">
                  <c:v>65.0</c:v>
                </c:pt>
                <c:pt idx="3">
                  <c:v>184.0</c:v>
                </c:pt>
                <c:pt idx="4">
                  <c:v>571.0</c:v>
                </c:pt>
                <c:pt idx="5">
                  <c:v>311.0</c:v>
                </c:pt>
                <c:pt idx="6">
                  <c:v>351.0</c:v>
                </c:pt>
                <c:pt idx="7">
                  <c:v>462.0</c:v>
                </c:pt>
                <c:pt idx="8">
                  <c:v>673.0</c:v>
                </c:pt>
                <c:pt idx="9">
                  <c:v>749.0</c:v>
                </c:pt>
                <c:pt idx="10">
                  <c:v>649.0</c:v>
                </c:pt>
                <c:pt idx="11">
                  <c:v>160.0</c:v>
                </c:pt>
                <c:pt idx="12">
                  <c:v>675.0</c:v>
                </c:pt>
                <c:pt idx="13">
                  <c:v>265.0</c:v>
                </c:pt>
                <c:pt idx="14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38624"/>
        <c:axId val="691641744"/>
      </c:barChart>
      <c:catAx>
        <c:axId val="6916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41744"/>
        <c:crosses val="autoZero"/>
        <c:auto val="1"/>
        <c:lblAlgn val="ctr"/>
        <c:lblOffset val="100"/>
        <c:noMultiLvlLbl val="1"/>
      </c:catAx>
      <c:valAx>
        <c:axId val="69164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3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"/>
          <c:y val="0.169318415237621"/>
          <c:w val="0.814120030727866"/>
          <c:h val="0.60053467661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N'!$I$50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N'!$A$51:$A$65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N'!$I$51:$I$65</c:f>
              <c:numCache>
                <c:formatCode>0.00</c:formatCode>
                <c:ptCount val="15"/>
                <c:pt idx="0">
                  <c:v>25.25</c:v>
                </c:pt>
                <c:pt idx="1">
                  <c:v>67.0</c:v>
                </c:pt>
                <c:pt idx="2">
                  <c:v>43.0</c:v>
                </c:pt>
                <c:pt idx="3">
                  <c:v>23.09090909090909</c:v>
                </c:pt>
                <c:pt idx="4">
                  <c:v>39.0</c:v>
                </c:pt>
                <c:pt idx="5">
                  <c:v>23.5</c:v>
                </c:pt>
                <c:pt idx="6">
                  <c:v>15.5</c:v>
                </c:pt>
                <c:pt idx="7">
                  <c:v>36.7</c:v>
                </c:pt>
                <c:pt idx="8">
                  <c:v>17.96666666666666</c:v>
                </c:pt>
                <c:pt idx="9">
                  <c:v>19.94736842105263</c:v>
                </c:pt>
                <c:pt idx="10">
                  <c:v>21.25</c:v>
                </c:pt>
                <c:pt idx="11">
                  <c:v>55.0</c:v>
                </c:pt>
                <c:pt idx="12">
                  <c:v>38.4</c:v>
                </c:pt>
                <c:pt idx="13">
                  <c:v>24.0</c:v>
                </c:pt>
                <c:pt idx="14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68016"/>
        <c:axId val="691671136"/>
      </c:barChart>
      <c:catAx>
        <c:axId val="69166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71136"/>
        <c:crosses val="autoZero"/>
        <c:auto val="1"/>
        <c:lblAlgn val="ctr"/>
        <c:lblOffset val="100"/>
        <c:noMultiLvlLbl val="1"/>
      </c:catAx>
      <c:valAx>
        <c:axId val="69167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6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"/>
          <c:y val="0.169318415237621"/>
          <c:w val="0.811659221268072"/>
          <c:h val="0.604901488842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N'!$H$50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N'!$A$51:$A$65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N'!$H$51:$H$65</c:f>
              <c:numCache>
                <c:formatCode>0.00</c:formatCode>
                <c:ptCount val="15"/>
                <c:pt idx="0">
                  <c:v>26.25</c:v>
                </c:pt>
                <c:pt idx="1">
                  <c:v>57.0</c:v>
                </c:pt>
                <c:pt idx="2">
                  <c:v>50.4</c:v>
                </c:pt>
                <c:pt idx="3">
                  <c:v>24.6</c:v>
                </c:pt>
                <c:pt idx="4">
                  <c:v>40.0909090909091</c:v>
                </c:pt>
                <c:pt idx="5">
                  <c:v>28.28571428571428</c:v>
                </c:pt>
                <c:pt idx="6">
                  <c:v>19.7</c:v>
                </c:pt>
                <c:pt idx="7">
                  <c:v>46.8</c:v>
                </c:pt>
                <c:pt idx="8">
                  <c:v>21.8</c:v>
                </c:pt>
                <c:pt idx="9">
                  <c:v>23.21052631578947</c:v>
                </c:pt>
                <c:pt idx="10">
                  <c:v>25.5</c:v>
                </c:pt>
                <c:pt idx="11">
                  <c:v>72.0</c:v>
                </c:pt>
                <c:pt idx="12">
                  <c:v>39.6</c:v>
                </c:pt>
                <c:pt idx="13">
                  <c:v>54.0</c:v>
                </c:pt>
                <c:pt idx="14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95728"/>
        <c:axId val="691698848"/>
      </c:barChart>
      <c:catAx>
        <c:axId val="69169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98848"/>
        <c:crosses val="autoZero"/>
        <c:auto val="1"/>
        <c:lblAlgn val="ctr"/>
        <c:lblOffset val="100"/>
        <c:noMultiLvlLbl val="1"/>
      </c:catAx>
      <c:valAx>
        <c:axId val="6916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695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N'!$G$50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N'!$A$51:$A$65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N'!$G$51:$G$65</c:f>
              <c:numCache>
                <c:formatCode>0.00</c:formatCode>
                <c:ptCount val="15"/>
                <c:pt idx="0">
                  <c:v>5.771428571428571</c:v>
                </c:pt>
                <c:pt idx="1">
                  <c:v>7.052631578947368</c:v>
                </c:pt>
                <c:pt idx="2">
                  <c:v>5.119047619047619</c:v>
                </c:pt>
                <c:pt idx="3">
                  <c:v>5.631929046563193</c:v>
                </c:pt>
                <c:pt idx="4">
                  <c:v>5.836734693877551</c:v>
                </c:pt>
                <c:pt idx="5">
                  <c:v>4.984848484848484</c:v>
                </c:pt>
                <c:pt idx="6">
                  <c:v>4.720812182741116</c:v>
                </c:pt>
                <c:pt idx="7">
                  <c:v>4.705128205128205</c:v>
                </c:pt>
                <c:pt idx="8">
                  <c:v>4.944954128440367</c:v>
                </c:pt>
                <c:pt idx="9">
                  <c:v>5.156462585034013</c:v>
                </c:pt>
                <c:pt idx="10">
                  <c:v>5.0</c:v>
                </c:pt>
                <c:pt idx="11">
                  <c:v>4.583333333333333</c:v>
                </c:pt>
                <c:pt idx="12">
                  <c:v>5.818181818181818</c:v>
                </c:pt>
                <c:pt idx="13">
                  <c:v>2.666666666666666</c:v>
                </c:pt>
                <c:pt idx="14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22896"/>
        <c:axId val="691726016"/>
      </c:barChart>
      <c:catAx>
        <c:axId val="69172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726016"/>
        <c:crosses val="autoZero"/>
        <c:auto val="1"/>
        <c:lblAlgn val="ctr"/>
        <c:lblOffset val="100"/>
        <c:noMultiLvlLbl val="1"/>
      </c:catAx>
      <c:valAx>
        <c:axId val="69172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72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22387668186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N'!$D$50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N'!$A$51:$A$65</c:f>
              <c:numCache>
                <c:formatCode>General</c:formatCode>
                <c:ptCount val="15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</c:numCache>
            </c:numRef>
          </c:cat>
          <c:val>
            <c:numRef>
              <c:f>'Dawson N'!$D$51:$D$65</c:f>
              <c:numCache>
                <c:formatCode>General</c:formatCode>
                <c:ptCount val="15"/>
                <c:pt idx="0">
                  <c:v>8.0</c:v>
                </c:pt>
                <c:pt idx="1">
                  <c:v>4.0</c:v>
                </c:pt>
                <c:pt idx="2">
                  <c:v>5.0</c:v>
                </c:pt>
                <c:pt idx="3">
                  <c:v>11.0</c:v>
                </c:pt>
                <c:pt idx="4">
                  <c:v>11.0</c:v>
                </c:pt>
                <c:pt idx="5">
                  <c:v>14.0</c:v>
                </c:pt>
                <c:pt idx="6">
                  <c:v>18.0</c:v>
                </c:pt>
                <c:pt idx="7">
                  <c:v>10.0</c:v>
                </c:pt>
                <c:pt idx="8">
                  <c:v>30.0</c:v>
                </c:pt>
                <c:pt idx="9">
                  <c:v>19.0</c:v>
                </c:pt>
                <c:pt idx="10">
                  <c:v>8.0</c:v>
                </c:pt>
                <c:pt idx="11">
                  <c:v>1.0</c:v>
                </c:pt>
                <c:pt idx="12">
                  <c:v>5.0</c:v>
                </c:pt>
                <c:pt idx="13">
                  <c:v>1.0</c:v>
                </c:pt>
                <c:pt idx="14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750608"/>
        <c:axId val="691753728"/>
      </c:barChart>
      <c:catAx>
        <c:axId val="69175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753728"/>
        <c:crosses val="autoZero"/>
        <c:auto val="1"/>
        <c:lblAlgn val="ctr"/>
        <c:lblOffset val="100"/>
        <c:noMultiLvlLbl val="1"/>
      </c:catAx>
      <c:valAx>
        <c:axId val="69175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75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[0]!dreva_batrun</c:f>
              <c:numCache>
                <c:formatCode>General</c:formatCode>
                <c:ptCount val="6"/>
                <c:pt idx="0">
                  <c:v>17.0</c:v>
                </c:pt>
                <c:pt idx="1">
                  <c:v>15.0</c:v>
                </c:pt>
                <c:pt idx="2">
                  <c:v>3.0</c:v>
                </c:pt>
                <c:pt idx="3">
                  <c:v>19.0</c:v>
                </c:pt>
                <c:pt idx="4">
                  <c:v>12.0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0648192"/>
        <c:axId val="1573011680"/>
      </c:barChart>
      <c:catAx>
        <c:axId val="15106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011680"/>
        <c:crosses val="autoZero"/>
        <c:auto val="1"/>
        <c:lblAlgn val="ctr"/>
        <c:lblOffset val="100"/>
        <c:noMultiLvlLbl val="1"/>
      </c:catAx>
      <c:valAx>
        <c:axId val="157301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064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[0]!dreva_batav</c:f>
              <c:numCache>
                <c:formatCode>0.00</c:formatCode>
                <c:ptCount val="6"/>
                <c:pt idx="0">
                  <c:v>17.0</c:v>
                </c:pt>
                <c:pt idx="1">
                  <c:v>3.0</c:v>
                </c:pt>
                <c:pt idx="2">
                  <c:v>1.5</c:v>
                </c:pt>
                <c:pt idx="3">
                  <c:v>9.5</c:v>
                </c:pt>
                <c:pt idx="4">
                  <c:v>12.0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864352"/>
        <c:axId val="1573867472"/>
      </c:barChart>
      <c:catAx>
        <c:axId val="15738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67472"/>
        <c:crosses val="autoZero"/>
        <c:auto val="1"/>
        <c:lblAlgn val="ctr"/>
        <c:lblOffset val="100"/>
        <c:noMultiLvlLbl val="1"/>
      </c:catAx>
      <c:valAx>
        <c:axId val="157386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64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"/>
          <c:y val="0.169318415237621"/>
          <c:w val="0.814120030727866"/>
          <c:h val="0.600534676615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A'!$I$36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[0]!dreva_bwlav</c:f>
              <c:numCache>
                <c:formatCode>0.00</c:formatCode>
                <c:ptCount val="6"/>
                <c:pt idx="3">
                  <c:v>9.0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14240"/>
        <c:axId val="1573322928"/>
      </c:barChart>
      <c:catAx>
        <c:axId val="1573614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322928"/>
        <c:crosses val="autoZero"/>
        <c:auto val="1"/>
        <c:lblAlgn val="ctr"/>
        <c:lblOffset val="100"/>
        <c:noMultiLvlLbl val="1"/>
      </c:catAx>
      <c:valAx>
        <c:axId val="157332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"/>
          <c:y val="0.169318415237621"/>
          <c:w val="0.811659221268072"/>
          <c:h val="0.604901488842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A'!$H$36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[0]!dreva_bwlsr</c:f>
              <c:numCache>
                <c:formatCode>0.00</c:formatCode>
                <c:ptCount val="6"/>
                <c:pt idx="3">
                  <c:v>12.0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37104"/>
        <c:axId val="690640224"/>
      </c:barChart>
      <c:catAx>
        <c:axId val="690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40224"/>
        <c:crosses val="autoZero"/>
        <c:auto val="1"/>
        <c:lblAlgn val="ctr"/>
        <c:lblOffset val="100"/>
        <c:noMultiLvlLbl val="1"/>
      </c:catAx>
      <c:valAx>
        <c:axId val="6906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37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A'!$G$36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[0]!dreva_bwlec</c:f>
              <c:numCache>
                <c:formatCode>0.00</c:formatCode>
                <c:ptCount val="6"/>
                <c:pt idx="3">
                  <c:v>4.5</c:v>
                </c:pt>
                <c:pt idx="4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64560"/>
        <c:axId val="690667680"/>
      </c:barChart>
      <c:catAx>
        <c:axId val="69066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7680"/>
        <c:crosses val="autoZero"/>
        <c:auto val="1"/>
        <c:lblAlgn val="ctr"/>
        <c:lblOffset val="100"/>
        <c:noMultiLvlLbl val="1"/>
      </c:catAx>
      <c:valAx>
        <c:axId val="69066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6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22387668186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A'!$D$36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[0]!dreva_wkt</c:f>
              <c:numCache>
                <c:formatCode>General</c:formatCode>
                <c:ptCount val="6"/>
                <c:pt idx="3">
                  <c:v>5.0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692288"/>
        <c:axId val="690695408"/>
      </c:barChart>
      <c:catAx>
        <c:axId val="69069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5408"/>
        <c:crosses val="autoZero"/>
        <c:auto val="1"/>
        <c:lblAlgn val="ctr"/>
        <c:lblOffset val="100"/>
        <c:noMultiLvlLbl val="1"/>
      </c:catAx>
      <c:valAx>
        <c:axId val="690695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69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[0]!elbua_batrun</c:f>
              <c:numCache>
                <c:formatCode>General</c:formatCode>
                <c:ptCount val="3"/>
                <c:pt idx="0">
                  <c:v>30.0</c:v>
                </c:pt>
                <c:pt idx="1">
                  <c:v>235.0</c:v>
                </c:pt>
                <c:pt idx="2">
                  <c:v>119.0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26432"/>
        <c:axId val="690729552"/>
      </c:barChart>
      <c:catAx>
        <c:axId val="6907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29552"/>
        <c:crosses val="autoZero"/>
        <c:auto val="1"/>
        <c:lblAlgn val="ctr"/>
        <c:lblOffset val="100"/>
        <c:noMultiLvlLbl val="1"/>
      </c:catAx>
      <c:valAx>
        <c:axId val="69072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2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[0]!elbua_batav</c:f>
              <c:numCache>
                <c:formatCode>0.00</c:formatCode>
                <c:ptCount val="3"/>
                <c:pt idx="0">
                  <c:v>6.0</c:v>
                </c:pt>
                <c:pt idx="1">
                  <c:v>16.78571428571428</c:v>
                </c:pt>
                <c:pt idx="2">
                  <c:v>9.153846153846153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54160"/>
        <c:axId val="690757280"/>
      </c:barChart>
      <c:catAx>
        <c:axId val="69075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57280"/>
        <c:crosses val="autoZero"/>
        <c:auto val="1"/>
        <c:lblAlgn val="ctr"/>
        <c:lblOffset val="100"/>
        <c:noMultiLvlLbl val="1"/>
      </c:catAx>
      <c:valAx>
        <c:axId val="6907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5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A'!$D$34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[0]!elbua_wkt</c:f>
              <c:numCache>
                <c:formatCode>General</c:formatCode>
                <c:ptCount val="3"/>
                <c:pt idx="0">
                  <c:v>1.0</c:v>
                </c:pt>
                <c:pt idx="1">
                  <c:v>9.0</c:v>
                </c:pt>
                <c:pt idx="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780208"/>
        <c:axId val="690783600"/>
      </c:barChart>
      <c:catAx>
        <c:axId val="69078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83600"/>
        <c:crosses val="autoZero"/>
        <c:auto val="1"/>
        <c:lblAlgn val="ctr"/>
        <c:lblOffset val="100"/>
        <c:noMultiLvlLbl val="1"/>
      </c:catAx>
      <c:valAx>
        <c:axId val="690783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80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A'!$I$34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[0]!elbua_bwlav</c:f>
              <c:numCache>
                <c:formatCode>0.00</c:formatCode>
                <c:ptCount val="3"/>
                <c:pt idx="0">
                  <c:v>63.0</c:v>
                </c:pt>
                <c:pt idx="1">
                  <c:v>25.77777777777778</c:v>
                </c:pt>
                <c:pt idx="2">
                  <c:v>111.0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07008"/>
        <c:axId val="690810400"/>
      </c:barChart>
      <c:catAx>
        <c:axId val="69080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10400"/>
        <c:crosses val="autoZero"/>
        <c:auto val="1"/>
        <c:lblAlgn val="ctr"/>
        <c:lblOffset val="100"/>
        <c:noMultiLvlLbl val="1"/>
      </c:catAx>
      <c:valAx>
        <c:axId val="69081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0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A'!$G$34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[0]!elbua_bwlec</c:f>
              <c:numCache>
                <c:formatCode>0.00</c:formatCode>
                <c:ptCount val="3"/>
                <c:pt idx="0">
                  <c:v>7.0</c:v>
                </c:pt>
                <c:pt idx="1">
                  <c:v>4.522417153996102</c:v>
                </c:pt>
                <c:pt idx="2">
                  <c:v>6.529411764705882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210128"/>
        <c:axId val="1261213520"/>
      </c:barChart>
      <c:catAx>
        <c:axId val="126121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13520"/>
        <c:crosses val="autoZero"/>
        <c:auto val="1"/>
        <c:lblAlgn val="ctr"/>
        <c:lblOffset val="100"/>
        <c:noMultiLvlLbl val="1"/>
      </c:catAx>
      <c:valAx>
        <c:axId val="1261213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10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A'!$H$34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[0]!elbua_bwlsr</c:f>
              <c:numCache>
                <c:formatCode>0.00</c:formatCode>
                <c:ptCount val="3"/>
                <c:pt idx="0">
                  <c:v>54.0</c:v>
                </c:pt>
                <c:pt idx="1">
                  <c:v>34.2</c:v>
                </c:pt>
                <c:pt idx="2">
                  <c:v>102.0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162992"/>
        <c:axId val="1261159664"/>
      </c:barChart>
      <c:catAx>
        <c:axId val="126116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159664"/>
        <c:crosses val="autoZero"/>
        <c:auto val="1"/>
        <c:lblAlgn val="ctr"/>
        <c:lblOffset val="100"/>
        <c:noMultiLvlLbl val="1"/>
      </c:catAx>
      <c:valAx>
        <c:axId val="126115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16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[0]!gallb_batrun</c:f>
              <c:numCache>
                <c:formatCode>General</c:formatCode>
                <c:ptCount val="12"/>
                <c:pt idx="0">
                  <c:v>169.0</c:v>
                </c:pt>
                <c:pt idx="1">
                  <c:v>66.0</c:v>
                </c:pt>
                <c:pt idx="2">
                  <c:v>225.0</c:v>
                </c:pt>
                <c:pt idx="3">
                  <c:v>377.0</c:v>
                </c:pt>
                <c:pt idx="4">
                  <c:v>344.0</c:v>
                </c:pt>
                <c:pt idx="5">
                  <c:v>628.0</c:v>
                </c:pt>
                <c:pt idx="6">
                  <c:v>189.0</c:v>
                </c:pt>
                <c:pt idx="7">
                  <c:v>935.0</c:v>
                </c:pt>
                <c:pt idx="8">
                  <c:v>300.0</c:v>
                </c:pt>
                <c:pt idx="9">
                  <c:v>222.0</c:v>
                </c:pt>
                <c:pt idx="10">
                  <c:v>112.0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109488"/>
        <c:axId val="1261112608"/>
      </c:barChart>
      <c:catAx>
        <c:axId val="126110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112608"/>
        <c:crosses val="autoZero"/>
        <c:auto val="1"/>
        <c:lblAlgn val="ctr"/>
        <c:lblOffset val="100"/>
        <c:noMultiLvlLbl val="1"/>
      </c:catAx>
      <c:valAx>
        <c:axId val="126111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10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[0]!gallb_batav</c:f>
              <c:numCache>
                <c:formatCode>0.00</c:formatCode>
                <c:ptCount val="12"/>
                <c:pt idx="0">
                  <c:v>21.125</c:v>
                </c:pt>
                <c:pt idx="1">
                  <c:v>16.5</c:v>
                </c:pt>
                <c:pt idx="2">
                  <c:v>18.75</c:v>
                </c:pt>
                <c:pt idx="3">
                  <c:v>41.889</c:v>
                </c:pt>
                <c:pt idx="4">
                  <c:v>34.4</c:v>
                </c:pt>
                <c:pt idx="5">
                  <c:v>52.333</c:v>
                </c:pt>
                <c:pt idx="6">
                  <c:v>21.0</c:v>
                </c:pt>
                <c:pt idx="7">
                  <c:v>103.889</c:v>
                </c:pt>
                <c:pt idx="8">
                  <c:v>23.077</c:v>
                </c:pt>
                <c:pt idx="9">
                  <c:v>27.75</c:v>
                </c:pt>
                <c:pt idx="10">
                  <c:v>22.4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086768"/>
        <c:axId val="1261065072"/>
      </c:barChart>
      <c:catAx>
        <c:axId val="126108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65072"/>
        <c:crosses val="autoZero"/>
        <c:auto val="1"/>
        <c:lblAlgn val="ctr"/>
        <c:lblOffset val="100"/>
        <c:noMultiLvlLbl val="1"/>
      </c:catAx>
      <c:valAx>
        <c:axId val="126106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8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[0]!gallb_wkt</c:f>
              <c:numCache>
                <c:formatCode>General</c:formatCode>
                <c:ptCount val="12"/>
                <c:pt idx="0">
                  <c:v>14.0</c:v>
                </c:pt>
                <c:pt idx="1">
                  <c:v>15.0</c:v>
                </c:pt>
                <c:pt idx="2">
                  <c:v>19.0</c:v>
                </c:pt>
                <c:pt idx="3">
                  <c:v>7.0</c:v>
                </c:pt>
                <c:pt idx="4">
                  <c:v>24.0</c:v>
                </c:pt>
                <c:pt idx="5">
                  <c:v>11.0</c:v>
                </c:pt>
                <c:pt idx="6">
                  <c:v>4.0</c:v>
                </c:pt>
                <c:pt idx="7">
                  <c:v>9.0</c:v>
                </c:pt>
                <c:pt idx="8">
                  <c:v>15.0</c:v>
                </c:pt>
                <c:pt idx="9">
                  <c:v>12.0</c:v>
                </c:pt>
                <c:pt idx="10">
                  <c:v>5.0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024016"/>
        <c:axId val="1261027136"/>
      </c:barChart>
      <c:catAx>
        <c:axId val="126102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27136"/>
        <c:crosses val="autoZero"/>
        <c:auto val="1"/>
        <c:lblAlgn val="ctr"/>
        <c:lblOffset val="100"/>
        <c:noMultiLvlLbl val="1"/>
      </c:catAx>
      <c:valAx>
        <c:axId val="126102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2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[0]!gallb_bwlav</c:f>
              <c:numCache>
                <c:formatCode>0.00</c:formatCode>
                <c:ptCount val="12"/>
                <c:pt idx="0">
                  <c:v>17.5</c:v>
                </c:pt>
                <c:pt idx="1">
                  <c:v>10.2</c:v>
                </c:pt>
                <c:pt idx="2">
                  <c:v>19.0</c:v>
                </c:pt>
                <c:pt idx="3">
                  <c:v>37.42857142857143</c:v>
                </c:pt>
                <c:pt idx="4">
                  <c:v>14.375</c:v>
                </c:pt>
                <c:pt idx="5">
                  <c:v>21.72727272727273</c:v>
                </c:pt>
                <c:pt idx="6">
                  <c:v>16.25</c:v>
                </c:pt>
                <c:pt idx="7">
                  <c:v>34.88888888888889</c:v>
                </c:pt>
                <c:pt idx="8">
                  <c:v>18.33333333333333</c:v>
                </c:pt>
                <c:pt idx="9">
                  <c:v>24.91666666666667</c:v>
                </c:pt>
                <c:pt idx="10">
                  <c:v>18.0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051568"/>
        <c:axId val="1261054688"/>
      </c:barChart>
      <c:catAx>
        <c:axId val="1261051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54688"/>
        <c:crosses val="autoZero"/>
        <c:auto val="1"/>
        <c:lblAlgn val="ctr"/>
        <c:lblOffset val="100"/>
        <c:noMultiLvlLbl val="1"/>
      </c:catAx>
      <c:valAx>
        <c:axId val="126105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051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B'!$G$42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[0]!gallb_bwlec</c:f>
              <c:numCache>
                <c:formatCode>0.00</c:formatCode>
                <c:ptCount val="12"/>
                <c:pt idx="0">
                  <c:v>3.602941176470588</c:v>
                </c:pt>
                <c:pt idx="1">
                  <c:v>3.318872017353579</c:v>
                </c:pt>
                <c:pt idx="2">
                  <c:v>3.824152542372881</c:v>
                </c:pt>
                <c:pt idx="3">
                  <c:v>4.09375</c:v>
                </c:pt>
                <c:pt idx="4">
                  <c:v>4.107142857142857</c:v>
                </c:pt>
                <c:pt idx="5">
                  <c:v>4.329710144927536</c:v>
                </c:pt>
                <c:pt idx="6">
                  <c:v>4.276315789473684</c:v>
                </c:pt>
                <c:pt idx="7">
                  <c:v>5.567375886524823</c:v>
                </c:pt>
                <c:pt idx="8">
                  <c:v>3.52112676056338</c:v>
                </c:pt>
                <c:pt idx="9">
                  <c:v>4.82258064516129</c:v>
                </c:pt>
                <c:pt idx="10">
                  <c:v>6.0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991984"/>
        <c:axId val="1260995104"/>
      </c:barChart>
      <c:catAx>
        <c:axId val="126099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95104"/>
        <c:crosses val="autoZero"/>
        <c:auto val="1"/>
        <c:lblAlgn val="ctr"/>
        <c:lblOffset val="100"/>
        <c:noMultiLvlLbl val="1"/>
      </c:catAx>
      <c:valAx>
        <c:axId val="126099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9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2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  <c:pt idx="10">
                  <c:v>2016.0</c:v>
                </c:pt>
                <c:pt idx="11">
                  <c:v>2017.0</c:v>
                </c:pt>
              </c:numCache>
            </c:numRef>
          </c:cat>
          <c:val>
            <c:numRef>
              <c:f>[0]!gallb_bwlsr</c:f>
              <c:numCache>
                <c:formatCode>0.00</c:formatCode>
                <c:ptCount val="12"/>
                <c:pt idx="0">
                  <c:v>29.14285714285714</c:v>
                </c:pt>
                <c:pt idx="1">
                  <c:v>18.44</c:v>
                </c:pt>
                <c:pt idx="2">
                  <c:v>29.81052631578948</c:v>
                </c:pt>
                <c:pt idx="3">
                  <c:v>54.85714285714285</c:v>
                </c:pt>
                <c:pt idx="4">
                  <c:v>21.0</c:v>
                </c:pt>
                <c:pt idx="5">
                  <c:v>30.10909090909091</c:v>
                </c:pt>
                <c:pt idx="6">
                  <c:v>22.8</c:v>
                </c:pt>
                <c:pt idx="7">
                  <c:v>37.6</c:v>
                </c:pt>
                <c:pt idx="8">
                  <c:v>31.24</c:v>
                </c:pt>
                <c:pt idx="9">
                  <c:v>31.0</c:v>
                </c:pt>
                <c:pt idx="10">
                  <c:v>18.0</c:v>
                </c:pt>
                <c:pt idx="1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953584"/>
        <c:axId val="1260956704"/>
      </c:barChart>
      <c:catAx>
        <c:axId val="126095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56704"/>
        <c:crosses val="autoZero"/>
        <c:auto val="1"/>
        <c:lblAlgn val="ctr"/>
        <c:lblOffset val="100"/>
        <c:noMultiLvlLbl val="1"/>
      </c:catAx>
      <c:valAx>
        <c:axId val="126095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5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[0]!gallg_batrun</c:f>
              <c:numCache>
                <c:formatCode>General</c:formatCode>
                <c:ptCount val="9"/>
                <c:pt idx="0">
                  <c:v>0.0</c:v>
                </c:pt>
                <c:pt idx="2">
                  <c:v>198.0</c:v>
                </c:pt>
                <c:pt idx="3">
                  <c:v>48.0</c:v>
                </c:pt>
                <c:pt idx="4">
                  <c:v>38.0</c:v>
                </c:pt>
                <c:pt idx="5">
                  <c:v>72.0</c:v>
                </c:pt>
                <c:pt idx="6">
                  <c:v>64.0</c:v>
                </c:pt>
                <c:pt idx="7">
                  <c:v>44.0</c:v>
                </c:pt>
                <c:pt idx="8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909920"/>
        <c:axId val="1260913040"/>
      </c:barChart>
      <c:catAx>
        <c:axId val="126090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13040"/>
        <c:crosses val="autoZero"/>
        <c:auto val="1"/>
        <c:lblAlgn val="ctr"/>
        <c:lblOffset val="100"/>
        <c:noMultiLvlLbl val="1"/>
      </c:catAx>
      <c:valAx>
        <c:axId val="126091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90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[0]!gallg_batav</c:f>
              <c:numCache>
                <c:formatCode>General</c:formatCode>
                <c:ptCount val="9"/>
                <c:pt idx="2" formatCode="0.00">
                  <c:v>28.286</c:v>
                </c:pt>
                <c:pt idx="3" formatCode="0.00">
                  <c:v>12.0</c:v>
                </c:pt>
                <c:pt idx="4" formatCode="0.00">
                  <c:v>0.0</c:v>
                </c:pt>
                <c:pt idx="5" formatCode="0.00">
                  <c:v>36.0</c:v>
                </c:pt>
                <c:pt idx="6" formatCode="0.00">
                  <c:v>64.0</c:v>
                </c:pt>
                <c:pt idx="7" formatCode="0.00">
                  <c:v>44.0</c:v>
                </c:pt>
                <c:pt idx="8" formatCode="0.00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862672"/>
        <c:axId val="1260865792"/>
      </c:barChart>
      <c:catAx>
        <c:axId val="126086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865792"/>
        <c:crosses val="autoZero"/>
        <c:auto val="1"/>
        <c:lblAlgn val="ctr"/>
        <c:lblOffset val="100"/>
        <c:noMultiLvlLbl val="1"/>
      </c:catAx>
      <c:valAx>
        <c:axId val="126086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86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[0]!gallg_wkt</c:f>
              <c:numCache>
                <c:formatCode>General</c:formatCode>
                <c:ptCount val="9"/>
                <c:pt idx="0">
                  <c:v>2.0</c:v>
                </c:pt>
                <c:pt idx="2">
                  <c:v>16.0</c:v>
                </c:pt>
                <c:pt idx="3">
                  <c:v>14.0</c:v>
                </c:pt>
                <c:pt idx="4">
                  <c:v>5.0</c:v>
                </c:pt>
                <c:pt idx="5">
                  <c:v>1.0</c:v>
                </c:pt>
                <c:pt idx="6">
                  <c:v>2.0</c:v>
                </c:pt>
                <c:pt idx="7">
                  <c:v>7.0</c:v>
                </c:pt>
                <c:pt idx="8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837664"/>
        <c:axId val="1260811920"/>
      </c:barChart>
      <c:catAx>
        <c:axId val="126083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811920"/>
        <c:crosses val="autoZero"/>
        <c:auto val="1"/>
        <c:lblAlgn val="ctr"/>
        <c:lblOffset val="100"/>
        <c:noMultiLvlLbl val="1"/>
      </c:catAx>
      <c:valAx>
        <c:axId val="126081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83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G'!$G$40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[0]!gallg_bwlec</c:f>
              <c:numCache>
                <c:formatCode>0.00</c:formatCode>
                <c:ptCount val="9"/>
                <c:pt idx="0">
                  <c:v>7.4</c:v>
                </c:pt>
                <c:pt idx="2">
                  <c:v>3.438775510204082</c:v>
                </c:pt>
                <c:pt idx="3">
                  <c:v>2.686274509803921</c:v>
                </c:pt>
                <c:pt idx="4">
                  <c:v>3.45945945945946</c:v>
                </c:pt>
                <c:pt idx="5">
                  <c:v>3.166666666666666</c:v>
                </c:pt>
                <c:pt idx="6">
                  <c:v>4.818181818181818</c:v>
                </c:pt>
                <c:pt idx="7">
                  <c:v>4.736842105263157</c:v>
                </c:pt>
                <c:pt idx="8">
                  <c:v>7.25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805904"/>
        <c:axId val="1260788608"/>
      </c:barChart>
      <c:catAx>
        <c:axId val="126080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88608"/>
        <c:crosses val="autoZero"/>
        <c:auto val="1"/>
        <c:lblAlgn val="ctr"/>
        <c:lblOffset val="100"/>
        <c:noMultiLvlLbl val="1"/>
      </c:catAx>
      <c:valAx>
        <c:axId val="1260788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80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G'!$H$40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[0]!gallg_bwlsr</c:f>
              <c:numCache>
                <c:formatCode>0.00</c:formatCode>
                <c:ptCount val="9"/>
                <c:pt idx="0">
                  <c:v>15.0</c:v>
                </c:pt>
                <c:pt idx="2">
                  <c:v>36.75</c:v>
                </c:pt>
                <c:pt idx="3">
                  <c:v>21.85714285714286</c:v>
                </c:pt>
                <c:pt idx="4">
                  <c:v>22.2</c:v>
                </c:pt>
                <c:pt idx="5">
                  <c:v>72.0</c:v>
                </c:pt>
                <c:pt idx="6">
                  <c:v>66.0</c:v>
                </c:pt>
                <c:pt idx="7">
                  <c:v>16.28571428571428</c:v>
                </c:pt>
                <c:pt idx="8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26784"/>
        <c:axId val="1475348400"/>
      </c:barChart>
      <c:catAx>
        <c:axId val="6908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5348400"/>
        <c:crosses val="autoZero"/>
        <c:auto val="1"/>
        <c:lblAlgn val="ctr"/>
        <c:lblOffset val="100"/>
        <c:noMultiLvlLbl val="1"/>
      </c:catAx>
      <c:valAx>
        <c:axId val="147534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2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G'!$I$40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2009.0</c:v>
                </c:pt>
                <c:pt idx="1">
                  <c:v>2010.0</c:v>
                </c:pt>
                <c:pt idx="2">
                  <c:v>2011.0</c:v>
                </c:pt>
                <c:pt idx="3">
                  <c:v>2012.0</c:v>
                </c:pt>
                <c:pt idx="4">
                  <c:v>2013.0</c:v>
                </c:pt>
                <c:pt idx="5">
                  <c:v>2014.0</c:v>
                </c:pt>
                <c:pt idx="6">
                  <c:v>2015.0</c:v>
                </c:pt>
                <c:pt idx="7">
                  <c:v>2016.0</c:v>
                </c:pt>
                <c:pt idx="8">
                  <c:v>2017.0</c:v>
                </c:pt>
              </c:numCache>
            </c:numRef>
          </c:cat>
          <c:val>
            <c:numRef>
              <c:f>[0]!gallg_bwlav</c:f>
              <c:numCache>
                <c:formatCode>0.00</c:formatCode>
                <c:ptCount val="9"/>
                <c:pt idx="0">
                  <c:v>18.5</c:v>
                </c:pt>
                <c:pt idx="2">
                  <c:v>21.0625</c:v>
                </c:pt>
                <c:pt idx="3">
                  <c:v>9.785714285714286</c:v>
                </c:pt>
                <c:pt idx="4">
                  <c:v>12.8</c:v>
                </c:pt>
                <c:pt idx="5">
                  <c:v>38.0</c:v>
                </c:pt>
                <c:pt idx="6">
                  <c:v>53.0</c:v>
                </c:pt>
                <c:pt idx="7">
                  <c:v>12.85714285714286</c:v>
                </c:pt>
                <c:pt idx="8">
                  <c:v>29.0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759296"/>
        <c:axId val="1260762416"/>
      </c:barChart>
      <c:catAx>
        <c:axId val="126075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62416"/>
        <c:crosses val="autoZero"/>
        <c:auto val="1"/>
        <c:lblAlgn val="ctr"/>
        <c:lblOffset val="100"/>
        <c:noMultiLvlLbl val="1"/>
      </c:catAx>
      <c:valAx>
        <c:axId val="126076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5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[0]!gallj_batrun</c:f>
              <c:numCache>
                <c:formatCode>General</c:formatCode>
                <c:ptCount val="4"/>
                <c:pt idx="0">
                  <c:v>2.0</c:v>
                </c:pt>
                <c:pt idx="1">
                  <c:v>474.0</c:v>
                </c:pt>
                <c:pt idx="2">
                  <c:v>370.0</c:v>
                </c:pt>
                <c:pt idx="3">
                  <c:v>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56352"/>
        <c:axId val="690859472"/>
      </c:barChart>
      <c:catAx>
        <c:axId val="69085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59472"/>
        <c:crosses val="autoZero"/>
        <c:auto val="1"/>
        <c:lblAlgn val="ctr"/>
        <c:lblOffset val="100"/>
        <c:noMultiLvlLbl val="1"/>
      </c:catAx>
      <c:valAx>
        <c:axId val="69085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5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[0]!gallj_batav</c:f>
              <c:numCache>
                <c:formatCode>0.00</c:formatCode>
                <c:ptCount val="4"/>
                <c:pt idx="0">
                  <c:v>2.0</c:v>
                </c:pt>
                <c:pt idx="1">
                  <c:v>59.25</c:v>
                </c:pt>
                <c:pt idx="2">
                  <c:v>61.66666666666666</c:v>
                </c:pt>
                <c:pt idx="3">
                  <c:v>24.5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754400"/>
        <c:axId val="1260757520"/>
      </c:barChart>
      <c:catAx>
        <c:axId val="126075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57520"/>
        <c:crosses val="autoZero"/>
        <c:auto val="1"/>
        <c:lblAlgn val="ctr"/>
        <c:lblOffset val="100"/>
        <c:noMultiLvlLbl val="1"/>
      </c:catAx>
      <c:valAx>
        <c:axId val="126075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5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J'!$D$34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[0]!gallj_wkt</c:f>
              <c:numCache>
                <c:formatCode>General</c:formatCode>
                <c:ptCount val="4"/>
                <c:pt idx="1">
                  <c:v>16.0</c:v>
                </c:pt>
                <c:pt idx="2">
                  <c:v>2.0</c:v>
                </c:pt>
                <c:pt idx="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09040"/>
        <c:axId val="1474116896"/>
      </c:barChart>
      <c:catAx>
        <c:axId val="147360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116896"/>
        <c:crosses val="autoZero"/>
        <c:auto val="1"/>
        <c:lblAlgn val="ctr"/>
        <c:lblOffset val="100"/>
        <c:noMultiLvlLbl val="1"/>
      </c:catAx>
      <c:valAx>
        <c:axId val="1474116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3609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J'!$I$34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[0]!gallj_bwlav</c:f>
              <c:numCache>
                <c:formatCode>0.00</c:formatCode>
                <c:ptCount val="4"/>
                <c:pt idx="0">
                  <c:v>0.0</c:v>
                </c:pt>
                <c:pt idx="1">
                  <c:v>11.9375</c:v>
                </c:pt>
                <c:pt idx="2">
                  <c:v>51.5</c:v>
                </c:pt>
                <c:pt idx="3">
                  <c:v>54.0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6079472"/>
        <c:axId val="1475455296"/>
      </c:barChart>
      <c:catAx>
        <c:axId val="147607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5455296"/>
        <c:crosses val="autoZero"/>
        <c:auto val="1"/>
        <c:lblAlgn val="ctr"/>
        <c:lblOffset val="100"/>
        <c:noMultiLvlLbl val="1"/>
      </c:catAx>
      <c:valAx>
        <c:axId val="147545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07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J'!$G$34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[0]!gallj_bwlec</c:f>
              <c:numCache>
                <c:formatCode>0.00</c:formatCode>
                <c:ptCount val="4"/>
                <c:pt idx="0">
                  <c:v>0.0</c:v>
                </c:pt>
                <c:pt idx="1">
                  <c:v>4.441860465116278</c:v>
                </c:pt>
                <c:pt idx="2">
                  <c:v>6.866666666666666</c:v>
                </c:pt>
                <c:pt idx="3">
                  <c:v>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726096"/>
        <c:axId val="1476373792"/>
      </c:barChart>
      <c:catAx>
        <c:axId val="126072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73792"/>
        <c:crosses val="autoZero"/>
        <c:auto val="1"/>
        <c:lblAlgn val="ctr"/>
        <c:lblOffset val="100"/>
        <c:noMultiLvlLbl val="1"/>
      </c:catAx>
      <c:valAx>
        <c:axId val="147637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2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J'!$H$34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[0]!gallj_bwlsr</c:f>
              <c:numCache>
                <c:formatCode>0.00</c:formatCode>
                <c:ptCount val="4"/>
                <c:pt idx="0">
                  <c:v>0.0</c:v>
                </c:pt>
                <c:pt idx="1">
                  <c:v>16.125</c:v>
                </c:pt>
                <c:pt idx="2">
                  <c:v>45.0</c:v>
                </c:pt>
                <c:pt idx="3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11120"/>
        <c:axId val="667014240"/>
      </c:barChart>
      <c:catAx>
        <c:axId val="66701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014240"/>
        <c:crosses val="autoZero"/>
        <c:auto val="1"/>
        <c:lblAlgn val="ctr"/>
        <c:lblOffset val="100"/>
        <c:noMultiLvlLbl val="1"/>
      </c:catAx>
      <c:valAx>
        <c:axId val="6670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01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[0]!gilbj_batrun</c:f>
              <c:numCache>
                <c:formatCode>General</c:formatCode>
                <c:ptCount val="17"/>
                <c:pt idx="0">
                  <c:v>16.0</c:v>
                </c:pt>
                <c:pt idx="1">
                  <c:v>25.0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126.0</c:v>
                </c:pt>
                <c:pt idx="6">
                  <c:v>34.0</c:v>
                </c:pt>
                <c:pt idx="7">
                  <c:v>40.0</c:v>
                </c:pt>
                <c:pt idx="8">
                  <c:v>36.0</c:v>
                </c:pt>
                <c:pt idx="9">
                  <c:v>27.0</c:v>
                </c:pt>
                <c:pt idx="10">
                  <c:v>16.0</c:v>
                </c:pt>
                <c:pt idx="11">
                  <c:v>0.0</c:v>
                </c:pt>
                <c:pt idx="12">
                  <c:v>76.0</c:v>
                </c:pt>
                <c:pt idx="13">
                  <c:v>37.0</c:v>
                </c:pt>
                <c:pt idx="14">
                  <c:v>39.0</c:v>
                </c:pt>
                <c:pt idx="15">
                  <c:v>5.0</c:v>
                </c:pt>
                <c:pt idx="16">
                  <c:v>162.0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568848"/>
        <c:axId val="1021571968"/>
      </c:barChart>
      <c:catAx>
        <c:axId val="102156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571968"/>
        <c:crosses val="autoZero"/>
        <c:auto val="1"/>
        <c:lblAlgn val="ctr"/>
        <c:lblOffset val="100"/>
        <c:noMultiLvlLbl val="1"/>
      </c:catAx>
      <c:valAx>
        <c:axId val="102157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568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[0]!gilbj_batav</c:f>
              <c:numCache>
                <c:formatCode>0.00</c:formatCode>
                <c:ptCount val="17"/>
                <c:pt idx="0">
                  <c:v>3.2</c:v>
                </c:pt>
                <c:pt idx="1">
                  <c:v>3.571</c:v>
                </c:pt>
                <c:pt idx="2">
                  <c:v>0.0</c:v>
                </c:pt>
                <c:pt idx="3">
                  <c:v>1.0</c:v>
                </c:pt>
                <c:pt idx="4">
                  <c:v>1.0</c:v>
                </c:pt>
                <c:pt idx="5">
                  <c:v>42.0</c:v>
                </c:pt>
                <c:pt idx="6">
                  <c:v>11.333</c:v>
                </c:pt>
                <c:pt idx="7">
                  <c:v>8.0</c:v>
                </c:pt>
                <c:pt idx="8">
                  <c:v>7.2</c:v>
                </c:pt>
                <c:pt idx="9">
                  <c:v>6.75</c:v>
                </c:pt>
                <c:pt idx="10">
                  <c:v>8.0</c:v>
                </c:pt>
                <c:pt idx="11">
                  <c:v>0.0</c:v>
                </c:pt>
                <c:pt idx="12">
                  <c:v>76.0</c:v>
                </c:pt>
                <c:pt idx="13">
                  <c:v>12.333</c:v>
                </c:pt>
                <c:pt idx="14">
                  <c:v>39.0</c:v>
                </c:pt>
                <c:pt idx="15">
                  <c:v>5.0</c:v>
                </c:pt>
                <c:pt idx="16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66240"/>
        <c:axId val="690869360"/>
      </c:barChart>
      <c:catAx>
        <c:axId val="69086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69360"/>
        <c:crosses val="autoZero"/>
        <c:auto val="1"/>
        <c:lblAlgn val="ctr"/>
        <c:lblOffset val="100"/>
        <c:noMultiLvlLbl val="1"/>
      </c:catAx>
      <c:valAx>
        <c:axId val="69086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6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[0]!gilbj_wkt</c:f>
              <c:numCache>
                <c:formatCode>General</c:formatCode>
                <c:ptCount val="17"/>
                <c:pt idx="0">
                  <c:v>3.0</c:v>
                </c:pt>
                <c:pt idx="1">
                  <c:v>1.0</c:v>
                </c:pt>
                <c:pt idx="2">
                  <c:v>2.0</c:v>
                </c:pt>
                <c:pt idx="3">
                  <c:v>0.0</c:v>
                </c:pt>
                <c:pt idx="4">
                  <c:v>3.0</c:v>
                </c:pt>
                <c:pt idx="5">
                  <c:v>3.0</c:v>
                </c:pt>
                <c:pt idx="6">
                  <c:v>6.0</c:v>
                </c:pt>
                <c:pt idx="7">
                  <c:v>7.0</c:v>
                </c:pt>
                <c:pt idx="8">
                  <c:v>7.0</c:v>
                </c:pt>
                <c:pt idx="9">
                  <c:v>6.0</c:v>
                </c:pt>
                <c:pt idx="10">
                  <c:v>8.0</c:v>
                </c:pt>
                <c:pt idx="11">
                  <c:v>2.0</c:v>
                </c:pt>
                <c:pt idx="12">
                  <c:v>0.0</c:v>
                </c:pt>
                <c:pt idx="13">
                  <c:v>6.0</c:v>
                </c:pt>
                <c:pt idx="14">
                  <c:v>2.0</c:v>
                </c:pt>
                <c:pt idx="15">
                  <c:v>1.0</c:v>
                </c:pt>
                <c:pt idx="16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356000"/>
        <c:axId val="667359120"/>
      </c:barChart>
      <c:catAx>
        <c:axId val="6673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359120"/>
        <c:crosses val="autoZero"/>
        <c:auto val="1"/>
        <c:lblAlgn val="ctr"/>
        <c:lblOffset val="100"/>
        <c:noMultiLvlLbl val="1"/>
      </c:catAx>
      <c:valAx>
        <c:axId val="66735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35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[0]!gilbj_bwlav</c:f>
              <c:numCache>
                <c:formatCode>0.00</c:formatCode>
                <c:ptCount val="17"/>
                <c:pt idx="0">
                  <c:v>12.66666666666667</c:v>
                </c:pt>
                <c:pt idx="1">
                  <c:v>35.0</c:v>
                </c:pt>
                <c:pt idx="2">
                  <c:v>14.0</c:v>
                </c:pt>
                <c:pt idx="3">
                  <c:v>0.0</c:v>
                </c:pt>
                <c:pt idx="4">
                  <c:v>34.33333333333334</c:v>
                </c:pt>
                <c:pt idx="5">
                  <c:v>34.33333333333334</c:v>
                </c:pt>
                <c:pt idx="6">
                  <c:v>27.83333333333333</c:v>
                </c:pt>
                <c:pt idx="7">
                  <c:v>19.85714285714286</c:v>
                </c:pt>
                <c:pt idx="8">
                  <c:v>28.85714285714286</c:v>
                </c:pt>
                <c:pt idx="9">
                  <c:v>26.5</c:v>
                </c:pt>
                <c:pt idx="10">
                  <c:v>11.125</c:v>
                </c:pt>
                <c:pt idx="11">
                  <c:v>23.0</c:v>
                </c:pt>
                <c:pt idx="12">
                  <c:v>0.0</c:v>
                </c:pt>
                <c:pt idx="13">
                  <c:v>18.33333333333333</c:v>
                </c:pt>
                <c:pt idx="14">
                  <c:v>31.0</c:v>
                </c:pt>
                <c:pt idx="15">
                  <c:v>48.0</c:v>
                </c:pt>
                <c:pt idx="16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95552"/>
        <c:axId val="1260776928"/>
      </c:barChart>
      <c:catAx>
        <c:axId val="69089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776928"/>
        <c:crosses val="autoZero"/>
        <c:auto val="1"/>
        <c:lblAlgn val="ctr"/>
        <c:lblOffset val="100"/>
        <c:noMultiLvlLbl val="1"/>
      </c:catAx>
      <c:valAx>
        <c:axId val="126077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9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[0]!gilbj_bwlec</c:f>
              <c:numCache>
                <c:formatCode>0.00</c:formatCode>
                <c:ptCount val="17"/>
                <c:pt idx="0">
                  <c:v>4.691358024691358</c:v>
                </c:pt>
                <c:pt idx="1">
                  <c:v>3.846153846153846</c:v>
                </c:pt>
                <c:pt idx="2">
                  <c:v>7.0</c:v>
                </c:pt>
                <c:pt idx="3">
                  <c:v>0.0</c:v>
                </c:pt>
                <c:pt idx="4">
                  <c:v>6.4375</c:v>
                </c:pt>
                <c:pt idx="5">
                  <c:v>6.4375</c:v>
                </c:pt>
                <c:pt idx="6">
                  <c:v>4.587912087912088</c:v>
                </c:pt>
                <c:pt idx="7">
                  <c:v>3.475</c:v>
                </c:pt>
                <c:pt idx="8">
                  <c:v>4.54954954954955</c:v>
                </c:pt>
                <c:pt idx="9">
                  <c:v>4.251336898395722</c:v>
                </c:pt>
                <c:pt idx="10">
                  <c:v>4.45</c:v>
                </c:pt>
                <c:pt idx="11">
                  <c:v>5.476190476190476</c:v>
                </c:pt>
                <c:pt idx="12">
                  <c:v>6.666666666666667</c:v>
                </c:pt>
                <c:pt idx="13">
                  <c:v>3.4375</c:v>
                </c:pt>
                <c:pt idx="14">
                  <c:v>6.888888888888889</c:v>
                </c:pt>
                <c:pt idx="15">
                  <c:v>4.363636363636363</c:v>
                </c:pt>
                <c:pt idx="16">
                  <c:v>3.558718861209964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52240"/>
        <c:axId val="1260655360"/>
      </c:barChart>
      <c:catAx>
        <c:axId val="126065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55360"/>
        <c:crosses val="autoZero"/>
        <c:auto val="1"/>
        <c:lblAlgn val="ctr"/>
        <c:lblOffset val="100"/>
        <c:noMultiLvlLbl val="1"/>
      </c:catAx>
      <c:valAx>
        <c:axId val="126065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52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[0]!gilbj_bwlsr</c:f>
              <c:numCache>
                <c:formatCode>0.00</c:formatCode>
                <c:ptCount val="17"/>
                <c:pt idx="0">
                  <c:v>16.2</c:v>
                </c:pt>
                <c:pt idx="1">
                  <c:v>54.6</c:v>
                </c:pt>
                <c:pt idx="2">
                  <c:v>12.0</c:v>
                </c:pt>
                <c:pt idx="3">
                  <c:v>0.0</c:v>
                </c:pt>
                <c:pt idx="4">
                  <c:v>32.0</c:v>
                </c:pt>
                <c:pt idx="5">
                  <c:v>32.0</c:v>
                </c:pt>
                <c:pt idx="6">
                  <c:v>36.4</c:v>
                </c:pt>
                <c:pt idx="7">
                  <c:v>34.28571428571428</c:v>
                </c:pt>
                <c:pt idx="8">
                  <c:v>38.05714285714286</c:v>
                </c:pt>
                <c:pt idx="9">
                  <c:v>37.4</c:v>
                </c:pt>
                <c:pt idx="10">
                  <c:v>15.0</c:v>
                </c:pt>
                <c:pt idx="11">
                  <c:v>25.2</c:v>
                </c:pt>
                <c:pt idx="12">
                  <c:v>0.0</c:v>
                </c:pt>
                <c:pt idx="13">
                  <c:v>32.0</c:v>
                </c:pt>
                <c:pt idx="14">
                  <c:v>27.0</c:v>
                </c:pt>
                <c:pt idx="15">
                  <c:v>66.0</c:v>
                </c:pt>
                <c:pt idx="16">
                  <c:v>21.075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881776"/>
        <c:axId val="690898784"/>
      </c:barChart>
      <c:catAx>
        <c:axId val="69088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98784"/>
        <c:crosses val="autoZero"/>
        <c:auto val="1"/>
        <c:lblAlgn val="ctr"/>
        <c:lblOffset val="100"/>
        <c:noMultiLvlLbl val="1"/>
      </c:catAx>
      <c:valAx>
        <c:axId val="69089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88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"/>
          <c:y val="0.169318415237621"/>
          <c:w val="0.81499185185185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[0]!gilbs_batav</c:f>
              <c:numCache>
                <c:formatCode>0.00</c:formatCode>
                <c:ptCount val="17"/>
                <c:pt idx="0">
                  <c:v>14.0</c:v>
                </c:pt>
                <c:pt idx="1">
                  <c:v>5.8</c:v>
                </c:pt>
                <c:pt idx="2">
                  <c:v>6.0</c:v>
                </c:pt>
                <c:pt idx="3">
                  <c:v>9.6</c:v>
                </c:pt>
                <c:pt idx="4">
                  <c:v>4.4</c:v>
                </c:pt>
                <c:pt idx="5">
                  <c:v>8.0</c:v>
                </c:pt>
                <c:pt idx="6">
                  <c:v>16.6</c:v>
                </c:pt>
                <c:pt idx="7">
                  <c:v>13.4</c:v>
                </c:pt>
                <c:pt idx="8">
                  <c:v>13.4</c:v>
                </c:pt>
                <c:pt idx="9">
                  <c:v>11.429</c:v>
                </c:pt>
                <c:pt idx="10">
                  <c:v>15.0</c:v>
                </c:pt>
                <c:pt idx="11">
                  <c:v>9.167</c:v>
                </c:pt>
                <c:pt idx="12">
                  <c:v>5.833</c:v>
                </c:pt>
                <c:pt idx="13">
                  <c:v>12.167</c:v>
                </c:pt>
                <c:pt idx="14">
                  <c:v>7.5</c:v>
                </c:pt>
                <c:pt idx="15">
                  <c:v>10.75</c:v>
                </c:pt>
                <c:pt idx="16">
                  <c:v>7.333333333333332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1280"/>
        <c:axId val="690944400"/>
      </c:barChart>
      <c:catAx>
        <c:axId val="69094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944400"/>
        <c:crosses val="autoZero"/>
        <c:auto val="1"/>
        <c:lblAlgn val="ctr"/>
        <c:lblOffset val="100"/>
        <c:noMultiLvlLbl val="1"/>
      </c:catAx>
      <c:valAx>
        <c:axId val="69094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94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17"/>
                <c:pt idx="0">
                  <c:v>2001.0</c:v>
                </c:pt>
                <c:pt idx="1">
                  <c:v>2002.0</c:v>
                </c:pt>
                <c:pt idx="2">
                  <c:v>2003.0</c:v>
                </c:pt>
                <c:pt idx="3">
                  <c:v>2004.0</c:v>
                </c:pt>
                <c:pt idx="4">
                  <c:v>2005.0</c:v>
                </c:pt>
                <c:pt idx="5">
                  <c:v>2006.0</c:v>
                </c:pt>
                <c:pt idx="6">
                  <c:v>2007.0</c:v>
                </c:pt>
                <c:pt idx="7">
                  <c:v>2008.0</c:v>
                </c:pt>
                <c:pt idx="8">
                  <c:v>2009.0</c:v>
                </c:pt>
                <c:pt idx="9">
                  <c:v>2010.0</c:v>
                </c:pt>
                <c:pt idx="10">
                  <c:v>2011.0</c:v>
                </c:pt>
                <c:pt idx="11">
                  <c:v>2012.0</c:v>
                </c:pt>
                <c:pt idx="12">
                  <c:v>2013.0</c:v>
                </c:pt>
                <c:pt idx="13">
                  <c:v>2014.0</c:v>
                </c:pt>
                <c:pt idx="14">
                  <c:v>2015.0</c:v>
                </c:pt>
                <c:pt idx="15">
                  <c:v>2016.0</c:v>
                </c:pt>
                <c:pt idx="16">
                  <c:v>2017.0</c:v>
                </c:pt>
              </c:numCache>
            </c:numRef>
          </c:cat>
          <c:val>
            <c:numRef>
              <c:f>[0]!gilbs_batrun</c:f>
              <c:numCache>
                <c:formatCode>General</c:formatCode>
                <c:ptCount val="17"/>
                <c:pt idx="0">
                  <c:v>70.0</c:v>
                </c:pt>
                <c:pt idx="1">
                  <c:v>58.0</c:v>
                </c:pt>
                <c:pt idx="2">
                  <c:v>24.0</c:v>
                </c:pt>
                <c:pt idx="3">
                  <c:v>96.0</c:v>
                </c:pt>
                <c:pt idx="4">
                  <c:v>44.0</c:v>
                </c:pt>
                <c:pt idx="5">
                  <c:v>72.0</c:v>
                </c:pt>
                <c:pt idx="6">
                  <c:v>166.0</c:v>
                </c:pt>
                <c:pt idx="7">
                  <c:v>67.0</c:v>
                </c:pt>
                <c:pt idx="8">
                  <c:v>67.0</c:v>
                </c:pt>
                <c:pt idx="9">
                  <c:v>80.0</c:v>
                </c:pt>
                <c:pt idx="10">
                  <c:v>30.0</c:v>
                </c:pt>
                <c:pt idx="11">
                  <c:v>55.0</c:v>
                </c:pt>
                <c:pt idx="12">
                  <c:v>35.0</c:v>
                </c:pt>
                <c:pt idx="13">
                  <c:v>73.0</c:v>
                </c:pt>
                <c:pt idx="14">
                  <c:v>30.0</c:v>
                </c:pt>
                <c:pt idx="15">
                  <c:v>43.0</c:v>
                </c:pt>
                <c:pt idx="16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69088"/>
        <c:axId val="690972208"/>
      </c:barChart>
      <c:catAx>
        <c:axId val="6909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972208"/>
        <c:crosses val="autoZero"/>
        <c:auto val="1"/>
        <c:lblAlgn val="ctr"/>
        <c:lblOffset val="100"/>
        <c:noMultiLvlLbl val="1"/>
      </c:catAx>
      <c:valAx>
        <c:axId val="69097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969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Keeper</a:t>
            </a:r>
            <a:r>
              <a:rPr lang="en-US" baseline="0"/>
              <a:t> </a:t>
            </a:r>
            <a:r>
              <a:rPr lang="en-US"/>
              <a:t>Wickets Taken</a:t>
            </a:r>
          </a:p>
        </c:rich>
      </c:tx>
      <c:layout>
        <c:manualLayout>
          <c:xMode val="edge"/>
          <c:yMode val="edge"/>
          <c:x val="0.398932703008844"/>
          <c:y val="0.043328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1300049864"/>
          <c:y val="0.169318415237621"/>
          <c:w val="0.84820947328833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[0]!gilbs_wkyrs</c:f>
              <c:numCache>
                <c:formatCode>General</c:formatCode>
                <c:ptCount val="14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  <c:pt idx="8">
                  <c:v>2012.0</c:v>
                </c:pt>
                <c:pt idx="9">
                  <c:v>2013.0</c:v>
                </c:pt>
                <c:pt idx="10">
                  <c:v>2014.0</c:v>
                </c:pt>
                <c:pt idx="11">
                  <c:v>2015.0</c:v>
                </c:pt>
                <c:pt idx="12">
                  <c:v>2016.0</c:v>
                </c:pt>
                <c:pt idx="13">
                  <c:v>2017.0</c:v>
                </c:pt>
              </c:numCache>
            </c:numRef>
          </c:cat>
          <c:val>
            <c:numRef>
              <c:f>[0]!gilbs_wktot</c:f>
              <c:numCache>
                <c:formatCode>General</c:formatCode>
                <c:ptCount val="14"/>
                <c:pt idx="0">
                  <c:v>13.0</c:v>
                </c:pt>
                <c:pt idx="1">
                  <c:v>19.0</c:v>
                </c:pt>
                <c:pt idx="2">
                  <c:v>13.0</c:v>
                </c:pt>
                <c:pt idx="3">
                  <c:v>9.0</c:v>
                </c:pt>
                <c:pt idx="4">
                  <c:v>17.0</c:v>
                </c:pt>
                <c:pt idx="5">
                  <c:v>19.0</c:v>
                </c:pt>
                <c:pt idx="6">
                  <c:v>13.0</c:v>
                </c:pt>
                <c:pt idx="7">
                  <c:v>11.0</c:v>
                </c:pt>
                <c:pt idx="8">
                  <c:v>6.0</c:v>
                </c:pt>
                <c:pt idx="9">
                  <c:v>23.0</c:v>
                </c:pt>
                <c:pt idx="10">
                  <c:v>19.0</c:v>
                </c:pt>
                <c:pt idx="11">
                  <c:v>17.0</c:v>
                </c:pt>
                <c:pt idx="12">
                  <c:v>17.0</c:v>
                </c:pt>
                <c:pt idx="13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139616"/>
        <c:axId val="690142736"/>
      </c:barChart>
      <c:catAx>
        <c:axId val="6901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2736"/>
        <c:crosses val="autoZero"/>
        <c:auto val="1"/>
        <c:lblAlgn val="ctr"/>
        <c:lblOffset val="100"/>
        <c:noMultiLvlLbl val="1"/>
      </c:catAx>
      <c:valAx>
        <c:axId val="69014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wickets</a:t>
                </a:r>
              </a:p>
            </c:rich>
          </c:tx>
          <c:layout>
            <c:manualLayout>
              <c:xMode val="edge"/>
              <c:yMode val="edge"/>
              <c:x val="0.0297697169611629"/>
              <c:y val="0.4058694444444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[0]!hawkc_batrun</c:f>
              <c:numCache>
                <c:formatCode>General</c:formatCode>
                <c:ptCount val="6"/>
                <c:pt idx="0">
                  <c:v>88.0</c:v>
                </c:pt>
                <c:pt idx="1">
                  <c:v>34.0</c:v>
                </c:pt>
                <c:pt idx="2">
                  <c:v>207.0</c:v>
                </c:pt>
                <c:pt idx="3">
                  <c:v>418.0</c:v>
                </c:pt>
                <c:pt idx="4">
                  <c:v>241.0</c:v>
                </c:pt>
                <c:pt idx="5">
                  <c:v>86.0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173168"/>
        <c:axId val="690176288"/>
      </c:barChart>
      <c:catAx>
        <c:axId val="69017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76288"/>
        <c:crosses val="autoZero"/>
        <c:auto val="1"/>
        <c:lblAlgn val="ctr"/>
        <c:lblOffset val="100"/>
        <c:noMultiLvlLbl val="1"/>
      </c:catAx>
      <c:valAx>
        <c:axId val="6901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7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[0]!hawkc_batav</c:f>
              <c:numCache>
                <c:formatCode>0.00</c:formatCode>
                <c:ptCount val="6"/>
                <c:pt idx="0">
                  <c:v>44.0</c:v>
                </c:pt>
                <c:pt idx="1">
                  <c:v>17.0</c:v>
                </c:pt>
                <c:pt idx="2">
                  <c:v>34.5</c:v>
                </c:pt>
                <c:pt idx="3">
                  <c:v>34.833</c:v>
                </c:pt>
                <c:pt idx="4">
                  <c:v>60.25</c:v>
                </c:pt>
                <c:pt idx="5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01024"/>
        <c:axId val="690204144"/>
      </c:barChart>
      <c:catAx>
        <c:axId val="69020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04144"/>
        <c:crosses val="autoZero"/>
        <c:auto val="1"/>
        <c:lblAlgn val="ctr"/>
        <c:lblOffset val="100"/>
        <c:noMultiLvlLbl val="1"/>
      </c:catAx>
      <c:valAx>
        <c:axId val="690204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01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C'!$D$36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[0]!hawkc_wkts</c:f>
              <c:numCache>
                <c:formatCode>General</c:formatCode>
                <c:ptCount val="6"/>
                <c:pt idx="0">
                  <c:v>1.0</c:v>
                </c:pt>
                <c:pt idx="2">
                  <c:v>2.0</c:v>
                </c:pt>
                <c:pt idx="3">
                  <c:v>2.0</c:v>
                </c:pt>
                <c:pt idx="4">
                  <c:v>0.0</c:v>
                </c:pt>
                <c:pt idx="5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28432"/>
        <c:axId val="690231552"/>
      </c:barChart>
      <c:catAx>
        <c:axId val="69022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31552"/>
        <c:crosses val="autoZero"/>
        <c:auto val="1"/>
        <c:lblAlgn val="ctr"/>
        <c:lblOffset val="100"/>
        <c:noMultiLvlLbl val="1"/>
      </c:catAx>
      <c:valAx>
        <c:axId val="690231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2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C'!$I$36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[0]!hawkc_bwlav</c:f>
              <c:numCache>
                <c:formatCode>0.00</c:formatCode>
                <c:ptCount val="6"/>
                <c:pt idx="0">
                  <c:v>32.0</c:v>
                </c:pt>
                <c:pt idx="2">
                  <c:v>18.5</c:v>
                </c:pt>
                <c:pt idx="3">
                  <c:v>63.5</c:v>
                </c:pt>
                <c:pt idx="4">
                  <c:v>0.0</c:v>
                </c:pt>
                <c:pt idx="5">
                  <c:v>20.5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55808"/>
        <c:axId val="690258928"/>
      </c:barChart>
      <c:catAx>
        <c:axId val="69025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58928"/>
        <c:crosses val="autoZero"/>
        <c:auto val="1"/>
        <c:lblAlgn val="ctr"/>
        <c:lblOffset val="100"/>
        <c:noMultiLvlLbl val="1"/>
      </c:catAx>
      <c:valAx>
        <c:axId val="69025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55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C'!$G$36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[0]!hawkc_bwlec</c:f>
              <c:numCache>
                <c:formatCode>0.00</c:formatCode>
                <c:ptCount val="6"/>
                <c:pt idx="0">
                  <c:v>8.0</c:v>
                </c:pt>
                <c:pt idx="2">
                  <c:v>4.352941176470588</c:v>
                </c:pt>
                <c:pt idx="3">
                  <c:v>5.695067264573991</c:v>
                </c:pt>
                <c:pt idx="4">
                  <c:v>0.0</c:v>
                </c:pt>
                <c:pt idx="5">
                  <c:v>4.1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283216"/>
        <c:axId val="690286336"/>
      </c:barChart>
      <c:catAx>
        <c:axId val="69028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86336"/>
        <c:crosses val="autoZero"/>
        <c:auto val="1"/>
        <c:lblAlgn val="ctr"/>
        <c:lblOffset val="100"/>
        <c:noMultiLvlLbl val="1"/>
      </c:catAx>
      <c:valAx>
        <c:axId val="69028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28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C'!$H$36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6"/>
                <c:pt idx="0">
                  <c:v>2012.0</c:v>
                </c:pt>
                <c:pt idx="1">
                  <c:v>2013.0</c:v>
                </c:pt>
                <c:pt idx="2">
                  <c:v>2014.0</c:v>
                </c:pt>
                <c:pt idx="3">
                  <c:v>2015.0</c:v>
                </c:pt>
                <c:pt idx="4">
                  <c:v>2016.0</c:v>
                </c:pt>
                <c:pt idx="5">
                  <c:v>2017.0</c:v>
                </c:pt>
              </c:numCache>
            </c:numRef>
          </c:cat>
          <c:val>
            <c:numRef>
              <c:f>[0]!hawkc_bwlsr</c:f>
              <c:numCache>
                <c:formatCode>0.00</c:formatCode>
                <c:ptCount val="6"/>
                <c:pt idx="0">
                  <c:v>24.0</c:v>
                </c:pt>
                <c:pt idx="2">
                  <c:v>25.5</c:v>
                </c:pt>
                <c:pt idx="3">
                  <c:v>66.9</c:v>
                </c:pt>
                <c:pt idx="4">
                  <c:v>0.0</c:v>
                </c:pt>
                <c:pt idx="5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11408"/>
        <c:axId val="690314528"/>
      </c:barChart>
      <c:catAx>
        <c:axId val="69031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14528"/>
        <c:crosses val="autoZero"/>
        <c:auto val="1"/>
        <c:lblAlgn val="ctr"/>
        <c:lblOffset val="100"/>
        <c:noMultiLvlLbl val="1"/>
      </c:catAx>
      <c:valAx>
        <c:axId val="690314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1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[0]!hutcg_batrun</c:f>
              <c:numCache>
                <c:formatCode>General</c:formatCode>
                <c:ptCount val="11"/>
                <c:pt idx="0">
                  <c:v>9.0</c:v>
                </c:pt>
                <c:pt idx="1">
                  <c:v>13.0</c:v>
                </c:pt>
                <c:pt idx="2">
                  <c:v>30.0</c:v>
                </c:pt>
                <c:pt idx="3">
                  <c:v>9.0</c:v>
                </c:pt>
                <c:pt idx="4">
                  <c:v>9.0</c:v>
                </c:pt>
                <c:pt idx="5">
                  <c:v>29.0</c:v>
                </c:pt>
                <c:pt idx="6">
                  <c:v>54.0</c:v>
                </c:pt>
                <c:pt idx="7">
                  <c:v>60.0</c:v>
                </c:pt>
                <c:pt idx="8">
                  <c:v>9.0</c:v>
                </c:pt>
                <c:pt idx="9">
                  <c:v>84.0</c:v>
                </c:pt>
                <c:pt idx="10">
                  <c:v>59.0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47440"/>
        <c:axId val="690350560"/>
      </c:barChart>
      <c:catAx>
        <c:axId val="69034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50560"/>
        <c:crosses val="autoZero"/>
        <c:auto val="1"/>
        <c:lblAlgn val="ctr"/>
        <c:lblOffset val="100"/>
        <c:noMultiLvlLbl val="1"/>
      </c:catAx>
      <c:valAx>
        <c:axId val="69035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4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[0]!hutcg_batav</c:f>
              <c:numCache>
                <c:formatCode>0.00</c:formatCode>
                <c:ptCount val="11"/>
                <c:pt idx="0">
                  <c:v>3.0</c:v>
                </c:pt>
                <c:pt idx="1">
                  <c:v>3.25</c:v>
                </c:pt>
                <c:pt idx="2">
                  <c:v>15.0</c:v>
                </c:pt>
                <c:pt idx="3">
                  <c:v>2.25</c:v>
                </c:pt>
                <c:pt idx="4">
                  <c:v>9.0</c:v>
                </c:pt>
                <c:pt idx="5">
                  <c:v>3.625</c:v>
                </c:pt>
                <c:pt idx="6">
                  <c:v>13.5</c:v>
                </c:pt>
                <c:pt idx="7">
                  <c:v>8.571</c:v>
                </c:pt>
                <c:pt idx="8">
                  <c:v>1.286</c:v>
                </c:pt>
                <c:pt idx="9">
                  <c:v>16.8</c:v>
                </c:pt>
                <c:pt idx="10">
                  <c:v>8.428571428571429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375312"/>
        <c:axId val="690378432"/>
      </c:barChart>
      <c:catAx>
        <c:axId val="69037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78432"/>
        <c:crosses val="autoZero"/>
        <c:auto val="1"/>
        <c:lblAlgn val="ctr"/>
        <c:lblOffset val="100"/>
        <c:noMultiLvlLbl val="1"/>
      </c:catAx>
      <c:valAx>
        <c:axId val="69037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37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[0]!mattk_batrun</c:f>
              <c:numCache>
                <c:formatCode>General</c:formatCode>
                <c:ptCount val="4"/>
                <c:pt idx="0">
                  <c:v>45.0</c:v>
                </c:pt>
                <c:pt idx="1">
                  <c:v>85.0</c:v>
                </c:pt>
                <c:pt idx="2">
                  <c:v>97.0</c:v>
                </c:pt>
                <c:pt idx="3">
                  <c:v>115.0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408400"/>
        <c:axId val="690411520"/>
      </c:barChart>
      <c:catAx>
        <c:axId val="69040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11520"/>
        <c:crosses val="autoZero"/>
        <c:auto val="1"/>
        <c:lblAlgn val="ctr"/>
        <c:lblOffset val="100"/>
        <c:noMultiLvlLbl val="1"/>
      </c:catAx>
      <c:valAx>
        <c:axId val="690411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408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4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</c:numCache>
            </c:numRef>
          </c:cat>
          <c:val>
            <c:numRef>
              <c:f>[0]!mattk_batav</c:f>
              <c:numCache>
                <c:formatCode>0.00</c:formatCode>
                <c:ptCount val="4"/>
                <c:pt idx="0">
                  <c:v>45.0</c:v>
                </c:pt>
                <c:pt idx="1">
                  <c:v>14.167</c:v>
                </c:pt>
                <c:pt idx="2">
                  <c:v>7.461538461538462</c:v>
                </c:pt>
                <c:pt idx="3">
                  <c:v>7.666666666666667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081776"/>
        <c:axId val="690084896"/>
      </c:barChart>
      <c:catAx>
        <c:axId val="69008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84896"/>
        <c:crosses val="autoZero"/>
        <c:auto val="1"/>
        <c:lblAlgn val="ctr"/>
        <c:lblOffset val="100"/>
        <c:noMultiLvlLbl val="1"/>
      </c:catAx>
      <c:valAx>
        <c:axId val="6900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8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Runs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786334414386"/>
          <c:y val="0.166561355756456"/>
          <c:w val="0.814389563320878"/>
          <c:h val="0.633438644243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[0]!mimmc_batav</c:f>
              <c:numCache>
                <c:formatCode>General</c:formatCode>
                <c:ptCount val="25"/>
                <c:pt idx="0">
                  <c:v>4.17</c:v>
                </c:pt>
                <c:pt idx="1">
                  <c:v>5.29</c:v>
                </c:pt>
                <c:pt idx="2">
                  <c:v>19.6</c:v>
                </c:pt>
                <c:pt idx="3">
                  <c:v>25.0</c:v>
                </c:pt>
                <c:pt idx="4">
                  <c:v>5.25</c:v>
                </c:pt>
                <c:pt idx="5">
                  <c:v>20.88</c:v>
                </c:pt>
                <c:pt idx="6">
                  <c:v>6.4</c:v>
                </c:pt>
                <c:pt idx="7">
                  <c:v>12.17</c:v>
                </c:pt>
                <c:pt idx="8">
                  <c:v>5.5</c:v>
                </c:pt>
                <c:pt idx="9">
                  <c:v>8.0</c:v>
                </c:pt>
                <c:pt idx="10">
                  <c:v>5.75</c:v>
                </c:pt>
                <c:pt idx="11">
                  <c:v>14.58</c:v>
                </c:pt>
                <c:pt idx="12">
                  <c:v>28.73</c:v>
                </c:pt>
                <c:pt idx="13">
                  <c:v>15.79</c:v>
                </c:pt>
                <c:pt idx="14">
                  <c:v>23.0</c:v>
                </c:pt>
                <c:pt idx="15">
                  <c:v>8.53</c:v>
                </c:pt>
                <c:pt idx="16">
                  <c:v>10.64</c:v>
                </c:pt>
                <c:pt idx="17">
                  <c:v>50.25</c:v>
                </c:pt>
                <c:pt idx="18">
                  <c:v>10.67</c:v>
                </c:pt>
                <c:pt idx="19">
                  <c:v>13.9</c:v>
                </c:pt>
                <c:pt idx="20">
                  <c:v>7.33</c:v>
                </c:pt>
                <c:pt idx="21">
                  <c:v>17.33</c:v>
                </c:pt>
                <c:pt idx="22">
                  <c:v>3.25</c:v>
                </c:pt>
                <c:pt idx="23" formatCode="0.00">
                  <c:v>44.0</c:v>
                </c:pt>
                <c:pt idx="24" formatCode="0.00">
                  <c:v>4.777777777777778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112048"/>
        <c:axId val="690114096"/>
      </c:barChart>
      <c:catAx>
        <c:axId val="69011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4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011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0.0315533980582524"/>
              <c:y val="0.3720928775948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24390628000768"/>
          <c:y val="0.03940899973054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29381576358"/>
          <c:y val="0.171121822699919"/>
          <c:w val="0.826940516931395"/>
          <c:h val="0.6116062393341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[0]!mimmc_batrun</c:f>
              <c:numCache>
                <c:formatCode>General</c:formatCode>
                <c:ptCount val="25"/>
                <c:pt idx="0">
                  <c:v>25.0</c:v>
                </c:pt>
                <c:pt idx="1">
                  <c:v>37.0</c:v>
                </c:pt>
                <c:pt idx="2">
                  <c:v>98.0</c:v>
                </c:pt>
                <c:pt idx="3">
                  <c:v>100.0</c:v>
                </c:pt>
                <c:pt idx="4">
                  <c:v>21.0</c:v>
                </c:pt>
                <c:pt idx="5">
                  <c:v>167.0</c:v>
                </c:pt>
                <c:pt idx="6">
                  <c:v>32.0</c:v>
                </c:pt>
                <c:pt idx="7">
                  <c:v>73.0</c:v>
                </c:pt>
                <c:pt idx="8">
                  <c:v>11.0</c:v>
                </c:pt>
                <c:pt idx="9">
                  <c:v>40.0</c:v>
                </c:pt>
                <c:pt idx="10">
                  <c:v>23.0</c:v>
                </c:pt>
                <c:pt idx="11">
                  <c:v>277.0</c:v>
                </c:pt>
                <c:pt idx="12">
                  <c:v>632.0</c:v>
                </c:pt>
                <c:pt idx="13">
                  <c:v>221.0</c:v>
                </c:pt>
                <c:pt idx="14">
                  <c:v>368.0</c:v>
                </c:pt>
                <c:pt idx="15">
                  <c:v>145.0</c:v>
                </c:pt>
                <c:pt idx="16">
                  <c:v>117.0</c:v>
                </c:pt>
                <c:pt idx="17">
                  <c:v>201.0</c:v>
                </c:pt>
                <c:pt idx="18">
                  <c:v>32.0</c:v>
                </c:pt>
                <c:pt idx="19">
                  <c:v>139.0</c:v>
                </c:pt>
                <c:pt idx="20">
                  <c:v>66.0</c:v>
                </c:pt>
                <c:pt idx="21">
                  <c:v>52.0</c:v>
                </c:pt>
                <c:pt idx="22">
                  <c:v>13.0</c:v>
                </c:pt>
                <c:pt idx="23">
                  <c:v>44.0</c:v>
                </c:pt>
                <c:pt idx="24">
                  <c:v>43.0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136272"/>
        <c:axId val="689964080"/>
      </c:barChart>
      <c:catAx>
        <c:axId val="69013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134204147168"/>
              <c:y val="0.905019310799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96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996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0.0317073170731707"/>
              <c:y val="0.394089398521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166666280685503"/>
          <c:w val="0.860635953687286"/>
          <c:h val="0.61446609856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C'!$D$57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[0]!mimmc_wkts</c:f>
              <c:numCache>
                <c:formatCode>General</c:formatCode>
                <c:ptCount val="25"/>
                <c:pt idx="0">
                  <c:v>35.0</c:v>
                </c:pt>
                <c:pt idx="1">
                  <c:v>37.0</c:v>
                </c:pt>
                <c:pt idx="2">
                  <c:v>20.0</c:v>
                </c:pt>
                <c:pt idx="3">
                  <c:v>37.0</c:v>
                </c:pt>
                <c:pt idx="4">
                  <c:v>51.0</c:v>
                </c:pt>
                <c:pt idx="5">
                  <c:v>28.0</c:v>
                </c:pt>
                <c:pt idx="6">
                  <c:v>41.0</c:v>
                </c:pt>
                <c:pt idx="7">
                  <c:v>27.0</c:v>
                </c:pt>
                <c:pt idx="8">
                  <c:v>10.0</c:v>
                </c:pt>
                <c:pt idx="9">
                  <c:v>31.0</c:v>
                </c:pt>
                <c:pt idx="10">
                  <c:v>28.0</c:v>
                </c:pt>
                <c:pt idx="11">
                  <c:v>50.0</c:v>
                </c:pt>
                <c:pt idx="12">
                  <c:v>61.0</c:v>
                </c:pt>
                <c:pt idx="13">
                  <c:v>42.0</c:v>
                </c:pt>
                <c:pt idx="14">
                  <c:v>25.0</c:v>
                </c:pt>
                <c:pt idx="15">
                  <c:v>39.0</c:v>
                </c:pt>
                <c:pt idx="16">
                  <c:v>39.0</c:v>
                </c:pt>
                <c:pt idx="17">
                  <c:v>35.0</c:v>
                </c:pt>
                <c:pt idx="18">
                  <c:v>36.0</c:v>
                </c:pt>
                <c:pt idx="19">
                  <c:v>38.0</c:v>
                </c:pt>
                <c:pt idx="20">
                  <c:v>41.0</c:v>
                </c:pt>
                <c:pt idx="21">
                  <c:v>36.0</c:v>
                </c:pt>
                <c:pt idx="22">
                  <c:v>37.0</c:v>
                </c:pt>
                <c:pt idx="23">
                  <c:v>43.0</c:v>
                </c:pt>
                <c:pt idx="24">
                  <c:v>53.0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985776"/>
        <c:axId val="689988896"/>
      </c:barChart>
      <c:catAx>
        <c:axId val="68998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988896"/>
        <c:crosses val="autoZero"/>
        <c:auto val="1"/>
        <c:lblAlgn val="ctr"/>
        <c:lblOffset val="100"/>
        <c:tickMarkSkip val="1"/>
        <c:noMultiLvlLbl val="0"/>
      </c:catAx>
      <c:valAx>
        <c:axId val="689988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985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paperSize="9" orientation="portrait" horizontalDpi="-4" verticalDpi="-4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0.0394088669950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"/>
          <c:y val="0.158438779853196"/>
          <c:w val="0.800720919710361"/>
          <c:h val="0.588052512418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C'!$I$57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[0]!mimmc_bwlav</c:f>
              <c:numCache>
                <c:formatCode>0.00</c:formatCode>
                <c:ptCount val="25"/>
                <c:pt idx="0">
                  <c:v>16.51428571428571</c:v>
                </c:pt>
                <c:pt idx="1">
                  <c:v>12.83783783783784</c:v>
                </c:pt>
                <c:pt idx="2">
                  <c:v>17.5</c:v>
                </c:pt>
                <c:pt idx="3">
                  <c:v>18.78378378378378</c:v>
                </c:pt>
                <c:pt idx="4">
                  <c:v>11.3921568627451</c:v>
                </c:pt>
                <c:pt idx="5">
                  <c:v>16.64285714285714</c:v>
                </c:pt>
                <c:pt idx="6">
                  <c:v>14.4390243902439</c:v>
                </c:pt>
                <c:pt idx="7">
                  <c:v>15.74074074074074</c:v>
                </c:pt>
                <c:pt idx="8">
                  <c:v>29.6</c:v>
                </c:pt>
                <c:pt idx="9">
                  <c:v>15.96774193548387</c:v>
                </c:pt>
                <c:pt idx="10">
                  <c:v>15.10714285714286</c:v>
                </c:pt>
                <c:pt idx="11">
                  <c:v>12.68</c:v>
                </c:pt>
                <c:pt idx="12">
                  <c:v>9.98360655737705</c:v>
                </c:pt>
                <c:pt idx="13">
                  <c:v>8.785714285714286</c:v>
                </c:pt>
                <c:pt idx="14">
                  <c:v>16.04</c:v>
                </c:pt>
                <c:pt idx="15">
                  <c:v>10.51282051282051</c:v>
                </c:pt>
                <c:pt idx="16">
                  <c:v>11.07692307692308</c:v>
                </c:pt>
                <c:pt idx="17">
                  <c:v>13.65714285714286</c:v>
                </c:pt>
                <c:pt idx="18">
                  <c:v>11.66666666666667</c:v>
                </c:pt>
                <c:pt idx="19">
                  <c:v>10.21052631578947</c:v>
                </c:pt>
                <c:pt idx="20">
                  <c:v>18.21951219512195</c:v>
                </c:pt>
                <c:pt idx="21">
                  <c:v>10.33333333333333</c:v>
                </c:pt>
                <c:pt idx="22">
                  <c:v>13.16216216216216</c:v>
                </c:pt>
                <c:pt idx="23">
                  <c:v>13.72093023255814</c:v>
                </c:pt>
                <c:pt idx="24">
                  <c:v>13.09433962264151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010640"/>
        <c:axId val="690013760"/>
      </c:barChart>
      <c:catAx>
        <c:axId val="69001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13760"/>
        <c:crosses val="autoZero"/>
        <c:auto val="1"/>
        <c:lblAlgn val="ctr"/>
        <c:lblOffset val="100"/>
        <c:tickMarkSkip val="1"/>
        <c:noMultiLvlLbl val="0"/>
      </c:catAx>
      <c:valAx>
        <c:axId val="69001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10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885070023181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600534836617"/>
          <c:y val="0.176780750275789"/>
          <c:w val="0.791004283375466"/>
          <c:h val="0.605256484746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C'!$H$57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[0]!mimmc_bwlsr</c:f>
              <c:numCache>
                <c:formatCode>0.00</c:formatCode>
                <c:ptCount val="25"/>
                <c:pt idx="0">
                  <c:v>35.38285714285715</c:v>
                </c:pt>
                <c:pt idx="1">
                  <c:v>32.1081081081081</c:v>
                </c:pt>
                <c:pt idx="2">
                  <c:v>39.3</c:v>
                </c:pt>
                <c:pt idx="3">
                  <c:v>31.49189189189189</c:v>
                </c:pt>
                <c:pt idx="4">
                  <c:v>24.9764705882353</c:v>
                </c:pt>
                <c:pt idx="5">
                  <c:v>39.68571428571428</c:v>
                </c:pt>
                <c:pt idx="6">
                  <c:v>34.68292682926829</c:v>
                </c:pt>
                <c:pt idx="7">
                  <c:v>36.93333333333333</c:v>
                </c:pt>
                <c:pt idx="8">
                  <c:v>67.26</c:v>
                </c:pt>
                <c:pt idx="9">
                  <c:v>31.18064516129032</c:v>
                </c:pt>
                <c:pt idx="10">
                  <c:v>29.87142857142857</c:v>
                </c:pt>
                <c:pt idx="11">
                  <c:v>24.612</c:v>
                </c:pt>
                <c:pt idx="12">
                  <c:v>20.97049180327869</c:v>
                </c:pt>
                <c:pt idx="13">
                  <c:v>18.58571428571428</c:v>
                </c:pt>
                <c:pt idx="14">
                  <c:v>29.52</c:v>
                </c:pt>
                <c:pt idx="15">
                  <c:v>25.46153846153846</c:v>
                </c:pt>
                <c:pt idx="16">
                  <c:v>24.35384615384616</c:v>
                </c:pt>
                <c:pt idx="17">
                  <c:v>26.29714285714286</c:v>
                </c:pt>
                <c:pt idx="18">
                  <c:v>24.23333333333333</c:v>
                </c:pt>
                <c:pt idx="19">
                  <c:v>22.04210526315789</c:v>
                </c:pt>
                <c:pt idx="20">
                  <c:v>32.69268292682927</c:v>
                </c:pt>
                <c:pt idx="21">
                  <c:v>22.13333333333334</c:v>
                </c:pt>
                <c:pt idx="22">
                  <c:v>27.34054054054054</c:v>
                </c:pt>
                <c:pt idx="23">
                  <c:v>24.46046511627907</c:v>
                </c:pt>
                <c:pt idx="24">
                  <c:v>24.36226415094339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035456"/>
        <c:axId val="690038576"/>
      </c:barChart>
      <c:catAx>
        <c:axId val="69003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38576"/>
        <c:crosses val="autoZero"/>
        <c:auto val="1"/>
        <c:lblAlgn val="ctr"/>
        <c:lblOffset val="100"/>
        <c:tickMarkSkip val="1"/>
        <c:noMultiLvlLbl val="0"/>
      </c:catAx>
      <c:valAx>
        <c:axId val="690038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Balls/Wkt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35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408866995073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50872655517"/>
          <c:y val="0.167132729434734"/>
          <c:w val="0.811914669425446"/>
          <c:h val="0.605557128812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C'!$G$57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5"/>
                <c:pt idx="0">
                  <c:v>1993.0</c:v>
                </c:pt>
                <c:pt idx="1">
                  <c:v>1994.0</c:v>
                </c:pt>
                <c:pt idx="2">
                  <c:v>1995.0</c:v>
                </c:pt>
                <c:pt idx="3">
                  <c:v>1996.0</c:v>
                </c:pt>
                <c:pt idx="4">
                  <c:v>1997.0</c:v>
                </c:pt>
                <c:pt idx="5">
                  <c:v>1998.0</c:v>
                </c:pt>
                <c:pt idx="6">
                  <c:v>1999.0</c:v>
                </c:pt>
                <c:pt idx="7">
                  <c:v>2000.0</c:v>
                </c:pt>
                <c:pt idx="8">
                  <c:v>2001.0</c:v>
                </c:pt>
                <c:pt idx="9">
                  <c:v>2002.0</c:v>
                </c:pt>
                <c:pt idx="10">
                  <c:v>2003.0</c:v>
                </c:pt>
                <c:pt idx="11">
                  <c:v>2004.0</c:v>
                </c:pt>
                <c:pt idx="12">
                  <c:v>2005.0</c:v>
                </c:pt>
                <c:pt idx="13">
                  <c:v>2006.0</c:v>
                </c:pt>
                <c:pt idx="14">
                  <c:v>2007.0</c:v>
                </c:pt>
                <c:pt idx="15">
                  <c:v>2008.0</c:v>
                </c:pt>
                <c:pt idx="16">
                  <c:v>2009.0</c:v>
                </c:pt>
                <c:pt idx="17">
                  <c:v>2010.0</c:v>
                </c:pt>
                <c:pt idx="18">
                  <c:v>2011.0</c:v>
                </c:pt>
                <c:pt idx="19">
                  <c:v>2012.0</c:v>
                </c:pt>
                <c:pt idx="20">
                  <c:v>2013.0</c:v>
                </c:pt>
                <c:pt idx="21">
                  <c:v>2014.0</c:v>
                </c:pt>
                <c:pt idx="22">
                  <c:v>2015.0</c:v>
                </c:pt>
                <c:pt idx="23">
                  <c:v>2016.0</c:v>
                </c:pt>
                <c:pt idx="24">
                  <c:v>2017.0</c:v>
                </c:pt>
              </c:numCache>
            </c:numRef>
          </c:cat>
          <c:val>
            <c:numRef>
              <c:f>[0]!mimmc_bwlec</c:f>
              <c:numCache>
                <c:formatCode>0.00</c:formatCode>
                <c:ptCount val="25"/>
                <c:pt idx="0">
                  <c:v>2.800387596899225</c:v>
                </c:pt>
                <c:pt idx="1">
                  <c:v>2.398989898989899</c:v>
                </c:pt>
                <c:pt idx="2">
                  <c:v>2.671755725190839</c:v>
                </c:pt>
                <c:pt idx="3">
                  <c:v>3.578784757981462</c:v>
                </c:pt>
                <c:pt idx="4">
                  <c:v>2.736693358455016</c:v>
                </c:pt>
                <c:pt idx="5">
                  <c:v>2.516198704103672</c:v>
                </c:pt>
                <c:pt idx="6">
                  <c:v>2.49789029535865</c:v>
                </c:pt>
                <c:pt idx="7">
                  <c:v>2.557160048134777</c:v>
                </c:pt>
                <c:pt idx="8">
                  <c:v>2.64049955396967</c:v>
                </c:pt>
                <c:pt idx="9">
                  <c:v>3.072625698324023</c:v>
                </c:pt>
                <c:pt idx="10">
                  <c:v>3.034433285509325</c:v>
                </c:pt>
                <c:pt idx="11">
                  <c:v>3.091175036567528</c:v>
                </c:pt>
                <c:pt idx="12">
                  <c:v>2.856472795497186</c:v>
                </c:pt>
                <c:pt idx="13">
                  <c:v>2.836279784780938</c:v>
                </c:pt>
                <c:pt idx="14">
                  <c:v>3.260162601626016</c:v>
                </c:pt>
                <c:pt idx="15">
                  <c:v>2.477341389728096</c:v>
                </c:pt>
                <c:pt idx="16">
                  <c:v>2.728995578016424</c:v>
                </c:pt>
                <c:pt idx="17">
                  <c:v>3.116036505867014</c:v>
                </c:pt>
                <c:pt idx="18">
                  <c:v>2.888583218707014</c:v>
                </c:pt>
                <c:pt idx="19">
                  <c:v>2.779369627507163</c:v>
                </c:pt>
                <c:pt idx="20">
                  <c:v>3.343777976723366</c:v>
                </c:pt>
                <c:pt idx="21">
                  <c:v>2.801204819277108</c:v>
                </c:pt>
                <c:pt idx="22">
                  <c:v>2.888493475682088</c:v>
                </c:pt>
                <c:pt idx="23">
                  <c:v>3.365658870507701</c:v>
                </c:pt>
                <c:pt idx="24">
                  <c:v>3.224907063197026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060320"/>
        <c:axId val="690063440"/>
      </c:barChart>
      <c:catAx>
        <c:axId val="69006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63440"/>
        <c:crosses val="autoZero"/>
        <c:auto val="1"/>
        <c:lblAlgn val="ctr"/>
        <c:lblOffset val="100"/>
        <c:tickMarkSkip val="1"/>
        <c:noMultiLvlLbl val="0"/>
      </c:catAx>
      <c:valAx>
        <c:axId val="69006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06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5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  <c:pt idx="3">
                  <c:v>2016.0</c:v>
                </c:pt>
                <c:pt idx="4">
                  <c:v>2017.0</c:v>
                </c:pt>
              </c:numCache>
            </c:numRef>
          </c:cat>
          <c:val>
            <c:numRef>
              <c:f>[0]!smitb_batrun</c:f>
              <c:numCache>
                <c:formatCode>General</c:formatCode>
                <c:ptCount val="5"/>
                <c:pt idx="0">
                  <c:v>100.0</c:v>
                </c:pt>
                <c:pt idx="1">
                  <c:v>138.0</c:v>
                </c:pt>
                <c:pt idx="2">
                  <c:v>393.0</c:v>
                </c:pt>
                <c:pt idx="3">
                  <c:v>60.0</c:v>
                </c:pt>
                <c:pt idx="4">
                  <c:v>189.0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93632"/>
        <c:axId val="1573696336"/>
      </c:barChart>
      <c:catAx>
        <c:axId val="15736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96336"/>
        <c:crosses val="autoZero"/>
        <c:auto val="1"/>
        <c:lblAlgn val="ctr"/>
        <c:lblOffset val="100"/>
        <c:noMultiLvlLbl val="1"/>
      </c:catAx>
      <c:valAx>
        <c:axId val="157369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93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5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  <c:pt idx="3">
                  <c:v>2016.0</c:v>
                </c:pt>
                <c:pt idx="4">
                  <c:v>2017.0</c:v>
                </c:pt>
              </c:numCache>
            </c:numRef>
          </c:cat>
          <c:val>
            <c:numRef>
              <c:f>[0]!smitb_batav</c:f>
              <c:numCache>
                <c:formatCode>0.00</c:formatCode>
                <c:ptCount val="5"/>
                <c:pt idx="0">
                  <c:v>16.667</c:v>
                </c:pt>
                <c:pt idx="1">
                  <c:v>10.615</c:v>
                </c:pt>
                <c:pt idx="2">
                  <c:v>30.231</c:v>
                </c:pt>
                <c:pt idx="3">
                  <c:v>12.0</c:v>
                </c:pt>
                <c:pt idx="4">
                  <c:v>14.53846153846154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378544"/>
        <c:axId val="1572926256"/>
      </c:barChart>
      <c:catAx>
        <c:axId val="157337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926256"/>
        <c:crosses val="autoZero"/>
        <c:auto val="1"/>
        <c:lblAlgn val="ctr"/>
        <c:lblOffset val="100"/>
        <c:noMultiLvlLbl val="1"/>
      </c:catAx>
      <c:valAx>
        <c:axId val="157292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37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[0]!russt_batrun</c:f>
              <c:numCache>
                <c:formatCode>General</c:formatCode>
                <c:ptCount val="9"/>
                <c:pt idx="0">
                  <c:v>23.0</c:v>
                </c:pt>
                <c:pt idx="1">
                  <c:v>9.0</c:v>
                </c:pt>
                <c:pt idx="2">
                  <c:v>18.0</c:v>
                </c:pt>
                <c:pt idx="3">
                  <c:v>0.0</c:v>
                </c:pt>
                <c:pt idx="4">
                  <c:v>47.0</c:v>
                </c:pt>
                <c:pt idx="5">
                  <c:v>8.0</c:v>
                </c:pt>
                <c:pt idx="6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838944"/>
        <c:axId val="1573018832"/>
      </c:barChart>
      <c:catAx>
        <c:axId val="156983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018832"/>
        <c:crosses val="autoZero"/>
        <c:auto val="1"/>
        <c:lblAlgn val="ctr"/>
        <c:lblOffset val="100"/>
        <c:noMultiLvlLbl val="1"/>
      </c:catAx>
      <c:valAx>
        <c:axId val="157301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83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[0]!russt_batav</c:f>
              <c:numCache>
                <c:formatCode>0.00</c:formatCode>
                <c:ptCount val="9"/>
                <c:pt idx="0">
                  <c:v>11.5</c:v>
                </c:pt>
                <c:pt idx="1">
                  <c:v>3.0</c:v>
                </c:pt>
                <c:pt idx="2">
                  <c:v>3.6</c:v>
                </c:pt>
                <c:pt idx="3">
                  <c:v>0.0</c:v>
                </c:pt>
                <c:pt idx="4">
                  <c:v>47.0</c:v>
                </c:pt>
                <c:pt idx="5">
                  <c:v>8.0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795472"/>
        <c:axId val="1572959664"/>
      </c:barChart>
      <c:catAx>
        <c:axId val="15697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959664"/>
        <c:crosses val="autoZero"/>
        <c:auto val="1"/>
        <c:lblAlgn val="ctr"/>
        <c:lblOffset val="100"/>
        <c:noMultiLvlLbl val="1"/>
      </c:catAx>
      <c:valAx>
        <c:axId val="157295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Av</a:t>
                </a:r>
                <a:r>
                  <a:rPr lang="en-US" baseline="0"/>
                  <a:t> Runs/wkt</a:t>
                </a:r>
                <a:r>
                  <a:rPr lang="en-US"/>
                  <a:t>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795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[0]!russt_wkts</c:f>
              <c:numCache>
                <c:formatCode>General</c:formatCode>
                <c:ptCount val="9"/>
                <c:pt idx="0">
                  <c:v>6.0</c:v>
                </c:pt>
                <c:pt idx="1">
                  <c:v>11.0</c:v>
                </c:pt>
                <c:pt idx="2">
                  <c:v>10.0</c:v>
                </c:pt>
                <c:pt idx="3">
                  <c:v>3.0</c:v>
                </c:pt>
                <c:pt idx="4">
                  <c:v>6.0</c:v>
                </c:pt>
                <c:pt idx="5">
                  <c:v>26.0</c:v>
                </c:pt>
                <c:pt idx="6">
                  <c:v>15.0</c:v>
                </c:pt>
                <c:pt idx="7">
                  <c:v>6.0</c:v>
                </c:pt>
                <c:pt idx="8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833248"/>
        <c:axId val="1573585520"/>
      </c:barChart>
      <c:catAx>
        <c:axId val="157283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85520"/>
        <c:crosses val="autoZero"/>
        <c:auto val="1"/>
        <c:lblAlgn val="ctr"/>
        <c:lblOffset val="100"/>
        <c:noMultiLvlLbl val="1"/>
      </c:catAx>
      <c:valAx>
        <c:axId val="157358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833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[0]!russt_bwlav</c:f>
              <c:numCache>
                <c:formatCode>0.00</c:formatCode>
                <c:ptCount val="9"/>
                <c:pt idx="0">
                  <c:v>15.16666666666667</c:v>
                </c:pt>
                <c:pt idx="1">
                  <c:v>13.0</c:v>
                </c:pt>
                <c:pt idx="2">
                  <c:v>18.9</c:v>
                </c:pt>
                <c:pt idx="3">
                  <c:v>29.0</c:v>
                </c:pt>
                <c:pt idx="4">
                  <c:v>29.5</c:v>
                </c:pt>
                <c:pt idx="5">
                  <c:v>13.46153846153846</c:v>
                </c:pt>
                <c:pt idx="6">
                  <c:v>14.66666666666667</c:v>
                </c:pt>
                <c:pt idx="7">
                  <c:v>7.333333333333332</c:v>
                </c:pt>
                <c:pt idx="8">
                  <c:v>18.16666666666667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18224"/>
        <c:axId val="1572064816"/>
      </c:barChart>
      <c:catAx>
        <c:axId val="157361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064816"/>
        <c:crosses val="autoZero"/>
        <c:auto val="1"/>
        <c:lblAlgn val="ctr"/>
        <c:lblOffset val="100"/>
        <c:noMultiLvlLbl val="1"/>
      </c:catAx>
      <c:valAx>
        <c:axId val="157206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1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[0]!russt_bwlec</c:f>
              <c:numCache>
                <c:formatCode>0.00</c:formatCode>
                <c:ptCount val="9"/>
                <c:pt idx="0">
                  <c:v>3.64</c:v>
                </c:pt>
                <c:pt idx="1">
                  <c:v>2.75</c:v>
                </c:pt>
                <c:pt idx="2">
                  <c:v>3.411552346570397</c:v>
                </c:pt>
                <c:pt idx="3">
                  <c:v>2.71875</c:v>
                </c:pt>
                <c:pt idx="4">
                  <c:v>4.425</c:v>
                </c:pt>
                <c:pt idx="5">
                  <c:v>4.022988505747127</c:v>
                </c:pt>
                <c:pt idx="6">
                  <c:v>3.313253012048193</c:v>
                </c:pt>
                <c:pt idx="7">
                  <c:v>3.283582089552238</c:v>
                </c:pt>
                <c:pt idx="8">
                  <c:v>4.954545454545454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945920"/>
        <c:axId val="1572606352"/>
      </c:barChart>
      <c:catAx>
        <c:axId val="157194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606352"/>
        <c:crosses val="autoZero"/>
        <c:auto val="1"/>
        <c:lblAlgn val="ctr"/>
        <c:lblOffset val="100"/>
        <c:noMultiLvlLbl val="1"/>
      </c:catAx>
      <c:valAx>
        <c:axId val="157260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945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[0]!russt_bwlsr</c:f>
              <c:numCache>
                <c:formatCode>0.00</c:formatCode>
                <c:ptCount val="9"/>
                <c:pt idx="0">
                  <c:v>25.0</c:v>
                </c:pt>
                <c:pt idx="1">
                  <c:v>28.36363636363636</c:v>
                </c:pt>
                <c:pt idx="2">
                  <c:v>33.24</c:v>
                </c:pt>
                <c:pt idx="3">
                  <c:v>64.0</c:v>
                </c:pt>
                <c:pt idx="4">
                  <c:v>40.0</c:v>
                </c:pt>
                <c:pt idx="5">
                  <c:v>20.07692307692308</c:v>
                </c:pt>
                <c:pt idx="6">
                  <c:v>26.56</c:v>
                </c:pt>
                <c:pt idx="7">
                  <c:v>13.4</c:v>
                </c:pt>
                <c:pt idx="8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03488"/>
        <c:axId val="692006608"/>
      </c:barChart>
      <c:catAx>
        <c:axId val="69200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006608"/>
        <c:crosses val="autoZero"/>
        <c:auto val="1"/>
        <c:lblAlgn val="ctr"/>
        <c:lblOffset val="100"/>
        <c:noMultiLvlLbl val="1"/>
      </c:catAx>
      <c:valAx>
        <c:axId val="69200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00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6730806993"/>
          <c:y val="0.169318415237621"/>
          <c:w val="0.81755392691889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P'!$I$4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19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  <c:pt idx="17">
                  <c:v>2016.0</c:v>
                </c:pt>
                <c:pt idx="18">
                  <c:v>2017.0</c:v>
                </c:pt>
              </c:numCache>
            </c:numRef>
          </c:cat>
          <c:val>
            <c:numRef>
              <c:f>[0]!schop_batav</c:f>
              <c:numCache>
                <c:formatCode>0.00</c:formatCode>
                <c:ptCount val="19"/>
                <c:pt idx="0">
                  <c:v>1.889</c:v>
                </c:pt>
                <c:pt idx="1">
                  <c:v>2.0</c:v>
                </c:pt>
                <c:pt idx="2">
                  <c:v>1.0</c:v>
                </c:pt>
                <c:pt idx="3">
                  <c:v>7.4</c:v>
                </c:pt>
                <c:pt idx="4">
                  <c:v>4.0</c:v>
                </c:pt>
                <c:pt idx="5">
                  <c:v>3.875</c:v>
                </c:pt>
                <c:pt idx="6">
                  <c:v>8.364</c:v>
                </c:pt>
                <c:pt idx="7">
                  <c:v>4.778</c:v>
                </c:pt>
                <c:pt idx="8">
                  <c:v>5.0</c:v>
                </c:pt>
                <c:pt idx="9">
                  <c:v>14.2</c:v>
                </c:pt>
                <c:pt idx="10">
                  <c:v>5.0</c:v>
                </c:pt>
                <c:pt idx="11">
                  <c:v>6.625</c:v>
                </c:pt>
                <c:pt idx="12">
                  <c:v>5.0</c:v>
                </c:pt>
                <c:pt idx="13">
                  <c:v>2.9</c:v>
                </c:pt>
                <c:pt idx="14">
                  <c:v>4.2</c:v>
                </c:pt>
                <c:pt idx="15">
                  <c:v>5.444</c:v>
                </c:pt>
                <c:pt idx="16">
                  <c:v>2.833</c:v>
                </c:pt>
                <c:pt idx="17">
                  <c:v>9.777777777777778</c:v>
                </c:pt>
                <c:pt idx="18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040176"/>
        <c:axId val="691950304"/>
      </c:barChart>
      <c:catAx>
        <c:axId val="69204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50304"/>
        <c:crosses val="autoZero"/>
        <c:auto val="1"/>
        <c:lblAlgn val="ctr"/>
        <c:lblOffset val="100"/>
        <c:noMultiLvlLbl val="1"/>
      </c:catAx>
      <c:valAx>
        <c:axId val="69195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04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19"/>
                <c:pt idx="0">
                  <c:v>1999.0</c:v>
                </c:pt>
                <c:pt idx="1">
                  <c:v>2000.0</c:v>
                </c:pt>
                <c:pt idx="2">
                  <c:v>2001.0</c:v>
                </c:pt>
                <c:pt idx="3">
                  <c:v>2002.0</c:v>
                </c:pt>
                <c:pt idx="4">
                  <c:v>2003.0</c:v>
                </c:pt>
                <c:pt idx="5">
                  <c:v>2004.0</c:v>
                </c:pt>
                <c:pt idx="6">
                  <c:v>2005.0</c:v>
                </c:pt>
                <c:pt idx="7">
                  <c:v>2006.0</c:v>
                </c:pt>
                <c:pt idx="8">
                  <c:v>2007.0</c:v>
                </c:pt>
                <c:pt idx="9">
                  <c:v>2008.0</c:v>
                </c:pt>
                <c:pt idx="10">
                  <c:v>2009.0</c:v>
                </c:pt>
                <c:pt idx="11">
                  <c:v>2010.0</c:v>
                </c:pt>
                <c:pt idx="12">
                  <c:v>2011.0</c:v>
                </c:pt>
                <c:pt idx="13">
                  <c:v>2012.0</c:v>
                </c:pt>
                <c:pt idx="14">
                  <c:v>2013.0</c:v>
                </c:pt>
                <c:pt idx="15">
                  <c:v>2014.0</c:v>
                </c:pt>
                <c:pt idx="16">
                  <c:v>2015.0</c:v>
                </c:pt>
                <c:pt idx="17">
                  <c:v>2016.0</c:v>
                </c:pt>
                <c:pt idx="18">
                  <c:v>2017.0</c:v>
                </c:pt>
              </c:numCache>
            </c:numRef>
          </c:cat>
          <c:val>
            <c:numRef>
              <c:f>[0]!schop_batrun</c:f>
              <c:numCache>
                <c:formatCode>General</c:formatCode>
                <c:ptCount val="19"/>
                <c:pt idx="0">
                  <c:v>17.0</c:v>
                </c:pt>
                <c:pt idx="1">
                  <c:v>10.0</c:v>
                </c:pt>
                <c:pt idx="2">
                  <c:v>7.0</c:v>
                </c:pt>
                <c:pt idx="3">
                  <c:v>37.0</c:v>
                </c:pt>
                <c:pt idx="4">
                  <c:v>12.0</c:v>
                </c:pt>
                <c:pt idx="5">
                  <c:v>31.0</c:v>
                </c:pt>
                <c:pt idx="6">
                  <c:v>92.0</c:v>
                </c:pt>
                <c:pt idx="7">
                  <c:v>43.0</c:v>
                </c:pt>
                <c:pt idx="8">
                  <c:v>50.0</c:v>
                </c:pt>
                <c:pt idx="9">
                  <c:v>142.0</c:v>
                </c:pt>
                <c:pt idx="10">
                  <c:v>50.0</c:v>
                </c:pt>
                <c:pt idx="11">
                  <c:v>53.0</c:v>
                </c:pt>
                <c:pt idx="12">
                  <c:v>35.0</c:v>
                </c:pt>
                <c:pt idx="13">
                  <c:v>29.0</c:v>
                </c:pt>
                <c:pt idx="14">
                  <c:v>42.0</c:v>
                </c:pt>
                <c:pt idx="15">
                  <c:v>49.0</c:v>
                </c:pt>
                <c:pt idx="16">
                  <c:v>17.0</c:v>
                </c:pt>
                <c:pt idx="17">
                  <c:v>88.0</c:v>
                </c:pt>
                <c:pt idx="18">
                  <c:v>30.0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975216"/>
        <c:axId val="691978336"/>
      </c:barChart>
      <c:catAx>
        <c:axId val="69197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78336"/>
        <c:crosses val="autoZero"/>
        <c:auto val="1"/>
        <c:lblAlgn val="ctr"/>
        <c:lblOffset val="100"/>
        <c:noMultiLvlLbl val="1"/>
      </c:catAx>
      <c:valAx>
        <c:axId val="69197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7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[0]!scotd_batrun</c:f>
              <c:numCache>
                <c:formatCode>General</c:formatCode>
                <c:ptCount val="11"/>
                <c:pt idx="0">
                  <c:v>32.0</c:v>
                </c:pt>
                <c:pt idx="1">
                  <c:v>74.0</c:v>
                </c:pt>
                <c:pt idx="2">
                  <c:v>116.0</c:v>
                </c:pt>
                <c:pt idx="3">
                  <c:v>132.0</c:v>
                </c:pt>
                <c:pt idx="4">
                  <c:v>150.0</c:v>
                </c:pt>
                <c:pt idx="5">
                  <c:v>138.0</c:v>
                </c:pt>
                <c:pt idx="6">
                  <c:v>411.0</c:v>
                </c:pt>
                <c:pt idx="7">
                  <c:v>230.0</c:v>
                </c:pt>
                <c:pt idx="8">
                  <c:v>444.0</c:v>
                </c:pt>
                <c:pt idx="9">
                  <c:v>578.0</c:v>
                </c:pt>
                <c:pt idx="10">
                  <c:v>446.0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83424"/>
        <c:axId val="1574583120"/>
      </c:barChart>
      <c:catAx>
        <c:axId val="157488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83120"/>
        <c:crosses val="autoZero"/>
        <c:auto val="1"/>
        <c:lblAlgn val="ctr"/>
        <c:lblOffset val="100"/>
        <c:noMultiLvlLbl val="1"/>
      </c:catAx>
      <c:valAx>
        <c:axId val="157458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83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"/>
          <c:y val="0.169318415237621"/>
          <c:w val="0.80323259259259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1"/>
                <c:pt idx="0">
                  <c:v>2007.0</c:v>
                </c:pt>
                <c:pt idx="1">
                  <c:v>2008.0</c:v>
                </c:pt>
                <c:pt idx="2">
                  <c:v>2009.0</c:v>
                </c:pt>
                <c:pt idx="3">
                  <c:v>2010.0</c:v>
                </c:pt>
                <c:pt idx="4">
                  <c:v>2011.0</c:v>
                </c:pt>
                <c:pt idx="5">
                  <c:v>2012.0</c:v>
                </c:pt>
                <c:pt idx="6">
                  <c:v>2013.0</c:v>
                </c:pt>
                <c:pt idx="7">
                  <c:v>2014.0</c:v>
                </c:pt>
                <c:pt idx="8">
                  <c:v>2015.0</c:v>
                </c:pt>
                <c:pt idx="9">
                  <c:v>2016.0</c:v>
                </c:pt>
                <c:pt idx="10">
                  <c:v>2017.0</c:v>
                </c:pt>
              </c:numCache>
            </c:numRef>
          </c:cat>
          <c:val>
            <c:numRef>
              <c:f>[0]!scotd_batav</c:f>
              <c:numCache>
                <c:formatCode>0.00</c:formatCode>
                <c:ptCount val="11"/>
                <c:pt idx="0">
                  <c:v>16.0</c:v>
                </c:pt>
                <c:pt idx="1">
                  <c:v>6.167</c:v>
                </c:pt>
                <c:pt idx="2">
                  <c:v>14.5</c:v>
                </c:pt>
                <c:pt idx="3">
                  <c:v>10.154</c:v>
                </c:pt>
                <c:pt idx="4">
                  <c:v>12.5</c:v>
                </c:pt>
                <c:pt idx="5">
                  <c:v>12.545</c:v>
                </c:pt>
                <c:pt idx="6">
                  <c:v>24.176</c:v>
                </c:pt>
                <c:pt idx="7">
                  <c:v>13.529</c:v>
                </c:pt>
                <c:pt idx="8">
                  <c:v>27.75</c:v>
                </c:pt>
                <c:pt idx="9">
                  <c:v>41.28571428571428</c:v>
                </c:pt>
                <c:pt idx="10">
                  <c:v>29.73333333333333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76816"/>
        <c:axId val="1574066752"/>
      </c:barChart>
      <c:catAx>
        <c:axId val="157457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66752"/>
        <c:crosses val="autoZero"/>
        <c:auto val="1"/>
        <c:lblAlgn val="ctr"/>
        <c:lblOffset val="100"/>
        <c:noMultiLvlLbl val="1"/>
      </c:catAx>
      <c:valAx>
        <c:axId val="1574066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76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7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2017.0</c:v>
                </c:pt>
              </c:numCache>
            </c:numRef>
          </c:cat>
          <c:val>
            <c:numRef>
              <c:f>[0]!scotd_wkts</c:f>
              <c:numCache>
                <c:formatCode>General</c:formatCode>
                <c:ptCount val="7"/>
                <c:pt idx="0">
                  <c:v>2.0</c:v>
                </c:pt>
                <c:pt idx="1">
                  <c:v>1.0</c:v>
                </c:pt>
                <c:pt idx="2">
                  <c:v>1.0</c:v>
                </c:pt>
                <c:pt idx="3">
                  <c:v>0.0</c:v>
                </c:pt>
                <c:pt idx="5">
                  <c:v>3.0</c:v>
                </c:pt>
                <c:pt idx="6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647856"/>
        <c:axId val="691991392"/>
      </c:barChart>
      <c:catAx>
        <c:axId val="157464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91392"/>
        <c:crosses val="autoZero"/>
        <c:auto val="1"/>
        <c:lblAlgn val="ctr"/>
        <c:lblOffset val="100"/>
        <c:noMultiLvlLbl val="1"/>
      </c:catAx>
      <c:valAx>
        <c:axId val="69199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64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"/>
          <c:w val="0.81073250218722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7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2017.0</c:v>
                </c:pt>
              </c:numCache>
            </c:numRef>
          </c:cat>
          <c:val>
            <c:numRef>
              <c:f>[0]!scotd_bwlav</c:f>
              <c:numCache>
                <c:formatCode>0.00</c:formatCode>
                <c:ptCount val="7"/>
                <c:pt idx="0">
                  <c:v>9.5</c:v>
                </c:pt>
                <c:pt idx="1">
                  <c:v>19.0</c:v>
                </c:pt>
                <c:pt idx="2">
                  <c:v>31.0</c:v>
                </c:pt>
                <c:pt idx="3">
                  <c:v>0.0</c:v>
                </c:pt>
                <c:pt idx="5">
                  <c:v>14.66666666666667</c:v>
                </c:pt>
                <c:pt idx="6">
                  <c:v>22.0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903824"/>
        <c:axId val="1574906528"/>
      </c:barChart>
      <c:catAx>
        <c:axId val="157490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06528"/>
        <c:crosses val="autoZero"/>
        <c:auto val="1"/>
        <c:lblAlgn val="ctr"/>
        <c:lblOffset val="100"/>
        <c:noMultiLvlLbl val="1"/>
      </c:catAx>
      <c:valAx>
        <c:axId val="157490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03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7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2017.0</c:v>
                </c:pt>
              </c:numCache>
            </c:numRef>
          </c:cat>
          <c:val>
            <c:numRef>
              <c:f>[0]!scotd_bwlec</c:f>
              <c:numCache>
                <c:formatCode>0.00</c:formatCode>
                <c:ptCount val="7"/>
                <c:pt idx="0">
                  <c:v>3.8</c:v>
                </c:pt>
                <c:pt idx="1">
                  <c:v>9.5</c:v>
                </c:pt>
                <c:pt idx="2">
                  <c:v>7.75</c:v>
                </c:pt>
                <c:pt idx="3">
                  <c:v>5.0</c:v>
                </c:pt>
                <c:pt idx="5">
                  <c:v>4.0</c:v>
                </c:pt>
                <c:pt idx="6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8672"/>
        <c:axId val="1574867440"/>
      </c:barChart>
      <c:catAx>
        <c:axId val="157487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67440"/>
        <c:crosses val="autoZero"/>
        <c:auto val="1"/>
        <c:lblAlgn val="ctr"/>
        <c:lblOffset val="100"/>
        <c:noMultiLvlLbl val="1"/>
      </c:catAx>
      <c:valAx>
        <c:axId val="157486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33420822"/>
          <c:y val="0.169318415237621"/>
          <c:w val="0.816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7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2017.0</c:v>
                </c:pt>
              </c:numCache>
            </c:numRef>
          </c:cat>
          <c:val>
            <c:numRef>
              <c:f>[0]!scotd_bwlsr</c:f>
              <c:numCache>
                <c:formatCode>0.00</c:formatCode>
                <c:ptCount val="7"/>
                <c:pt idx="0">
                  <c:v>15.0</c:v>
                </c:pt>
                <c:pt idx="1">
                  <c:v>12.0</c:v>
                </c:pt>
                <c:pt idx="2">
                  <c:v>24.0</c:v>
                </c:pt>
                <c:pt idx="3">
                  <c:v>0.0</c:v>
                </c:pt>
                <c:pt idx="5">
                  <c:v>22.0</c:v>
                </c:pt>
                <c:pt idx="6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0784"/>
        <c:axId val="1574783904"/>
      </c:barChart>
      <c:catAx>
        <c:axId val="157478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3904"/>
        <c:crosses val="autoZero"/>
        <c:auto val="1"/>
        <c:lblAlgn val="ctr"/>
        <c:lblOffset val="100"/>
        <c:noMultiLvlLbl val="1"/>
      </c:catAx>
      <c:valAx>
        <c:axId val="157478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A'!$F$5:$F$7</c:f>
              <c:numCache>
                <c:formatCode>General</c:formatCode>
                <c:ptCount val="3"/>
                <c:pt idx="0">
                  <c:v>53.0</c:v>
                </c:pt>
                <c:pt idx="1">
                  <c:v>39.0</c:v>
                </c:pt>
                <c:pt idx="2">
                  <c:v>49.0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9744"/>
        <c:axId val="1574712864"/>
      </c:barChart>
      <c:catAx>
        <c:axId val="157470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12864"/>
        <c:crosses val="autoZero"/>
        <c:auto val="1"/>
        <c:lblAlgn val="ctr"/>
        <c:lblOffset val="100"/>
        <c:noMultiLvlLbl val="1"/>
      </c:catAx>
      <c:valAx>
        <c:axId val="157471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A'!$I$5:$I$7</c:f>
              <c:numCache>
                <c:formatCode>0.00</c:formatCode>
                <c:ptCount val="3"/>
                <c:pt idx="0">
                  <c:v>26.5</c:v>
                </c:pt>
                <c:pt idx="1">
                  <c:v>19.5</c:v>
                </c:pt>
                <c:pt idx="2">
                  <c:v>12.25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7600"/>
        <c:axId val="1574740720"/>
      </c:barChart>
      <c:catAx>
        <c:axId val="1574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40720"/>
        <c:crosses val="autoZero"/>
        <c:auto val="1"/>
        <c:lblAlgn val="ctr"/>
        <c:lblOffset val="100"/>
        <c:noMultiLvlLbl val="1"/>
      </c:catAx>
      <c:valAx>
        <c:axId val="157474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A'!$D$33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A'!$D$34:$D$36</c:f>
              <c:numCache>
                <c:formatCode>General</c:formatCode>
                <c:ptCount val="3"/>
                <c:pt idx="0">
                  <c:v>0.0</c:v>
                </c:pt>
                <c:pt idx="1">
                  <c:v>6.0</c:v>
                </c:pt>
                <c:pt idx="2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669536"/>
        <c:axId val="1574664480"/>
      </c:barChart>
      <c:catAx>
        <c:axId val="15746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664480"/>
        <c:crosses val="autoZero"/>
        <c:auto val="1"/>
        <c:lblAlgn val="ctr"/>
        <c:lblOffset val="100"/>
        <c:noMultiLvlLbl val="1"/>
      </c:catAx>
      <c:valAx>
        <c:axId val="157466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66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A'!$I$33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A'!$I$34:$I$36</c:f>
              <c:numCache>
                <c:formatCode>0.00</c:formatCode>
                <c:ptCount val="3"/>
                <c:pt idx="0">
                  <c:v>0.0</c:v>
                </c:pt>
                <c:pt idx="1">
                  <c:v>19.33333333333333</c:v>
                </c:pt>
                <c:pt idx="2">
                  <c:v>18.1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605616"/>
        <c:axId val="1574596416"/>
      </c:barChart>
      <c:catAx>
        <c:axId val="157460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96416"/>
        <c:crosses val="autoZero"/>
        <c:auto val="1"/>
        <c:lblAlgn val="ctr"/>
        <c:lblOffset val="100"/>
        <c:noMultiLvlLbl val="1"/>
      </c:catAx>
      <c:valAx>
        <c:axId val="157459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60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A'!$G$33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A'!$G$34:$G$36</c:f>
              <c:numCache>
                <c:formatCode>0.00</c:formatCode>
                <c:ptCount val="3"/>
                <c:pt idx="0">
                  <c:v>9.333333333333333</c:v>
                </c:pt>
                <c:pt idx="1">
                  <c:v>6.628571428571429</c:v>
                </c:pt>
                <c:pt idx="2">
                  <c:v>5.65625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48096"/>
        <c:axId val="1574551216"/>
      </c:barChart>
      <c:catAx>
        <c:axId val="157454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51216"/>
        <c:crosses val="autoZero"/>
        <c:auto val="1"/>
        <c:lblAlgn val="ctr"/>
        <c:lblOffset val="100"/>
        <c:noMultiLvlLbl val="1"/>
      </c:catAx>
      <c:valAx>
        <c:axId val="157455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4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A'!$H$33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'Sims A'!$H$34:$H$36</c:f>
              <c:numCache>
                <c:formatCode>0.00</c:formatCode>
                <c:ptCount val="3"/>
                <c:pt idx="0">
                  <c:v>0.0</c:v>
                </c:pt>
                <c:pt idx="1">
                  <c:v>17.5</c:v>
                </c:pt>
                <c:pt idx="2">
                  <c:v>19.2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65552"/>
        <c:axId val="1574197280"/>
      </c:barChart>
      <c:catAx>
        <c:axId val="157426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197280"/>
        <c:crosses val="autoZero"/>
        <c:auto val="1"/>
        <c:lblAlgn val="ctr"/>
        <c:lblOffset val="100"/>
        <c:noMultiLvlLbl val="1"/>
      </c:catAx>
      <c:valAx>
        <c:axId val="15741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26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[0]!slemw_batrun</c:f>
              <c:numCache>
                <c:formatCode>General</c:formatCode>
                <c:ptCount val="3"/>
                <c:pt idx="0">
                  <c:v>119.0</c:v>
                </c:pt>
                <c:pt idx="1">
                  <c:v>66.0</c:v>
                </c:pt>
                <c:pt idx="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16240"/>
        <c:axId val="1576042752"/>
      </c:barChart>
      <c:catAx>
        <c:axId val="157611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042752"/>
        <c:crosses val="autoZero"/>
        <c:auto val="1"/>
        <c:lblAlgn val="ctr"/>
        <c:lblOffset val="100"/>
        <c:noMultiLvlLbl val="1"/>
      </c:catAx>
      <c:valAx>
        <c:axId val="157604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16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'Slemming W'!$A$5:$A$7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'Slemming W'!$I$5:$I$7</c:f>
              <c:numCache>
                <c:formatCode>0.00</c:formatCode>
                <c:ptCount val="3"/>
                <c:pt idx="0">
                  <c:v>0.0</c:v>
                </c:pt>
                <c:pt idx="1">
                  <c:v>0.0</c:v>
                </c:pt>
                <c:pt idx="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75856"/>
        <c:axId val="1260678976"/>
      </c:barChart>
      <c:catAx>
        <c:axId val="126067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78976"/>
        <c:crosses val="autoZero"/>
        <c:auto val="1"/>
        <c:lblAlgn val="ctr"/>
        <c:lblOffset val="100"/>
        <c:noMultiLvlLbl val="1"/>
      </c:catAx>
      <c:valAx>
        <c:axId val="126067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7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W'!$D$33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'Slemming W'!$D$34:$D$36</c:f>
              <c:numCache>
                <c:formatCode>General</c:formatCode>
                <c:ptCount val="3"/>
                <c:pt idx="0">
                  <c:v>1.0</c:v>
                </c:pt>
                <c:pt idx="1">
                  <c:v>8.0</c:v>
                </c:pt>
                <c:pt idx="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13232"/>
        <c:axId val="1260616352"/>
      </c:barChart>
      <c:catAx>
        <c:axId val="126061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16352"/>
        <c:crosses val="autoZero"/>
        <c:auto val="1"/>
        <c:lblAlgn val="ctr"/>
        <c:lblOffset val="100"/>
        <c:noMultiLvlLbl val="1"/>
      </c:catAx>
      <c:valAx>
        <c:axId val="126061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1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W'!$I$33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'Slemming W'!$I$34:$I$36</c:f>
              <c:numCache>
                <c:formatCode>0.00</c:formatCode>
                <c:ptCount val="3"/>
                <c:pt idx="0">
                  <c:v>36.0</c:v>
                </c:pt>
                <c:pt idx="1">
                  <c:v>10.125</c:v>
                </c:pt>
                <c:pt idx="2">
                  <c:v>11.25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640608"/>
        <c:axId val="1260643728"/>
      </c:barChart>
      <c:catAx>
        <c:axId val="126064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43728"/>
        <c:crosses val="autoZero"/>
        <c:auto val="1"/>
        <c:lblAlgn val="ctr"/>
        <c:lblOffset val="100"/>
        <c:noMultiLvlLbl val="1"/>
      </c:catAx>
      <c:valAx>
        <c:axId val="126064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064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W'!$G$33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'Slemming W'!$G$34:$G$36</c:f>
              <c:numCache>
                <c:formatCode>0.00</c:formatCode>
                <c:ptCount val="3"/>
                <c:pt idx="0">
                  <c:v>3.272727272727272</c:v>
                </c:pt>
                <c:pt idx="1">
                  <c:v>2.995562130177515</c:v>
                </c:pt>
                <c:pt idx="2">
                  <c:v>2.368421052631578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03024"/>
        <c:axId val="1574116640"/>
      </c:barChart>
      <c:catAx>
        <c:axId val="157620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116640"/>
        <c:crosses val="autoZero"/>
        <c:auto val="1"/>
        <c:lblAlgn val="ctr"/>
        <c:lblOffset val="100"/>
        <c:noMultiLvlLbl val="1"/>
      </c:catAx>
      <c:valAx>
        <c:axId val="157411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0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W'!$H$33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W'!$A$5:$A$7</c:f>
              <c:numCache>
                <c:formatCode>General</c:formatCode>
                <c:ptCount val="3"/>
                <c:pt idx="0">
                  <c:v>2015.0</c:v>
                </c:pt>
                <c:pt idx="1">
                  <c:v>2016.0</c:v>
                </c:pt>
                <c:pt idx="2">
                  <c:v>2017.0</c:v>
                </c:pt>
              </c:numCache>
            </c:numRef>
          </c:cat>
          <c:val>
            <c:numRef>
              <c:f>'Slemming W'!$H$34:$H$36</c:f>
              <c:numCache>
                <c:formatCode>0.00</c:formatCode>
                <c:ptCount val="3"/>
                <c:pt idx="0">
                  <c:v>66.0</c:v>
                </c:pt>
                <c:pt idx="1">
                  <c:v>20.28</c:v>
                </c:pt>
                <c:pt idx="2">
                  <c:v>28.5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32400"/>
        <c:axId val="1576835520"/>
      </c:barChart>
      <c:catAx>
        <c:axId val="157683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5520"/>
        <c:crosses val="autoZero"/>
        <c:auto val="1"/>
        <c:lblAlgn val="ctr"/>
        <c:lblOffset val="100"/>
        <c:noMultiLvlLbl val="1"/>
      </c:catAx>
      <c:valAx>
        <c:axId val="1576835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2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P'!$F$5:$F$12</c:f>
              <c:numCache>
                <c:formatCode>General</c:formatCode>
                <c:ptCount val="8"/>
                <c:pt idx="0">
                  <c:v>13.0</c:v>
                </c:pt>
                <c:pt idx="1">
                  <c:v>28.0</c:v>
                </c:pt>
                <c:pt idx="3">
                  <c:v>33.0</c:v>
                </c:pt>
                <c:pt idx="4">
                  <c:v>0.0</c:v>
                </c:pt>
                <c:pt idx="6">
                  <c:v>12.0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67680"/>
        <c:axId val="1576870800"/>
      </c:barChart>
      <c:catAx>
        <c:axId val="157686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70800"/>
        <c:crosses val="autoZero"/>
        <c:auto val="1"/>
        <c:lblAlgn val="ctr"/>
        <c:lblOffset val="100"/>
        <c:noMultiLvlLbl val="1"/>
      </c:catAx>
      <c:valAx>
        <c:axId val="157687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67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'Stevens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P'!$I$5:$I$12</c:f>
              <c:numCache>
                <c:formatCode>0.00</c:formatCode>
                <c:ptCount val="8"/>
                <c:pt idx="0">
                  <c:v>4.333</c:v>
                </c:pt>
                <c:pt idx="1">
                  <c:v>5.6</c:v>
                </c:pt>
                <c:pt idx="3">
                  <c:v>16.5</c:v>
                </c:pt>
                <c:pt idx="4">
                  <c:v>0.0</c:v>
                </c:pt>
                <c:pt idx="6">
                  <c:v>12.0</c:v>
                </c:pt>
                <c:pt idx="7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95536"/>
        <c:axId val="1576898656"/>
      </c:barChart>
      <c:catAx>
        <c:axId val="1576895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98656"/>
        <c:crosses val="autoZero"/>
        <c:auto val="1"/>
        <c:lblAlgn val="ctr"/>
        <c:lblOffset val="100"/>
        <c:noMultiLvlLbl val="1"/>
      </c:catAx>
      <c:valAx>
        <c:axId val="157689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95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"/>
          <c:w val="0.838510321344967"/>
          <c:h val="0.591371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P'!$D$39:$D$46</c:f>
              <c:numCache>
                <c:formatCode>General</c:formatCode>
                <c:ptCount val="8"/>
                <c:pt idx="0">
                  <c:v>0.0</c:v>
                </c:pt>
                <c:pt idx="1">
                  <c:v>2.0</c:v>
                </c:pt>
                <c:pt idx="3">
                  <c:v>7.0</c:v>
                </c:pt>
                <c:pt idx="6">
                  <c:v>1.0</c:v>
                </c:pt>
                <c:pt idx="7">
                  <c:v>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22944"/>
        <c:axId val="1576926064"/>
      </c:barChart>
      <c:catAx>
        <c:axId val="157692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26064"/>
        <c:crosses val="autoZero"/>
        <c:auto val="1"/>
        <c:lblAlgn val="ctr"/>
        <c:lblOffset val="100"/>
        <c:noMultiLvlLbl val="1"/>
      </c:catAx>
      <c:valAx>
        <c:axId val="157692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2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5"/>
          <c:y val="0.169318415237621"/>
          <c:w val="0.79406583552056"/>
          <c:h val="0.621580271216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P'!$I$39:$I$46</c:f>
              <c:numCache>
                <c:formatCode>0.00</c:formatCode>
                <c:ptCount val="8"/>
                <c:pt idx="0">
                  <c:v>0.0</c:v>
                </c:pt>
                <c:pt idx="1">
                  <c:v>34.5</c:v>
                </c:pt>
                <c:pt idx="3">
                  <c:v>16.42857142857143</c:v>
                </c:pt>
                <c:pt idx="6">
                  <c:v>100.0</c:v>
                </c:pt>
                <c:pt idx="7">
                  <c:v>11.6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50320"/>
        <c:axId val="1576953440"/>
      </c:barChart>
      <c:catAx>
        <c:axId val="157695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53440"/>
        <c:crosses val="autoZero"/>
        <c:auto val="1"/>
        <c:lblAlgn val="ctr"/>
        <c:lblOffset val="100"/>
        <c:noMultiLvlLbl val="1"/>
      </c:catAx>
      <c:valAx>
        <c:axId val="157695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5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"/>
          <c:w val="0.81906583552056"/>
          <c:h val="0.607691382327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P'!$G$39:$G$46</c:f>
              <c:numCache>
                <c:formatCode>0.00</c:formatCode>
                <c:ptCount val="8"/>
                <c:pt idx="0">
                  <c:v>6.5</c:v>
                </c:pt>
                <c:pt idx="1">
                  <c:v>4.058823529411764</c:v>
                </c:pt>
                <c:pt idx="3">
                  <c:v>5.111111111111111</c:v>
                </c:pt>
                <c:pt idx="6">
                  <c:v>4.761904761904762</c:v>
                </c:pt>
                <c:pt idx="7">
                  <c:v>5.043478260869565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77728"/>
        <c:axId val="1576980848"/>
      </c:barChart>
      <c:catAx>
        <c:axId val="157697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80848"/>
        <c:crosses val="autoZero"/>
        <c:auto val="1"/>
        <c:lblAlgn val="ctr"/>
        <c:lblOffset val="100"/>
        <c:noMultiLvlLbl val="1"/>
      </c:catAx>
      <c:valAx>
        <c:axId val="157698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77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"/>
          <c:y val="0.169318415237621"/>
          <c:w val="0.791288057742782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P'!$A$39:$A$46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'Stevens P'!$H$39:$H$46</c:f>
              <c:numCache>
                <c:formatCode>0.00</c:formatCode>
                <c:ptCount val="8"/>
                <c:pt idx="0">
                  <c:v>0.0</c:v>
                </c:pt>
                <c:pt idx="1">
                  <c:v>51.0</c:v>
                </c:pt>
                <c:pt idx="3">
                  <c:v>19.28571428571428</c:v>
                </c:pt>
                <c:pt idx="6">
                  <c:v>126.0</c:v>
                </c:pt>
                <c:pt idx="7">
                  <c:v>13.8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05104"/>
        <c:axId val="1577008224"/>
      </c:barChart>
      <c:catAx>
        <c:axId val="157700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08224"/>
        <c:crosses val="autoZero"/>
        <c:auto val="1"/>
        <c:lblAlgn val="ctr"/>
        <c:lblOffset val="100"/>
        <c:noMultiLvlLbl val="1"/>
      </c:catAx>
      <c:valAx>
        <c:axId val="157700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0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'Sutcliffe P'!$F$5:$F$12</c:f>
              <c:numCache>
                <c:formatCode>General</c:formatCode>
                <c:ptCount val="8"/>
                <c:pt idx="0">
                  <c:v>8.0</c:v>
                </c:pt>
                <c:pt idx="1">
                  <c:v>34.0</c:v>
                </c:pt>
                <c:pt idx="2">
                  <c:v>194.0</c:v>
                </c:pt>
                <c:pt idx="3">
                  <c:v>29.0</c:v>
                </c:pt>
                <c:pt idx="4">
                  <c:v>73.0</c:v>
                </c:pt>
                <c:pt idx="5">
                  <c:v>100.0</c:v>
                </c:pt>
                <c:pt idx="6">
                  <c:v>23.0</c:v>
                </c:pt>
                <c:pt idx="7">
                  <c:v>48.0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41056"/>
        <c:axId val="1576642592"/>
      </c:barChart>
      <c:catAx>
        <c:axId val="15770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42592"/>
        <c:crosses val="autoZero"/>
        <c:auto val="1"/>
        <c:lblAlgn val="ctr"/>
        <c:lblOffset val="100"/>
        <c:noMultiLvlLbl val="1"/>
      </c:catAx>
      <c:valAx>
        <c:axId val="157664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4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P'!$I$4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'Sutcliffe P'!$A$5:$A$12</c:f>
              <c:numCache>
                <c:formatCode>General</c:formatCode>
                <c:ptCount val="8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</c:numCache>
            </c:numRef>
          </c:cat>
          <c:val>
            <c:numRef>
              <c:f>'Sutcliffe P'!$I$5:$I$12</c:f>
              <c:numCache>
                <c:formatCode>0.00</c:formatCode>
                <c:ptCount val="8"/>
                <c:pt idx="0">
                  <c:v>4.0</c:v>
                </c:pt>
                <c:pt idx="1">
                  <c:v>11.333</c:v>
                </c:pt>
                <c:pt idx="2">
                  <c:v>27.714</c:v>
                </c:pt>
                <c:pt idx="3">
                  <c:v>7.25</c:v>
                </c:pt>
                <c:pt idx="4">
                  <c:v>24.333</c:v>
                </c:pt>
                <c:pt idx="5">
                  <c:v>16.667</c:v>
                </c:pt>
                <c:pt idx="6">
                  <c:v>4.6</c:v>
                </c:pt>
                <c:pt idx="7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67328"/>
        <c:axId val="1576670448"/>
      </c:barChart>
      <c:catAx>
        <c:axId val="15766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70448"/>
        <c:crosses val="autoZero"/>
        <c:auto val="1"/>
        <c:lblAlgn val="ctr"/>
        <c:lblOffset val="100"/>
        <c:noMultiLvlLbl val="1"/>
      </c:catAx>
      <c:valAx>
        <c:axId val="157667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6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[0]!taylp_batav</c:f>
              <c:numCache>
                <c:formatCode>0.00</c:formatCode>
                <c:ptCount val="24"/>
                <c:pt idx="0">
                  <c:v>6.4</c:v>
                </c:pt>
                <c:pt idx="1">
                  <c:v>10.4</c:v>
                </c:pt>
                <c:pt idx="2">
                  <c:v>7.714</c:v>
                </c:pt>
                <c:pt idx="3">
                  <c:v>2.6</c:v>
                </c:pt>
                <c:pt idx="4">
                  <c:v>5.75</c:v>
                </c:pt>
                <c:pt idx="5">
                  <c:v>8.857</c:v>
                </c:pt>
                <c:pt idx="6">
                  <c:v>10.111</c:v>
                </c:pt>
                <c:pt idx="7">
                  <c:v>22.833</c:v>
                </c:pt>
                <c:pt idx="8">
                  <c:v>13.385</c:v>
                </c:pt>
                <c:pt idx="9">
                  <c:v>7.417</c:v>
                </c:pt>
                <c:pt idx="10">
                  <c:v>10.167</c:v>
                </c:pt>
                <c:pt idx="11">
                  <c:v>22.455</c:v>
                </c:pt>
                <c:pt idx="12">
                  <c:v>13.154</c:v>
                </c:pt>
                <c:pt idx="13">
                  <c:v>24.0</c:v>
                </c:pt>
                <c:pt idx="14">
                  <c:v>13.143</c:v>
                </c:pt>
                <c:pt idx="15">
                  <c:v>12.769</c:v>
                </c:pt>
                <c:pt idx="16">
                  <c:v>9.4</c:v>
                </c:pt>
                <c:pt idx="17">
                  <c:v>19.778</c:v>
                </c:pt>
                <c:pt idx="18">
                  <c:v>5.889</c:v>
                </c:pt>
                <c:pt idx="19">
                  <c:v>8.417</c:v>
                </c:pt>
                <c:pt idx="20">
                  <c:v>8.0</c:v>
                </c:pt>
                <c:pt idx="21">
                  <c:v>9.0</c:v>
                </c:pt>
                <c:pt idx="22">
                  <c:v>6.8</c:v>
                </c:pt>
                <c:pt idx="23">
                  <c:v>12.25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02032"/>
        <c:axId val="1576705152"/>
      </c:barChart>
      <c:catAx>
        <c:axId val="157670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5152"/>
        <c:crosses val="autoZero"/>
        <c:auto val="1"/>
        <c:lblAlgn val="ctr"/>
        <c:lblOffset val="100"/>
        <c:noMultiLvlLbl val="1"/>
      </c:catAx>
      <c:valAx>
        <c:axId val="157670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[0]!taylp_batrun</c:f>
              <c:numCache>
                <c:formatCode>General</c:formatCode>
                <c:ptCount val="24"/>
                <c:pt idx="0">
                  <c:v>32.0</c:v>
                </c:pt>
                <c:pt idx="1">
                  <c:v>52.0</c:v>
                </c:pt>
                <c:pt idx="2">
                  <c:v>54.0</c:v>
                </c:pt>
                <c:pt idx="3">
                  <c:v>13.0</c:v>
                </c:pt>
                <c:pt idx="4">
                  <c:v>23.0</c:v>
                </c:pt>
                <c:pt idx="5">
                  <c:v>62.0</c:v>
                </c:pt>
                <c:pt idx="6">
                  <c:v>91.0</c:v>
                </c:pt>
                <c:pt idx="7">
                  <c:v>274.0</c:v>
                </c:pt>
                <c:pt idx="8">
                  <c:v>174.0</c:v>
                </c:pt>
                <c:pt idx="9">
                  <c:v>89.0</c:v>
                </c:pt>
                <c:pt idx="10">
                  <c:v>122.0</c:v>
                </c:pt>
                <c:pt idx="11">
                  <c:v>247.0</c:v>
                </c:pt>
                <c:pt idx="12">
                  <c:v>171.0</c:v>
                </c:pt>
                <c:pt idx="13">
                  <c:v>192.0</c:v>
                </c:pt>
                <c:pt idx="14">
                  <c:v>184.0</c:v>
                </c:pt>
                <c:pt idx="15">
                  <c:v>166.0</c:v>
                </c:pt>
                <c:pt idx="16">
                  <c:v>94.0</c:v>
                </c:pt>
                <c:pt idx="17">
                  <c:v>178.0</c:v>
                </c:pt>
                <c:pt idx="18">
                  <c:v>53.0</c:v>
                </c:pt>
                <c:pt idx="19">
                  <c:v>101.0</c:v>
                </c:pt>
                <c:pt idx="20">
                  <c:v>72.0</c:v>
                </c:pt>
                <c:pt idx="21">
                  <c:v>27.0</c:v>
                </c:pt>
                <c:pt idx="22">
                  <c:v>34.0</c:v>
                </c:pt>
                <c:pt idx="23">
                  <c:v>98.0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29520"/>
        <c:axId val="1576732640"/>
      </c:barChart>
      <c:catAx>
        <c:axId val="157672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32640"/>
        <c:crosses val="autoZero"/>
        <c:auto val="1"/>
        <c:lblAlgn val="ctr"/>
        <c:lblOffset val="100"/>
        <c:noMultiLvlLbl val="1"/>
      </c:catAx>
      <c:valAx>
        <c:axId val="157673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2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17830208333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P'!$D$56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[0]!taylp_wkts</c:f>
              <c:numCache>
                <c:formatCode>General</c:formatCode>
                <c:ptCount val="24"/>
                <c:pt idx="0">
                  <c:v>0.0</c:v>
                </c:pt>
                <c:pt idx="1">
                  <c:v>2.0</c:v>
                </c:pt>
                <c:pt idx="2">
                  <c:v>22.0</c:v>
                </c:pt>
                <c:pt idx="3">
                  <c:v>5.0</c:v>
                </c:pt>
                <c:pt idx="4">
                  <c:v>21.0</c:v>
                </c:pt>
                <c:pt idx="5">
                  <c:v>2.0</c:v>
                </c:pt>
                <c:pt idx="6">
                  <c:v>6.0</c:v>
                </c:pt>
                <c:pt idx="7">
                  <c:v>13.0</c:v>
                </c:pt>
                <c:pt idx="8">
                  <c:v>6.0</c:v>
                </c:pt>
                <c:pt idx="9">
                  <c:v>7.0</c:v>
                </c:pt>
                <c:pt idx="10">
                  <c:v>11.0</c:v>
                </c:pt>
                <c:pt idx="11">
                  <c:v>5.0</c:v>
                </c:pt>
                <c:pt idx="12">
                  <c:v>9.0</c:v>
                </c:pt>
                <c:pt idx="13">
                  <c:v>6.0</c:v>
                </c:pt>
                <c:pt idx="14">
                  <c:v>14.0</c:v>
                </c:pt>
                <c:pt idx="15">
                  <c:v>11.0</c:v>
                </c:pt>
                <c:pt idx="16">
                  <c:v>7.0</c:v>
                </c:pt>
                <c:pt idx="17">
                  <c:v>12.0</c:v>
                </c:pt>
                <c:pt idx="18">
                  <c:v>7.0</c:v>
                </c:pt>
                <c:pt idx="19">
                  <c:v>10.0</c:v>
                </c:pt>
                <c:pt idx="20">
                  <c:v>7.0</c:v>
                </c:pt>
                <c:pt idx="21">
                  <c:v>6.0</c:v>
                </c:pt>
                <c:pt idx="22">
                  <c:v>7.0</c:v>
                </c:pt>
                <c:pt idx="23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57376"/>
        <c:axId val="1576760496"/>
      </c:barChart>
      <c:catAx>
        <c:axId val="157675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60496"/>
        <c:crosses val="autoZero"/>
        <c:auto val="1"/>
        <c:lblAlgn val="ctr"/>
        <c:lblOffset val="100"/>
        <c:noMultiLvlLbl val="1"/>
      </c:catAx>
      <c:valAx>
        <c:axId val="157676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5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7"/>
          <c:y val="0.169318415237621"/>
          <c:w val="0.817343703703704"/>
          <c:h val="0.613420486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P'!$I$56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[0]!taylp_bwlav</c:f>
              <c:numCache>
                <c:formatCode>0.00</c:formatCode>
                <c:ptCount val="24"/>
                <c:pt idx="0">
                  <c:v>0.0</c:v>
                </c:pt>
                <c:pt idx="1">
                  <c:v>22.5</c:v>
                </c:pt>
                <c:pt idx="2">
                  <c:v>11.13636363636364</c:v>
                </c:pt>
                <c:pt idx="3">
                  <c:v>32.8</c:v>
                </c:pt>
                <c:pt idx="4">
                  <c:v>15.57142857142857</c:v>
                </c:pt>
                <c:pt idx="5">
                  <c:v>83.5</c:v>
                </c:pt>
                <c:pt idx="6">
                  <c:v>12.5</c:v>
                </c:pt>
                <c:pt idx="7">
                  <c:v>18.15384615384615</c:v>
                </c:pt>
                <c:pt idx="8">
                  <c:v>44.0</c:v>
                </c:pt>
                <c:pt idx="9">
                  <c:v>34.57142857142857</c:v>
                </c:pt>
                <c:pt idx="10">
                  <c:v>13.45454545454545</c:v>
                </c:pt>
                <c:pt idx="11">
                  <c:v>38.0</c:v>
                </c:pt>
                <c:pt idx="12">
                  <c:v>17.44444444444444</c:v>
                </c:pt>
                <c:pt idx="13">
                  <c:v>9.5</c:v>
                </c:pt>
                <c:pt idx="14">
                  <c:v>11.64285714285714</c:v>
                </c:pt>
                <c:pt idx="15">
                  <c:v>13.18181818181818</c:v>
                </c:pt>
                <c:pt idx="16">
                  <c:v>15.0</c:v>
                </c:pt>
                <c:pt idx="17">
                  <c:v>11.08333333333333</c:v>
                </c:pt>
                <c:pt idx="18">
                  <c:v>19.57142857142857</c:v>
                </c:pt>
                <c:pt idx="19">
                  <c:v>25.8</c:v>
                </c:pt>
                <c:pt idx="20">
                  <c:v>32.14285714285714</c:v>
                </c:pt>
                <c:pt idx="21">
                  <c:v>31.5</c:v>
                </c:pt>
                <c:pt idx="22">
                  <c:v>13.14285714285714</c:v>
                </c:pt>
                <c:pt idx="23">
                  <c:v>19.61538461538462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84864"/>
        <c:axId val="1576787984"/>
      </c:barChart>
      <c:catAx>
        <c:axId val="157678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87984"/>
        <c:crosses val="autoZero"/>
        <c:auto val="1"/>
        <c:lblAlgn val="ctr"/>
        <c:lblOffset val="100"/>
        <c:tickLblSkip val="1"/>
        <c:noMultiLvlLbl val="1"/>
      </c:catAx>
      <c:valAx>
        <c:axId val="157678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84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5185185185"/>
          <c:y val="0.169318415237621"/>
          <c:w val="0.819695555555555"/>
          <c:h val="0.60460104166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P'!$H$56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[0]!taylp_bwlsr</c:f>
              <c:numCache>
                <c:formatCode>0.00</c:formatCode>
                <c:ptCount val="24"/>
                <c:pt idx="0">
                  <c:v>0.0</c:v>
                </c:pt>
                <c:pt idx="1">
                  <c:v>33.0</c:v>
                </c:pt>
                <c:pt idx="2">
                  <c:v>15.54545454545454</c:v>
                </c:pt>
                <c:pt idx="3">
                  <c:v>29.27999999999999</c:v>
                </c:pt>
                <c:pt idx="4">
                  <c:v>22.57142857142857</c:v>
                </c:pt>
                <c:pt idx="5">
                  <c:v>52.2</c:v>
                </c:pt>
                <c:pt idx="6">
                  <c:v>21.0</c:v>
                </c:pt>
                <c:pt idx="7">
                  <c:v>24.69230769230769</c:v>
                </c:pt>
                <c:pt idx="8">
                  <c:v>56.0</c:v>
                </c:pt>
                <c:pt idx="9">
                  <c:v>34.54285714285714</c:v>
                </c:pt>
                <c:pt idx="10">
                  <c:v>19.09090909090909</c:v>
                </c:pt>
                <c:pt idx="11">
                  <c:v>36.0</c:v>
                </c:pt>
                <c:pt idx="12">
                  <c:v>18.0</c:v>
                </c:pt>
                <c:pt idx="13">
                  <c:v>13.1</c:v>
                </c:pt>
                <c:pt idx="14">
                  <c:v>16.84285714285714</c:v>
                </c:pt>
                <c:pt idx="15">
                  <c:v>21.38181818181818</c:v>
                </c:pt>
                <c:pt idx="16">
                  <c:v>16.62857142857143</c:v>
                </c:pt>
                <c:pt idx="17">
                  <c:v>17.0</c:v>
                </c:pt>
                <c:pt idx="18">
                  <c:v>28.28571428571428</c:v>
                </c:pt>
                <c:pt idx="19">
                  <c:v>25.32</c:v>
                </c:pt>
                <c:pt idx="20">
                  <c:v>30.68571428571428</c:v>
                </c:pt>
                <c:pt idx="21">
                  <c:v>30.0</c:v>
                </c:pt>
                <c:pt idx="22">
                  <c:v>22.86</c:v>
                </c:pt>
                <c:pt idx="23">
                  <c:v>25.38461538461538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75440"/>
        <c:axId val="1576478560"/>
      </c:barChart>
      <c:catAx>
        <c:axId val="157647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78560"/>
        <c:crosses val="autoZero"/>
        <c:auto val="1"/>
        <c:lblAlgn val="ctr"/>
        <c:lblOffset val="100"/>
        <c:tickLblSkip val="1"/>
        <c:noMultiLvlLbl val="1"/>
      </c:catAx>
      <c:valAx>
        <c:axId val="15764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7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09010763888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P'!$G$56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4"/>
                <c:pt idx="0">
                  <c:v>1994.0</c:v>
                </c:pt>
                <c:pt idx="1">
                  <c:v>1995.0</c:v>
                </c:pt>
                <c:pt idx="2">
                  <c:v>1996.0</c:v>
                </c:pt>
                <c:pt idx="3">
                  <c:v>1997.0</c:v>
                </c:pt>
                <c:pt idx="4">
                  <c:v>1998.0</c:v>
                </c:pt>
                <c:pt idx="5">
                  <c:v>1999.0</c:v>
                </c:pt>
                <c:pt idx="6">
                  <c:v>2000.0</c:v>
                </c:pt>
                <c:pt idx="7">
                  <c:v>2001.0</c:v>
                </c:pt>
                <c:pt idx="8">
                  <c:v>2002.0</c:v>
                </c:pt>
                <c:pt idx="9">
                  <c:v>2003.0</c:v>
                </c:pt>
                <c:pt idx="10">
                  <c:v>2004.0</c:v>
                </c:pt>
                <c:pt idx="11">
                  <c:v>2005.0</c:v>
                </c:pt>
                <c:pt idx="12">
                  <c:v>2006.0</c:v>
                </c:pt>
                <c:pt idx="13">
                  <c:v>2007.0</c:v>
                </c:pt>
                <c:pt idx="14">
                  <c:v>2008.0</c:v>
                </c:pt>
                <c:pt idx="15">
                  <c:v>2009.0</c:v>
                </c:pt>
                <c:pt idx="16">
                  <c:v>2010.0</c:v>
                </c:pt>
                <c:pt idx="17">
                  <c:v>2011.0</c:v>
                </c:pt>
                <c:pt idx="18">
                  <c:v>2012.0</c:v>
                </c:pt>
                <c:pt idx="19">
                  <c:v>2013.0</c:v>
                </c:pt>
                <c:pt idx="20">
                  <c:v>2014.0</c:v>
                </c:pt>
                <c:pt idx="21">
                  <c:v>2015.0</c:v>
                </c:pt>
                <c:pt idx="22">
                  <c:v>2016.0</c:v>
                </c:pt>
                <c:pt idx="23">
                  <c:v>2017.0</c:v>
                </c:pt>
              </c:numCache>
            </c:numRef>
          </c:cat>
          <c:val>
            <c:numRef>
              <c:f>[0]!taylp_bwlec</c:f>
              <c:numCache>
                <c:formatCode>0.00</c:formatCode>
                <c:ptCount val="24"/>
                <c:pt idx="0">
                  <c:v>4.0</c:v>
                </c:pt>
                <c:pt idx="1">
                  <c:v>4.090909090909091</c:v>
                </c:pt>
                <c:pt idx="2">
                  <c:v>4.298245614035087</c:v>
                </c:pt>
                <c:pt idx="3">
                  <c:v>6.721311475409836</c:v>
                </c:pt>
                <c:pt idx="4">
                  <c:v>4.139240506329114</c:v>
                </c:pt>
                <c:pt idx="5">
                  <c:v>9.597701149425288</c:v>
                </c:pt>
                <c:pt idx="6">
                  <c:v>3.571428571428572</c:v>
                </c:pt>
                <c:pt idx="7">
                  <c:v>4.411214953271027</c:v>
                </c:pt>
                <c:pt idx="8">
                  <c:v>4.714285714285714</c:v>
                </c:pt>
                <c:pt idx="9">
                  <c:v>6.004962779156328</c:v>
                </c:pt>
                <c:pt idx="10">
                  <c:v>4.228571428571429</c:v>
                </c:pt>
                <c:pt idx="11">
                  <c:v>6.333333333333332</c:v>
                </c:pt>
                <c:pt idx="12">
                  <c:v>5.814814814814815</c:v>
                </c:pt>
                <c:pt idx="13">
                  <c:v>4.351145038167939</c:v>
                </c:pt>
                <c:pt idx="14">
                  <c:v>4.147582697201018</c:v>
                </c:pt>
                <c:pt idx="15">
                  <c:v>3.698979591836734</c:v>
                </c:pt>
                <c:pt idx="16">
                  <c:v>5.412371134020618</c:v>
                </c:pt>
                <c:pt idx="17">
                  <c:v>3.911764705882352</c:v>
                </c:pt>
                <c:pt idx="18">
                  <c:v>4.151515151515151</c:v>
                </c:pt>
                <c:pt idx="19">
                  <c:v>6.113744075829383</c:v>
                </c:pt>
                <c:pt idx="20">
                  <c:v>6.284916201117319</c:v>
                </c:pt>
                <c:pt idx="21">
                  <c:v>6.3</c:v>
                </c:pt>
                <c:pt idx="22">
                  <c:v>3.449568803899512</c:v>
                </c:pt>
                <c:pt idx="23">
                  <c:v>4.636363636363636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02928"/>
        <c:axId val="1576506048"/>
      </c:barChart>
      <c:catAx>
        <c:axId val="157650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06048"/>
        <c:crosses val="autoZero"/>
        <c:auto val="1"/>
        <c:lblAlgn val="ctr"/>
        <c:lblOffset val="100"/>
        <c:noMultiLvlLbl val="1"/>
      </c:catAx>
      <c:valAx>
        <c:axId val="157650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0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"/>
          <c:y val="0.169318415237621"/>
          <c:w val="0.800880740740741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C'!$I$4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[0]!woodc_batav</c:f>
              <c:numCache>
                <c:formatCode>0.00</c:formatCode>
                <c:ptCount val="22"/>
                <c:pt idx="0">
                  <c:v>13.9</c:v>
                </c:pt>
                <c:pt idx="1">
                  <c:v>14.0</c:v>
                </c:pt>
                <c:pt idx="2">
                  <c:v>16.692</c:v>
                </c:pt>
                <c:pt idx="3">
                  <c:v>12.071</c:v>
                </c:pt>
                <c:pt idx="4">
                  <c:v>5.9</c:v>
                </c:pt>
                <c:pt idx="5">
                  <c:v>16.125</c:v>
                </c:pt>
                <c:pt idx="6">
                  <c:v>19.333</c:v>
                </c:pt>
                <c:pt idx="7">
                  <c:v>33.4</c:v>
                </c:pt>
                <c:pt idx="8">
                  <c:v>18.667</c:v>
                </c:pt>
                <c:pt idx="9">
                  <c:v>14.5</c:v>
                </c:pt>
                <c:pt idx="10">
                  <c:v>12.2</c:v>
                </c:pt>
                <c:pt idx="11">
                  <c:v>24.25</c:v>
                </c:pt>
                <c:pt idx="12">
                  <c:v>19.857</c:v>
                </c:pt>
                <c:pt idx="13">
                  <c:v>11.111</c:v>
                </c:pt>
                <c:pt idx="14">
                  <c:v>17.308</c:v>
                </c:pt>
                <c:pt idx="15">
                  <c:v>18.333</c:v>
                </c:pt>
                <c:pt idx="16">
                  <c:v>14.0</c:v>
                </c:pt>
                <c:pt idx="17">
                  <c:v>16.667</c:v>
                </c:pt>
                <c:pt idx="18">
                  <c:v>11.0</c:v>
                </c:pt>
                <c:pt idx="19">
                  <c:v>8.6</c:v>
                </c:pt>
                <c:pt idx="20">
                  <c:v>26.5</c:v>
                </c:pt>
                <c:pt idx="21">
                  <c:v>9.333333333333333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7008"/>
        <c:axId val="1576540128"/>
      </c:barChart>
      <c:catAx>
        <c:axId val="157653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40128"/>
        <c:crosses val="autoZero"/>
        <c:auto val="1"/>
        <c:lblAlgn val="ctr"/>
        <c:lblOffset val="100"/>
        <c:noMultiLvlLbl val="1"/>
      </c:catAx>
      <c:valAx>
        <c:axId val="157654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C'!$F$4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[0]!woodc_batrun</c:f>
              <c:numCache>
                <c:formatCode>General</c:formatCode>
                <c:ptCount val="22"/>
                <c:pt idx="0">
                  <c:v>139.0</c:v>
                </c:pt>
                <c:pt idx="1">
                  <c:v>98.0</c:v>
                </c:pt>
                <c:pt idx="2">
                  <c:v>217.0</c:v>
                </c:pt>
                <c:pt idx="3">
                  <c:v>169.0</c:v>
                </c:pt>
                <c:pt idx="4">
                  <c:v>59.0</c:v>
                </c:pt>
                <c:pt idx="5">
                  <c:v>129.0</c:v>
                </c:pt>
                <c:pt idx="6">
                  <c:v>116.0</c:v>
                </c:pt>
                <c:pt idx="7">
                  <c:v>167.0</c:v>
                </c:pt>
                <c:pt idx="8">
                  <c:v>224.0</c:v>
                </c:pt>
                <c:pt idx="9">
                  <c:v>145.0</c:v>
                </c:pt>
                <c:pt idx="10">
                  <c:v>122.0</c:v>
                </c:pt>
                <c:pt idx="11">
                  <c:v>194.0</c:v>
                </c:pt>
                <c:pt idx="12">
                  <c:v>139.0</c:v>
                </c:pt>
                <c:pt idx="13">
                  <c:v>100.0</c:v>
                </c:pt>
                <c:pt idx="14">
                  <c:v>225.0</c:v>
                </c:pt>
                <c:pt idx="15">
                  <c:v>110.0</c:v>
                </c:pt>
                <c:pt idx="16">
                  <c:v>70.0</c:v>
                </c:pt>
                <c:pt idx="17">
                  <c:v>50.0</c:v>
                </c:pt>
                <c:pt idx="18">
                  <c:v>44.0</c:v>
                </c:pt>
                <c:pt idx="19">
                  <c:v>43.0</c:v>
                </c:pt>
                <c:pt idx="20">
                  <c:v>106.0</c:v>
                </c:pt>
                <c:pt idx="21">
                  <c:v>56.0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040"/>
        <c:axId val="1576568160"/>
      </c:barChart>
      <c:catAx>
        <c:axId val="157656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160"/>
        <c:crosses val="autoZero"/>
        <c:auto val="1"/>
        <c:lblAlgn val="ctr"/>
        <c:lblOffset val="100"/>
        <c:noMultiLvlLbl val="1"/>
      </c:catAx>
      <c:valAx>
        <c:axId val="157656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C'!$D$54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[0]!woodc_wkts</c:f>
              <c:numCache>
                <c:formatCode>General</c:formatCode>
                <c:ptCount val="22"/>
                <c:pt idx="0">
                  <c:v>19.0</c:v>
                </c:pt>
                <c:pt idx="1">
                  <c:v>18.0</c:v>
                </c:pt>
                <c:pt idx="2">
                  <c:v>14.0</c:v>
                </c:pt>
                <c:pt idx="3">
                  <c:v>20.0</c:v>
                </c:pt>
                <c:pt idx="4">
                  <c:v>20.0</c:v>
                </c:pt>
                <c:pt idx="5">
                  <c:v>22.0</c:v>
                </c:pt>
                <c:pt idx="6">
                  <c:v>8.0</c:v>
                </c:pt>
                <c:pt idx="7">
                  <c:v>25.0</c:v>
                </c:pt>
                <c:pt idx="8">
                  <c:v>20.0</c:v>
                </c:pt>
                <c:pt idx="9">
                  <c:v>18.0</c:v>
                </c:pt>
                <c:pt idx="10">
                  <c:v>10.0</c:v>
                </c:pt>
                <c:pt idx="11">
                  <c:v>21.0</c:v>
                </c:pt>
                <c:pt idx="12">
                  <c:v>27.0</c:v>
                </c:pt>
                <c:pt idx="13">
                  <c:v>5.0</c:v>
                </c:pt>
                <c:pt idx="14">
                  <c:v>16.0</c:v>
                </c:pt>
                <c:pt idx="15">
                  <c:v>11.0</c:v>
                </c:pt>
                <c:pt idx="16">
                  <c:v>6.0</c:v>
                </c:pt>
                <c:pt idx="17">
                  <c:v>16.0</c:v>
                </c:pt>
                <c:pt idx="18">
                  <c:v>18.0</c:v>
                </c:pt>
                <c:pt idx="19">
                  <c:v>17.0</c:v>
                </c:pt>
                <c:pt idx="20">
                  <c:v>14.0</c:v>
                </c:pt>
                <c:pt idx="21">
                  <c:v>13.0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432"/>
        <c:axId val="1576595552"/>
      </c:barChart>
      <c:catAx>
        <c:axId val="157659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552"/>
        <c:crosses val="autoZero"/>
        <c:auto val="1"/>
        <c:lblAlgn val="ctr"/>
        <c:lblOffset val="100"/>
        <c:noMultiLvlLbl val="1"/>
      </c:catAx>
      <c:valAx>
        <c:axId val="157659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"/>
          <c:y val="0.169318415237621"/>
          <c:w val="0.814991851851852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C'!$I$54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[0]!woodc_bwlav</c:f>
              <c:numCache>
                <c:formatCode>0.00</c:formatCode>
                <c:ptCount val="22"/>
                <c:pt idx="0">
                  <c:v>18.57894736842105</c:v>
                </c:pt>
                <c:pt idx="1">
                  <c:v>20.83333333333333</c:v>
                </c:pt>
                <c:pt idx="2">
                  <c:v>22.5</c:v>
                </c:pt>
                <c:pt idx="3">
                  <c:v>17.0</c:v>
                </c:pt>
                <c:pt idx="4">
                  <c:v>15.45</c:v>
                </c:pt>
                <c:pt idx="5">
                  <c:v>20.27272727272727</c:v>
                </c:pt>
                <c:pt idx="6">
                  <c:v>27.75</c:v>
                </c:pt>
                <c:pt idx="7">
                  <c:v>10.84</c:v>
                </c:pt>
                <c:pt idx="8">
                  <c:v>22.75</c:v>
                </c:pt>
                <c:pt idx="9">
                  <c:v>23.88888888888889</c:v>
                </c:pt>
                <c:pt idx="10">
                  <c:v>16.2</c:v>
                </c:pt>
                <c:pt idx="11">
                  <c:v>18.33333333333333</c:v>
                </c:pt>
                <c:pt idx="12">
                  <c:v>12.07407407407407</c:v>
                </c:pt>
                <c:pt idx="13">
                  <c:v>16.6</c:v>
                </c:pt>
                <c:pt idx="14">
                  <c:v>14.875</c:v>
                </c:pt>
                <c:pt idx="15">
                  <c:v>26.09090909090909</c:v>
                </c:pt>
                <c:pt idx="16">
                  <c:v>22.33333333333333</c:v>
                </c:pt>
                <c:pt idx="17">
                  <c:v>20.4375</c:v>
                </c:pt>
                <c:pt idx="18">
                  <c:v>15.66666666666667</c:v>
                </c:pt>
                <c:pt idx="19">
                  <c:v>19.76470588235294</c:v>
                </c:pt>
                <c:pt idx="20">
                  <c:v>30.5</c:v>
                </c:pt>
                <c:pt idx="21">
                  <c:v>22.53846153846154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19824"/>
        <c:axId val="1576622944"/>
      </c:barChart>
      <c:catAx>
        <c:axId val="157661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2944"/>
        <c:crosses val="autoZero"/>
        <c:auto val="1"/>
        <c:lblAlgn val="ctr"/>
        <c:lblOffset val="100"/>
        <c:noMultiLvlLbl val="1"/>
      </c:catAx>
      <c:valAx>
        <c:axId val="1576622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C'!$G$54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[0]!woodc_bwlec</c:f>
              <c:numCache>
                <c:formatCode>0.00</c:formatCode>
                <c:ptCount val="22"/>
                <c:pt idx="0">
                  <c:v>4.358024691358024</c:v>
                </c:pt>
                <c:pt idx="1">
                  <c:v>3.865979381443299</c:v>
                </c:pt>
                <c:pt idx="2">
                  <c:v>3.641618497109826</c:v>
                </c:pt>
                <c:pt idx="3">
                  <c:v>3.644158628081458</c:v>
                </c:pt>
                <c:pt idx="4">
                  <c:v>4.060446780551905</c:v>
                </c:pt>
                <c:pt idx="5">
                  <c:v>3.484375</c:v>
                </c:pt>
                <c:pt idx="6">
                  <c:v>3.523809523809524</c:v>
                </c:pt>
                <c:pt idx="7">
                  <c:v>4.014814814814815</c:v>
                </c:pt>
                <c:pt idx="8">
                  <c:v>4.972677595628415</c:v>
                </c:pt>
                <c:pt idx="9">
                  <c:v>5.443037974683544</c:v>
                </c:pt>
                <c:pt idx="10">
                  <c:v>3.103448275862069</c:v>
                </c:pt>
                <c:pt idx="11">
                  <c:v>3.737864077669903</c:v>
                </c:pt>
                <c:pt idx="12">
                  <c:v>3.286290322580645</c:v>
                </c:pt>
                <c:pt idx="13">
                  <c:v>4.15</c:v>
                </c:pt>
                <c:pt idx="14">
                  <c:v>4.76</c:v>
                </c:pt>
                <c:pt idx="15">
                  <c:v>4.415384615384615</c:v>
                </c:pt>
                <c:pt idx="16">
                  <c:v>3.941176470588235</c:v>
                </c:pt>
                <c:pt idx="17">
                  <c:v>3.82903981264637</c:v>
                </c:pt>
                <c:pt idx="18">
                  <c:v>4.0</c:v>
                </c:pt>
                <c:pt idx="19">
                  <c:v>4.732394366197183</c:v>
                </c:pt>
                <c:pt idx="20">
                  <c:v>5.594130748067601</c:v>
                </c:pt>
                <c:pt idx="21">
                  <c:v>4.966101694915254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55712"/>
        <c:axId val="1576458832"/>
      </c:barChart>
      <c:catAx>
        <c:axId val="15764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58832"/>
        <c:crosses val="autoZero"/>
        <c:auto val="1"/>
        <c:lblAlgn val="ctr"/>
        <c:lblOffset val="100"/>
        <c:noMultiLvlLbl val="1"/>
      </c:catAx>
      <c:valAx>
        <c:axId val="157645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5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"/>
          <c:w val="0.8385103213449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C'!$H$54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2"/>
                <c:pt idx="0">
                  <c:v>1996.0</c:v>
                </c:pt>
                <c:pt idx="1">
                  <c:v>1997.0</c:v>
                </c:pt>
                <c:pt idx="2">
                  <c:v>1998.0</c:v>
                </c:pt>
                <c:pt idx="3">
                  <c:v>1999.0</c:v>
                </c:pt>
                <c:pt idx="4">
                  <c:v>2000.0</c:v>
                </c:pt>
                <c:pt idx="5">
                  <c:v>2001.0</c:v>
                </c:pt>
                <c:pt idx="6">
                  <c:v>2002.0</c:v>
                </c:pt>
                <c:pt idx="7">
                  <c:v>2003.0</c:v>
                </c:pt>
                <c:pt idx="8">
                  <c:v>2004.0</c:v>
                </c:pt>
                <c:pt idx="9">
                  <c:v>2005.0</c:v>
                </c:pt>
                <c:pt idx="10">
                  <c:v>2006.0</c:v>
                </c:pt>
                <c:pt idx="11">
                  <c:v>2007.0</c:v>
                </c:pt>
                <c:pt idx="12">
                  <c:v>2008.0</c:v>
                </c:pt>
                <c:pt idx="13">
                  <c:v>2009.0</c:v>
                </c:pt>
                <c:pt idx="14">
                  <c:v>2010.0</c:v>
                </c:pt>
                <c:pt idx="15">
                  <c:v>2011.0</c:v>
                </c:pt>
                <c:pt idx="16">
                  <c:v>2012.0</c:v>
                </c:pt>
                <c:pt idx="17">
                  <c:v>2013.0</c:v>
                </c:pt>
                <c:pt idx="18">
                  <c:v>2014.0</c:v>
                </c:pt>
                <c:pt idx="19">
                  <c:v>2015.0</c:v>
                </c:pt>
                <c:pt idx="20">
                  <c:v>2016.0</c:v>
                </c:pt>
                <c:pt idx="21">
                  <c:v>2017.0</c:v>
                </c:pt>
              </c:numCache>
            </c:numRef>
          </c:cat>
          <c:val>
            <c:numRef>
              <c:f>[0]!woodc_bwlsr</c:f>
              <c:numCache>
                <c:formatCode>0.00</c:formatCode>
                <c:ptCount val="22"/>
                <c:pt idx="0">
                  <c:v>25.57894736842105</c:v>
                </c:pt>
                <c:pt idx="1">
                  <c:v>32.33333333333334</c:v>
                </c:pt>
                <c:pt idx="2">
                  <c:v>37.07142857142857</c:v>
                </c:pt>
                <c:pt idx="3">
                  <c:v>27.99</c:v>
                </c:pt>
                <c:pt idx="4">
                  <c:v>22.83</c:v>
                </c:pt>
                <c:pt idx="5">
                  <c:v>34.90909090909091</c:v>
                </c:pt>
                <c:pt idx="6">
                  <c:v>47.25</c:v>
                </c:pt>
                <c:pt idx="7">
                  <c:v>16.2</c:v>
                </c:pt>
                <c:pt idx="8">
                  <c:v>27.45</c:v>
                </c:pt>
                <c:pt idx="9">
                  <c:v>26.33333333333333</c:v>
                </c:pt>
                <c:pt idx="10">
                  <c:v>31.32</c:v>
                </c:pt>
                <c:pt idx="11">
                  <c:v>29.42857142857143</c:v>
                </c:pt>
                <c:pt idx="12">
                  <c:v>22.04444444444445</c:v>
                </c:pt>
                <c:pt idx="13">
                  <c:v>24.0</c:v>
                </c:pt>
                <c:pt idx="14">
                  <c:v>18.75</c:v>
                </c:pt>
                <c:pt idx="15">
                  <c:v>35.45454545454545</c:v>
                </c:pt>
                <c:pt idx="16">
                  <c:v>34.0</c:v>
                </c:pt>
                <c:pt idx="17">
                  <c:v>32.025</c:v>
                </c:pt>
                <c:pt idx="18">
                  <c:v>23.5</c:v>
                </c:pt>
                <c:pt idx="19">
                  <c:v>25.05882352941176</c:v>
                </c:pt>
                <c:pt idx="20">
                  <c:v>32.71285714285714</c:v>
                </c:pt>
                <c:pt idx="21">
                  <c:v>27.23076923076923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97776"/>
        <c:axId val="1576400896"/>
      </c:barChart>
      <c:catAx>
        <c:axId val="157639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00896"/>
        <c:crosses val="autoZero"/>
        <c:auto val="1"/>
        <c:lblAlgn val="ctr"/>
        <c:lblOffset val="100"/>
        <c:noMultiLvlLbl val="1"/>
      </c:catAx>
      <c:valAx>
        <c:axId val="157640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9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"/>
          <c:w val="0.827587202205206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2014.0</c:v>
                </c:pt>
              </c:numCache>
            </c:numRef>
          </c:cat>
          <c:val>
            <c:numRef>
              <c:f>'Stevens J'!$H$5:$H$23</c:f>
              <c:numCache>
                <c:formatCode>0.00</c:formatCode>
                <c:ptCount val="19"/>
                <c:pt idx="0">
                  <c:v>14.85714285714286</c:v>
                </c:pt>
                <c:pt idx="1">
                  <c:v>11.0</c:v>
                </c:pt>
                <c:pt idx="2">
                  <c:v>21.72727272727273</c:v>
                </c:pt>
                <c:pt idx="3">
                  <c:v>19.9</c:v>
                </c:pt>
                <c:pt idx="4">
                  <c:v>12.54545454545454</c:v>
                </c:pt>
                <c:pt idx="5">
                  <c:v>8.285714285714286</c:v>
                </c:pt>
                <c:pt idx="6">
                  <c:v>23.0</c:v>
                </c:pt>
                <c:pt idx="7">
                  <c:v>31.0</c:v>
                </c:pt>
                <c:pt idx="8">
                  <c:v>15.0</c:v>
                </c:pt>
                <c:pt idx="9">
                  <c:v>12.83333333333333</c:v>
                </c:pt>
                <c:pt idx="10">
                  <c:v>18.0</c:v>
                </c:pt>
                <c:pt idx="11">
                  <c:v>12.2</c:v>
                </c:pt>
                <c:pt idx="12">
                  <c:v>2.0</c:v>
                </c:pt>
                <c:pt idx="13">
                  <c:v>11.5</c:v>
                </c:pt>
                <c:pt idx="14">
                  <c:v>16.28571428571428</c:v>
                </c:pt>
                <c:pt idx="15">
                  <c:v>20.66666666666667</c:v>
                </c:pt>
                <c:pt idx="16">
                  <c:v>0.0</c:v>
                </c:pt>
                <c:pt idx="17">
                  <c:v>0.0</c:v>
                </c:pt>
                <c:pt idx="18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85088"/>
        <c:axId val="1576387408"/>
      </c:barChart>
      <c:catAx>
        <c:axId val="157638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87408"/>
        <c:crosses val="autoZero"/>
        <c:auto val="1"/>
        <c:lblAlgn val="ctr"/>
        <c:lblOffset val="100"/>
        <c:noMultiLvlLbl val="1"/>
      </c:catAx>
      <c:valAx>
        <c:axId val="1576387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85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65690376569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6"/>
          <c:y val="0.209205341478177"/>
          <c:w val="0.837837083967803"/>
          <c:h val="0.648536558582348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J'!$A$5:$A$23</c:f>
              <c:numCache>
                <c:formatCode>General</c:formatCode>
                <c:ptCount val="19"/>
                <c:pt idx="0">
                  <c:v>1990.0</c:v>
                </c:pt>
                <c:pt idx="1">
                  <c:v>1991.0</c:v>
                </c:pt>
                <c:pt idx="2">
                  <c:v>1992.0</c:v>
                </c:pt>
                <c:pt idx="3">
                  <c:v>1993.0</c:v>
                </c:pt>
                <c:pt idx="4">
                  <c:v>1994.0</c:v>
                </c:pt>
                <c:pt idx="5">
                  <c:v>1995.0</c:v>
                </c:pt>
                <c:pt idx="6">
                  <c:v>1996.0</c:v>
                </c:pt>
                <c:pt idx="7">
                  <c:v>1997.0</c:v>
                </c:pt>
                <c:pt idx="8">
                  <c:v>1998.0</c:v>
                </c:pt>
                <c:pt idx="9">
                  <c:v>1999.0</c:v>
                </c:pt>
                <c:pt idx="10">
                  <c:v>2000.0</c:v>
                </c:pt>
                <c:pt idx="11">
                  <c:v>2001.0</c:v>
                </c:pt>
                <c:pt idx="12">
                  <c:v>2002.0</c:v>
                </c:pt>
                <c:pt idx="13">
                  <c:v>2003.0</c:v>
                </c:pt>
                <c:pt idx="14">
                  <c:v>2004.0</c:v>
                </c:pt>
                <c:pt idx="15">
                  <c:v>2005.0</c:v>
                </c:pt>
                <c:pt idx="16">
                  <c:v>2006.0</c:v>
                </c:pt>
                <c:pt idx="17">
                  <c:v>2007.0</c:v>
                </c:pt>
                <c:pt idx="18">
                  <c:v>2014.0</c:v>
                </c:pt>
              </c:numCache>
            </c:numRef>
          </c:cat>
          <c:val>
            <c:numRef>
              <c:f>'Stevens J'!$F$5:$F$23</c:f>
              <c:numCache>
                <c:formatCode>General</c:formatCode>
                <c:ptCount val="19"/>
                <c:pt idx="0">
                  <c:v>104.0</c:v>
                </c:pt>
                <c:pt idx="1">
                  <c:v>110.0</c:v>
                </c:pt>
                <c:pt idx="2">
                  <c:v>239.0</c:v>
                </c:pt>
                <c:pt idx="3">
                  <c:v>199.0</c:v>
                </c:pt>
                <c:pt idx="4">
                  <c:v>138.0</c:v>
                </c:pt>
                <c:pt idx="5">
                  <c:v>58.0</c:v>
                </c:pt>
                <c:pt idx="6">
                  <c:v>92.0</c:v>
                </c:pt>
                <c:pt idx="7">
                  <c:v>93.0</c:v>
                </c:pt>
                <c:pt idx="8">
                  <c:v>90.0</c:v>
                </c:pt>
                <c:pt idx="9">
                  <c:v>77.0</c:v>
                </c:pt>
                <c:pt idx="10">
                  <c:v>126.0</c:v>
                </c:pt>
                <c:pt idx="11">
                  <c:v>61.0</c:v>
                </c:pt>
                <c:pt idx="12">
                  <c:v>6.0</c:v>
                </c:pt>
                <c:pt idx="13">
                  <c:v>46.0</c:v>
                </c:pt>
                <c:pt idx="14">
                  <c:v>114.0</c:v>
                </c:pt>
                <c:pt idx="15">
                  <c:v>62.0</c:v>
                </c:pt>
                <c:pt idx="16">
                  <c:v>6.0</c:v>
                </c:pt>
                <c:pt idx="17">
                  <c:v>21.0</c:v>
                </c:pt>
                <c:pt idx="18">
                  <c:v>17.0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03808"/>
        <c:axId val="1576306128"/>
      </c:barChart>
      <c:catAx>
        <c:axId val="15763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06128"/>
        <c:crosses val="autoZero"/>
        <c:auto val="1"/>
        <c:lblAlgn val="ctr"/>
        <c:lblOffset val="100"/>
        <c:noMultiLvlLbl val="1"/>
      </c:catAx>
      <c:valAx>
        <c:axId val="157630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0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8"/>
          <c:y val="0.215685758258276"/>
          <c:w val="0.814181172096211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J'!$I$48:$I$63</c:f>
              <c:numCache>
                <c:formatCode>0.00</c:formatCode>
                <c:ptCount val="16"/>
                <c:pt idx="1">
                  <c:v>19.7</c:v>
                </c:pt>
                <c:pt idx="2">
                  <c:v>29.125</c:v>
                </c:pt>
                <c:pt idx="3">
                  <c:v>35.8</c:v>
                </c:pt>
                <c:pt idx="4">
                  <c:v>24.0</c:v>
                </c:pt>
                <c:pt idx="6">
                  <c:v>10.4</c:v>
                </c:pt>
                <c:pt idx="7">
                  <c:v>14.88888888888889</c:v>
                </c:pt>
                <c:pt idx="8">
                  <c:v>26.4</c:v>
                </c:pt>
                <c:pt idx="9">
                  <c:v>16.0</c:v>
                </c:pt>
                <c:pt idx="10">
                  <c:v>128.0</c:v>
                </c:pt>
                <c:pt idx="11">
                  <c:v>29.0</c:v>
                </c:pt>
                <c:pt idx="13">
                  <c:v>27.4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67920"/>
        <c:axId val="1576270240"/>
      </c:barChart>
      <c:catAx>
        <c:axId val="15762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7024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5762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67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6"/>
          <c:w val="0.81326708150540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J'!$H$48:$H$63</c:f>
              <c:numCache>
                <c:formatCode>0.00</c:formatCode>
                <c:ptCount val="16"/>
                <c:pt idx="1">
                  <c:v>32.4</c:v>
                </c:pt>
                <c:pt idx="2">
                  <c:v>35.25</c:v>
                </c:pt>
                <c:pt idx="3">
                  <c:v>48.0</c:v>
                </c:pt>
                <c:pt idx="4">
                  <c:v>24.0</c:v>
                </c:pt>
                <c:pt idx="6">
                  <c:v>18.6</c:v>
                </c:pt>
                <c:pt idx="7">
                  <c:v>22.66666666666667</c:v>
                </c:pt>
                <c:pt idx="8">
                  <c:v>26.76</c:v>
                </c:pt>
                <c:pt idx="9">
                  <c:v>23.0</c:v>
                </c:pt>
                <c:pt idx="10">
                  <c:v>150.0</c:v>
                </c:pt>
                <c:pt idx="11">
                  <c:v>27.0</c:v>
                </c:pt>
                <c:pt idx="13">
                  <c:v>43.2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67856"/>
        <c:axId val="1576160864"/>
      </c:barChart>
      <c:catAx>
        <c:axId val="157616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6086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57616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67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6"/>
          <c:w val="0.82800908298284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J'!$G$48:$G$63</c:f>
              <c:numCache>
                <c:formatCode>0.00</c:formatCode>
                <c:ptCount val="16"/>
                <c:pt idx="0">
                  <c:v>5.090909090909091</c:v>
                </c:pt>
                <c:pt idx="1">
                  <c:v>3.648148148148148</c:v>
                </c:pt>
                <c:pt idx="2">
                  <c:v>4.957446808510638</c:v>
                </c:pt>
                <c:pt idx="3">
                  <c:v>4.475</c:v>
                </c:pt>
                <c:pt idx="4">
                  <c:v>6.0</c:v>
                </c:pt>
                <c:pt idx="6">
                  <c:v>3.354838709677419</c:v>
                </c:pt>
                <c:pt idx="7">
                  <c:v>3.941176470588235</c:v>
                </c:pt>
                <c:pt idx="8">
                  <c:v>5.919282511210762</c:v>
                </c:pt>
                <c:pt idx="9">
                  <c:v>4.173913043478261</c:v>
                </c:pt>
                <c:pt idx="10">
                  <c:v>5.12</c:v>
                </c:pt>
                <c:pt idx="11">
                  <c:v>6.444444444444444</c:v>
                </c:pt>
                <c:pt idx="13">
                  <c:v>3.805555555555555</c:v>
                </c:pt>
                <c:pt idx="14">
                  <c:v>6.666666666666667</c:v>
                </c:pt>
                <c:pt idx="15">
                  <c:v>21.0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726432"/>
        <c:axId val="1440722064"/>
      </c:barChart>
      <c:catAx>
        <c:axId val="14407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72206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44072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72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215685758258276"/>
          <c:w val="0.860635953687286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J'!$A$48:$A$63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'Stevens J'!$D$48:$D$63</c:f>
              <c:numCache>
                <c:formatCode>General</c:formatCode>
                <c:ptCount val="16"/>
                <c:pt idx="0">
                  <c:v>0.0</c:v>
                </c:pt>
                <c:pt idx="1">
                  <c:v>10.0</c:v>
                </c:pt>
                <c:pt idx="2">
                  <c:v>8.0</c:v>
                </c:pt>
                <c:pt idx="3">
                  <c:v>5.0</c:v>
                </c:pt>
                <c:pt idx="4">
                  <c:v>2.0</c:v>
                </c:pt>
                <c:pt idx="6">
                  <c:v>5.0</c:v>
                </c:pt>
                <c:pt idx="7">
                  <c:v>9.0</c:v>
                </c:pt>
                <c:pt idx="8">
                  <c:v>5.0</c:v>
                </c:pt>
                <c:pt idx="9">
                  <c:v>6.0</c:v>
                </c:pt>
                <c:pt idx="10">
                  <c:v>1.0</c:v>
                </c:pt>
                <c:pt idx="11">
                  <c:v>2.0</c:v>
                </c:pt>
                <c:pt idx="13">
                  <c:v>5.0</c:v>
                </c:pt>
                <c:pt idx="14">
                  <c:v>0.0</c:v>
                </c:pt>
                <c:pt idx="1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712208"/>
        <c:axId val="1440700128"/>
      </c:barChart>
      <c:catAx>
        <c:axId val="144071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70012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440700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71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21568627450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"/>
          <c:w val="0.827587202205206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M'!$G$5:$G$21</c:f>
              <c:numCache>
                <c:formatCode>0.00</c:formatCode>
                <c:ptCount val="17"/>
                <c:pt idx="0">
                  <c:v>12.4</c:v>
                </c:pt>
                <c:pt idx="2">
                  <c:v>17.2</c:v>
                </c:pt>
                <c:pt idx="3">
                  <c:v>11.0</c:v>
                </c:pt>
                <c:pt idx="5">
                  <c:v>13.5</c:v>
                </c:pt>
                <c:pt idx="6">
                  <c:v>16.16666666666667</c:v>
                </c:pt>
                <c:pt idx="7">
                  <c:v>15.0</c:v>
                </c:pt>
                <c:pt idx="8">
                  <c:v>14.6</c:v>
                </c:pt>
                <c:pt idx="9">
                  <c:v>13.78571428571429</c:v>
                </c:pt>
                <c:pt idx="10">
                  <c:v>9.857142857142857</c:v>
                </c:pt>
                <c:pt idx="11">
                  <c:v>18.0</c:v>
                </c:pt>
                <c:pt idx="12">
                  <c:v>9.0</c:v>
                </c:pt>
                <c:pt idx="13">
                  <c:v>5.6</c:v>
                </c:pt>
                <c:pt idx="14">
                  <c:v>9.75</c:v>
                </c:pt>
                <c:pt idx="15">
                  <c:v>16.0</c:v>
                </c:pt>
                <c:pt idx="16">
                  <c:v>2.666666666666666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666928"/>
        <c:axId val="1440669248"/>
      </c:barChart>
      <c:catAx>
        <c:axId val="144066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69248"/>
        <c:crosses val="autoZero"/>
        <c:auto val="1"/>
        <c:lblAlgn val="ctr"/>
        <c:lblOffset val="100"/>
        <c:noMultiLvlLbl val="1"/>
      </c:catAx>
      <c:valAx>
        <c:axId val="144066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6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65690376569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6"/>
          <c:y val="0.209205341478177"/>
          <c:w val="0.837837083967803"/>
          <c:h val="0.648536558582348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M'!$A$5:$A$21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M'!$E$5:$E$21</c:f>
              <c:numCache>
                <c:formatCode>General</c:formatCode>
                <c:ptCount val="17"/>
                <c:pt idx="0">
                  <c:v>186.0</c:v>
                </c:pt>
                <c:pt idx="2">
                  <c:v>172.0</c:v>
                </c:pt>
                <c:pt idx="3">
                  <c:v>88.0</c:v>
                </c:pt>
                <c:pt idx="5">
                  <c:v>135.0</c:v>
                </c:pt>
                <c:pt idx="6">
                  <c:v>97.0</c:v>
                </c:pt>
                <c:pt idx="7">
                  <c:v>90.0</c:v>
                </c:pt>
                <c:pt idx="8">
                  <c:v>73.0</c:v>
                </c:pt>
                <c:pt idx="9">
                  <c:v>193.0</c:v>
                </c:pt>
                <c:pt idx="10">
                  <c:v>69.0</c:v>
                </c:pt>
                <c:pt idx="11">
                  <c:v>90.0</c:v>
                </c:pt>
                <c:pt idx="12">
                  <c:v>27.0</c:v>
                </c:pt>
                <c:pt idx="13">
                  <c:v>28.0</c:v>
                </c:pt>
                <c:pt idx="14">
                  <c:v>39.0</c:v>
                </c:pt>
                <c:pt idx="15">
                  <c:v>64.0</c:v>
                </c:pt>
                <c:pt idx="16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688896"/>
        <c:axId val="1440646400"/>
      </c:barChart>
      <c:catAx>
        <c:axId val="144068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46400"/>
        <c:crosses val="autoZero"/>
        <c:auto val="1"/>
        <c:lblAlgn val="ctr"/>
        <c:lblOffset val="100"/>
        <c:noMultiLvlLbl val="1"/>
      </c:catAx>
      <c:valAx>
        <c:axId val="144064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8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8"/>
          <c:y val="0.215685758258276"/>
          <c:w val="0.814181172096211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M'!$I$46:$I$62</c:f>
              <c:numCache>
                <c:formatCode>0.00</c:formatCode>
                <c:ptCount val="17"/>
                <c:pt idx="0">
                  <c:v>22.0</c:v>
                </c:pt>
                <c:pt idx="2">
                  <c:v>11.45714285714286</c:v>
                </c:pt>
                <c:pt idx="3">
                  <c:v>16.31428571428571</c:v>
                </c:pt>
                <c:pt idx="5">
                  <c:v>12.40476190476191</c:v>
                </c:pt>
                <c:pt idx="6">
                  <c:v>18.70833333333333</c:v>
                </c:pt>
                <c:pt idx="7">
                  <c:v>22.7</c:v>
                </c:pt>
                <c:pt idx="8">
                  <c:v>21.40909090909091</c:v>
                </c:pt>
                <c:pt idx="9">
                  <c:v>21.45</c:v>
                </c:pt>
                <c:pt idx="10">
                  <c:v>13.92592592592593</c:v>
                </c:pt>
                <c:pt idx="11">
                  <c:v>11.23684210526316</c:v>
                </c:pt>
                <c:pt idx="12">
                  <c:v>13.40740740740741</c:v>
                </c:pt>
                <c:pt idx="13">
                  <c:v>16.15</c:v>
                </c:pt>
                <c:pt idx="14">
                  <c:v>13.76</c:v>
                </c:pt>
                <c:pt idx="15">
                  <c:v>14.53333333333333</c:v>
                </c:pt>
                <c:pt idx="16">
                  <c:v>10.48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630336"/>
        <c:axId val="1440632656"/>
      </c:barChart>
      <c:catAx>
        <c:axId val="14406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32656"/>
        <c:crosses val="autoZero"/>
        <c:auto val="1"/>
        <c:lblAlgn val="ctr"/>
        <c:lblOffset val="100"/>
        <c:noMultiLvlLbl val="1"/>
      </c:catAx>
      <c:valAx>
        <c:axId val="1440632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630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6"/>
          <c:w val="0.81326708150540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M'!$H$46:$H$62</c:f>
              <c:numCache>
                <c:formatCode>0.00</c:formatCode>
                <c:ptCount val="17"/>
                <c:pt idx="0">
                  <c:v>46.66666666666666</c:v>
                </c:pt>
                <c:pt idx="2">
                  <c:v>25.8</c:v>
                </c:pt>
                <c:pt idx="3">
                  <c:v>30.85714285714286</c:v>
                </c:pt>
                <c:pt idx="5">
                  <c:v>23.91428571428572</c:v>
                </c:pt>
                <c:pt idx="6">
                  <c:v>36.05</c:v>
                </c:pt>
                <c:pt idx="7">
                  <c:v>43.8</c:v>
                </c:pt>
                <c:pt idx="8">
                  <c:v>42.81818181818182</c:v>
                </c:pt>
                <c:pt idx="9">
                  <c:v>42.0</c:v>
                </c:pt>
                <c:pt idx="10">
                  <c:v>26.0</c:v>
                </c:pt>
                <c:pt idx="11">
                  <c:v>19.57894736842105</c:v>
                </c:pt>
                <c:pt idx="12">
                  <c:v>26.88888888888889</c:v>
                </c:pt>
                <c:pt idx="13">
                  <c:v>34.2</c:v>
                </c:pt>
                <c:pt idx="14">
                  <c:v>25.8</c:v>
                </c:pt>
                <c:pt idx="15">
                  <c:v>30.52</c:v>
                </c:pt>
                <c:pt idx="16">
                  <c:v>17.04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91952"/>
        <c:axId val="1440594272"/>
      </c:barChart>
      <c:catAx>
        <c:axId val="144059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94272"/>
        <c:crosses val="autoZero"/>
        <c:auto val="1"/>
        <c:lblAlgn val="ctr"/>
        <c:lblOffset val="100"/>
        <c:noMultiLvlLbl val="1"/>
      </c:catAx>
      <c:valAx>
        <c:axId val="144059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9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6"/>
          <c:w val="0.828009082982844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M'!$G$46:$G$62</c:f>
              <c:numCache>
                <c:formatCode>0.00</c:formatCode>
                <c:ptCount val="17"/>
                <c:pt idx="0">
                  <c:v>2.828571428571429</c:v>
                </c:pt>
                <c:pt idx="2">
                  <c:v>2.664451827242525</c:v>
                </c:pt>
                <c:pt idx="3">
                  <c:v>3.172222222222222</c:v>
                </c:pt>
                <c:pt idx="5">
                  <c:v>3.112305854241338</c:v>
                </c:pt>
                <c:pt idx="6">
                  <c:v>3.11373092926491</c:v>
                </c:pt>
                <c:pt idx="7">
                  <c:v>3.10958904109589</c:v>
                </c:pt>
                <c:pt idx="8">
                  <c:v>3.0</c:v>
                </c:pt>
                <c:pt idx="9">
                  <c:v>3.064285714285714</c:v>
                </c:pt>
                <c:pt idx="10">
                  <c:v>3.213675213675214</c:v>
                </c:pt>
                <c:pt idx="11">
                  <c:v>3.443548387096774</c:v>
                </c:pt>
                <c:pt idx="12">
                  <c:v>2.991735537190082</c:v>
                </c:pt>
                <c:pt idx="13">
                  <c:v>2.833333333333333</c:v>
                </c:pt>
                <c:pt idx="14">
                  <c:v>3.2</c:v>
                </c:pt>
                <c:pt idx="15">
                  <c:v>2.857142857142857</c:v>
                </c:pt>
                <c:pt idx="16">
                  <c:v>3.690140845070422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84304"/>
        <c:axId val="1440586624"/>
      </c:barChart>
      <c:catAx>
        <c:axId val="144058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86624"/>
        <c:crosses val="autoZero"/>
        <c:auto val="1"/>
        <c:lblAlgn val="ctr"/>
        <c:lblOffset val="100"/>
        <c:noMultiLvlLbl val="1"/>
      </c:catAx>
      <c:valAx>
        <c:axId val="144058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8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"/>
          <c:y val="0.03921568627450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0684620658183"/>
          <c:y val="0.215685758258276"/>
          <c:w val="0.860635953687286"/>
          <c:h val="0.622547529518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M'!$A$46:$A$62</c:f>
              <c:numCache>
                <c:formatCode>General</c:formatCode>
                <c:ptCount val="17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</c:numCache>
            </c:numRef>
          </c:cat>
          <c:val>
            <c:numRef>
              <c:f>'Gomez M'!$D$46:$D$62</c:f>
              <c:numCache>
                <c:formatCode>General</c:formatCode>
                <c:ptCount val="17"/>
                <c:pt idx="0">
                  <c:v>18.0</c:v>
                </c:pt>
                <c:pt idx="2">
                  <c:v>35.0</c:v>
                </c:pt>
                <c:pt idx="3">
                  <c:v>35.0</c:v>
                </c:pt>
                <c:pt idx="5">
                  <c:v>42.0</c:v>
                </c:pt>
                <c:pt idx="6">
                  <c:v>24.0</c:v>
                </c:pt>
                <c:pt idx="7">
                  <c:v>20.0</c:v>
                </c:pt>
                <c:pt idx="8">
                  <c:v>22.0</c:v>
                </c:pt>
                <c:pt idx="9">
                  <c:v>20.0</c:v>
                </c:pt>
                <c:pt idx="10">
                  <c:v>27.0</c:v>
                </c:pt>
                <c:pt idx="11">
                  <c:v>38.0</c:v>
                </c:pt>
                <c:pt idx="12">
                  <c:v>27.0</c:v>
                </c:pt>
                <c:pt idx="13">
                  <c:v>20.0</c:v>
                </c:pt>
                <c:pt idx="14">
                  <c:v>25.0</c:v>
                </c:pt>
                <c:pt idx="15">
                  <c:v>15.0</c:v>
                </c:pt>
                <c:pt idx="16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41056"/>
        <c:axId val="1440543376"/>
      </c:barChart>
      <c:catAx>
        <c:axId val="14405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43376"/>
        <c:crosses val="autoZero"/>
        <c:auto val="1"/>
        <c:lblAlgn val="ctr"/>
        <c:lblOffset val="100"/>
        <c:tickLblSkip val="2"/>
        <c:noMultiLvlLbl val="1"/>
      </c:catAx>
      <c:valAx>
        <c:axId val="144054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41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3596117295682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43172172"/>
          <c:y val="0.226852108258405"/>
          <c:w val="0.822661087906365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C'!$A$5:$A$21</c:f>
              <c:numCache>
                <c:formatCode>General</c:formatCode>
                <c:ptCount val="17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  <c:pt idx="16">
                  <c:v>2007.0</c:v>
                </c:pt>
              </c:numCache>
            </c:numRef>
          </c:cat>
          <c:val>
            <c:numRef>
              <c:f>'Hindley C'!$H$5:$H$21</c:f>
              <c:numCache>
                <c:formatCode>0.00</c:formatCode>
                <c:ptCount val="17"/>
                <c:pt idx="0">
                  <c:v>24.63636363636364</c:v>
                </c:pt>
                <c:pt idx="1">
                  <c:v>14.25</c:v>
                </c:pt>
                <c:pt idx="2">
                  <c:v>40.8</c:v>
                </c:pt>
                <c:pt idx="3">
                  <c:v>20.18181818181818</c:v>
                </c:pt>
                <c:pt idx="4">
                  <c:v>31.11111111111111</c:v>
                </c:pt>
                <c:pt idx="5">
                  <c:v>20.09090909090909</c:v>
                </c:pt>
                <c:pt idx="6">
                  <c:v>19.63636363636364</c:v>
                </c:pt>
                <c:pt idx="7">
                  <c:v>23.92857142857143</c:v>
                </c:pt>
                <c:pt idx="8">
                  <c:v>27.0</c:v>
                </c:pt>
                <c:pt idx="9">
                  <c:v>22.38461538461538</c:v>
                </c:pt>
                <c:pt idx="10">
                  <c:v>21.83333333333333</c:v>
                </c:pt>
                <c:pt idx="11">
                  <c:v>20.375</c:v>
                </c:pt>
                <c:pt idx="12">
                  <c:v>36.0</c:v>
                </c:pt>
                <c:pt idx="13">
                  <c:v>16.58333333333333</c:v>
                </c:pt>
                <c:pt idx="14">
                  <c:v>19.0</c:v>
                </c:pt>
                <c:pt idx="1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19168"/>
        <c:axId val="1440521488"/>
      </c:barChart>
      <c:catAx>
        <c:axId val="14405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21488"/>
        <c:crosses val="autoZero"/>
        <c:auto val="1"/>
        <c:lblAlgn val="ctr"/>
        <c:lblOffset val="100"/>
        <c:tickMarkSkip val="1"/>
        <c:noMultiLvlLbl val="1"/>
      </c:catAx>
      <c:valAx>
        <c:axId val="144052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1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Total</a:t>
            </a:r>
            <a:r>
              <a:rPr lang="en-US" sz="1200" baseline="0"/>
              <a:t> R</a:t>
            </a:r>
            <a:r>
              <a:rPr lang="en-US" sz="1200"/>
              <a:t>uns</a:t>
            </a:r>
          </a:p>
        </c:rich>
      </c:tx>
      <c:layout>
        <c:manualLayout>
          <c:xMode val="edge"/>
          <c:yMode val="edge"/>
          <c:x val="0.466992857555397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80195861725633"/>
          <c:y val="0.216749159487256"/>
          <c:w val="0.855745976677699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C'!$A$5:$A$20</c:f>
              <c:numCache>
                <c:formatCode>General</c:formatCode>
                <c:ptCount val="16"/>
                <c:pt idx="0">
                  <c:v>1991.0</c:v>
                </c:pt>
                <c:pt idx="1">
                  <c:v>1992.0</c:v>
                </c:pt>
                <c:pt idx="2">
                  <c:v>1993.0</c:v>
                </c:pt>
                <c:pt idx="3">
                  <c:v>1994.0</c:v>
                </c:pt>
                <c:pt idx="4">
                  <c:v>1995.0</c:v>
                </c:pt>
                <c:pt idx="5">
                  <c:v>1996.0</c:v>
                </c:pt>
                <c:pt idx="6">
                  <c:v>1997.0</c:v>
                </c:pt>
                <c:pt idx="7">
                  <c:v>1998.0</c:v>
                </c:pt>
                <c:pt idx="8">
                  <c:v>1999.0</c:v>
                </c:pt>
                <c:pt idx="9">
                  <c:v>2000.0</c:v>
                </c:pt>
                <c:pt idx="10">
                  <c:v>2001.0</c:v>
                </c:pt>
                <c:pt idx="11">
                  <c:v>2002.0</c:v>
                </c:pt>
                <c:pt idx="12">
                  <c:v>2003.0</c:v>
                </c:pt>
                <c:pt idx="13">
                  <c:v>2004.0</c:v>
                </c:pt>
                <c:pt idx="14">
                  <c:v>2005.0</c:v>
                </c:pt>
                <c:pt idx="15">
                  <c:v>2006.0</c:v>
                </c:pt>
              </c:numCache>
            </c:numRef>
          </c:cat>
          <c:val>
            <c:numRef>
              <c:f>'Hindley C'!$F$5:$F$21</c:f>
              <c:numCache>
                <c:formatCode>General</c:formatCode>
                <c:ptCount val="17"/>
                <c:pt idx="0">
                  <c:v>271.0</c:v>
                </c:pt>
                <c:pt idx="1">
                  <c:v>114.0</c:v>
                </c:pt>
                <c:pt idx="2">
                  <c:v>204.0</c:v>
                </c:pt>
                <c:pt idx="3">
                  <c:v>222.0</c:v>
                </c:pt>
                <c:pt idx="4">
                  <c:v>280.0</c:v>
                </c:pt>
                <c:pt idx="5">
                  <c:v>221.0</c:v>
                </c:pt>
                <c:pt idx="6">
                  <c:v>216.0</c:v>
                </c:pt>
                <c:pt idx="7">
                  <c:v>335.0</c:v>
                </c:pt>
                <c:pt idx="8">
                  <c:v>351.0</c:v>
                </c:pt>
                <c:pt idx="9">
                  <c:v>291.0</c:v>
                </c:pt>
                <c:pt idx="10">
                  <c:v>131.0</c:v>
                </c:pt>
                <c:pt idx="11">
                  <c:v>163.0</c:v>
                </c:pt>
                <c:pt idx="12">
                  <c:v>180.0</c:v>
                </c:pt>
                <c:pt idx="13">
                  <c:v>199.0</c:v>
                </c:pt>
                <c:pt idx="14">
                  <c:v>38.0</c:v>
                </c:pt>
                <c:pt idx="16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510528"/>
        <c:axId val="1440512848"/>
      </c:barChart>
      <c:catAx>
        <c:axId val="14405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1284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44051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510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P'!$H$6:$H$28</c:f>
              <c:numCache>
                <c:formatCode>0.00</c:formatCode>
                <c:ptCount val="23"/>
                <c:pt idx="0">
                  <c:v>8.0</c:v>
                </c:pt>
                <c:pt idx="2">
                  <c:v>25.0</c:v>
                </c:pt>
                <c:pt idx="3">
                  <c:v>28.125</c:v>
                </c:pt>
                <c:pt idx="5">
                  <c:v>24.5</c:v>
                </c:pt>
                <c:pt idx="6">
                  <c:v>31.4</c:v>
                </c:pt>
                <c:pt idx="7">
                  <c:v>20.375</c:v>
                </c:pt>
                <c:pt idx="8">
                  <c:v>26.0</c:v>
                </c:pt>
                <c:pt idx="9">
                  <c:v>24.58333333333333</c:v>
                </c:pt>
                <c:pt idx="10">
                  <c:v>22.90909090909091</c:v>
                </c:pt>
                <c:pt idx="11">
                  <c:v>22.92307692307692</c:v>
                </c:pt>
                <c:pt idx="12">
                  <c:v>35.27272727272727</c:v>
                </c:pt>
                <c:pt idx="13">
                  <c:v>37.58333333333334</c:v>
                </c:pt>
                <c:pt idx="14">
                  <c:v>24.08333333333333</c:v>
                </c:pt>
                <c:pt idx="15">
                  <c:v>28.0</c:v>
                </c:pt>
                <c:pt idx="16">
                  <c:v>18.66666666666667</c:v>
                </c:pt>
                <c:pt idx="17">
                  <c:v>24.57142857142857</c:v>
                </c:pt>
                <c:pt idx="18">
                  <c:v>17.14285714285714</c:v>
                </c:pt>
                <c:pt idx="19">
                  <c:v>11.71428571428571</c:v>
                </c:pt>
                <c:pt idx="20">
                  <c:v>5.0</c:v>
                </c:pt>
                <c:pt idx="21">
                  <c:v>65.0</c:v>
                </c:pt>
                <c:pt idx="22" formatCode="General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69152"/>
        <c:axId val="1440471472"/>
      </c:barChart>
      <c:catAx>
        <c:axId val="14404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71472"/>
        <c:crosses val="autoZero"/>
        <c:auto val="1"/>
        <c:lblAlgn val="ctr"/>
        <c:lblOffset val="100"/>
        <c:noMultiLvlLbl val="1"/>
      </c:catAx>
      <c:valAx>
        <c:axId val="144047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69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P'!$A$6:$A$28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P'!$F$6:$F$28</c:f>
              <c:numCache>
                <c:formatCode>General</c:formatCode>
                <c:ptCount val="23"/>
                <c:pt idx="0">
                  <c:v>64.0</c:v>
                </c:pt>
                <c:pt idx="2">
                  <c:v>275.0</c:v>
                </c:pt>
                <c:pt idx="3">
                  <c:v>450.0</c:v>
                </c:pt>
                <c:pt idx="5">
                  <c:v>392.0</c:v>
                </c:pt>
                <c:pt idx="6">
                  <c:v>471.0</c:v>
                </c:pt>
                <c:pt idx="7">
                  <c:v>326.0</c:v>
                </c:pt>
                <c:pt idx="8">
                  <c:v>338.0</c:v>
                </c:pt>
                <c:pt idx="9">
                  <c:v>295.0</c:v>
                </c:pt>
                <c:pt idx="10">
                  <c:v>252.0</c:v>
                </c:pt>
                <c:pt idx="11">
                  <c:v>298.0</c:v>
                </c:pt>
                <c:pt idx="12">
                  <c:v>388.0</c:v>
                </c:pt>
                <c:pt idx="13">
                  <c:v>451.0</c:v>
                </c:pt>
                <c:pt idx="14">
                  <c:v>289.0</c:v>
                </c:pt>
                <c:pt idx="15">
                  <c:v>308.0</c:v>
                </c:pt>
                <c:pt idx="16">
                  <c:v>224.0</c:v>
                </c:pt>
                <c:pt idx="17">
                  <c:v>172.0</c:v>
                </c:pt>
                <c:pt idx="18">
                  <c:v>120.0</c:v>
                </c:pt>
                <c:pt idx="19">
                  <c:v>82.0</c:v>
                </c:pt>
                <c:pt idx="20">
                  <c:v>5.0</c:v>
                </c:pt>
                <c:pt idx="21">
                  <c:v>65.0</c:v>
                </c:pt>
                <c:pt idx="22">
                  <c:v>16.0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29664"/>
        <c:axId val="1440431984"/>
      </c:barChart>
      <c:catAx>
        <c:axId val="14404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31984"/>
        <c:crosses val="autoZero"/>
        <c:auto val="1"/>
        <c:lblAlgn val="ctr"/>
        <c:lblOffset val="100"/>
        <c:noMultiLvlLbl val="1"/>
      </c:catAx>
      <c:valAx>
        <c:axId val="144043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29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P'!$I$53:$I$75</c:f>
              <c:numCache>
                <c:formatCode>0.00</c:formatCode>
                <c:ptCount val="23"/>
                <c:pt idx="0">
                  <c:v>6.5</c:v>
                </c:pt>
                <c:pt idx="2">
                  <c:v>15.4</c:v>
                </c:pt>
                <c:pt idx="3">
                  <c:v>12.26315789473684</c:v>
                </c:pt>
                <c:pt idx="5">
                  <c:v>27.83333333333333</c:v>
                </c:pt>
                <c:pt idx="6">
                  <c:v>15.95238095238095</c:v>
                </c:pt>
                <c:pt idx="7">
                  <c:v>12.80769230769231</c:v>
                </c:pt>
                <c:pt idx="8">
                  <c:v>33.625</c:v>
                </c:pt>
                <c:pt idx="9">
                  <c:v>16.45454545454545</c:v>
                </c:pt>
                <c:pt idx="10">
                  <c:v>14.125</c:v>
                </c:pt>
                <c:pt idx="11">
                  <c:v>20.5</c:v>
                </c:pt>
                <c:pt idx="12">
                  <c:v>11.33333333333333</c:v>
                </c:pt>
                <c:pt idx="13">
                  <c:v>22.25</c:v>
                </c:pt>
                <c:pt idx="15">
                  <c:v>37.0</c:v>
                </c:pt>
                <c:pt idx="18">
                  <c:v>14.5</c:v>
                </c:pt>
                <c:pt idx="22">
                  <c:v>14.0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10592"/>
        <c:axId val="1440412640"/>
      </c:barChart>
      <c:catAx>
        <c:axId val="144041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12640"/>
        <c:crosses val="autoZero"/>
        <c:auto val="1"/>
        <c:lblAlgn val="ctr"/>
        <c:lblOffset val="100"/>
        <c:noMultiLvlLbl val="1"/>
      </c:catAx>
      <c:valAx>
        <c:axId val="144041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1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P'!$D$53:$D$75</c:f>
              <c:numCache>
                <c:formatCode>General</c:formatCode>
                <c:ptCount val="23"/>
                <c:pt idx="0">
                  <c:v>12.0</c:v>
                </c:pt>
                <c:pt idx="2">
                  <c:v>5.0</c:v>
                </c:pt>
                <c:pt idx="3">
                  <c:v>19.0</c:v>
                </c:pt>
                <c:pt idx="5">
                  <c:v>6.0</c:v>
                </c:pt>
                <c:pt idx="6">
                  <c:v>21.0</c:v>
                </c:pt>
                <c:pt idx="7">
                  <c:v>26.0</c:v>
                </c:pt>
                <c:pt idx="8">
                  <c:v>8.0</c:v>
                </c:pt>
                <c:pt idx="9">
                  <c:v>11.0</c:v>
                </c:pt>
                <c:pt idx="10">
                  <c:v>8.0</c:v>
                </c:pt>
                <c:pt idx="11">
                  <c:v>4.0</c:v>
                </c:pt>
                <c:pt idx="12">
                  <c:v>6.0</c:v>
                </c:pt>
                <c:pt idx="13">
                  <c:v>4.0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2.0</c:v>
                </c:pt>
                <c:pt idx="21">
                  <c:v>0.0</c:v>
                </c:pt>
                <c:pt idx="22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405792"/>
        <c:axId val="1440394880"/>
      </c:barChart>
      <c:catAx>
        <c:axId val="14404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94880"/>
        <c:crosses val="autoZero"/>
        <c:auto val="1"/>
        <c:lblAlgn val="ctr"/>
        <c:lblOffset val="100"/>
        <c:noMultiLvlLbl val="1"/>
      </c:catAx>
      <c:valAx>
        <c:axId val="14403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40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P'!$G$53:$G$75</c:f>
              <c:numCache>
                <c:formatCode>0.00</c:formatCode>
                <c:ptCount val="23"/>
                <c:pt idx="0">
                  <c:v>3.236514522821576</c:v>
                </c:pt>
                <c:pt idx="2">
                  <c:v>2.851851851851852</c:v>
                </c:pt>
                <c:pt idx="3">
                  <c:v>3.328571428571429</c:v>
                </c:pt>
                <c:pt idx="5">
                  <c:v>4.638888888888889</c:v>
                </c:pt>
                <c:pt idx="6">
                  <c:v>4.041013268998793</c:v>
                </c:pt>
                <c:pt idx="7">
                  <c:v>3.7</c:v>
                </c:pt>
                <c:pt idx="8">
                  <c:v>4.890909090909091</c:v>
                </c:pt>
                <c:pt idx="9">
                  <c:v>5.171428571428572</c:v>
                </c:pt>
                <c:pt idx="10">
                  <c:v>4.52</c:v>
                </c:pt>
                <c:pt idx="11">
                  <c:v>5.857142857142857</c:v>
                </c:pt>
                <c:pt idx="12">
                  <c:v>4.25</c:v>
                </c:pt>
                <c:pt idx="13">
                  <c:v>4.944444444444444</c:v>
                </c:pt>
                <c:pt idx="14">
                  <c:v>13.33333333333333</c:v>
                </c:pt>
                <c:pt idx="15">
                  <c:v>12.33333333333333</c:v>
                </c:pt>
                <c:pt idx="16">
                  <c:v>3.222222222222222</c:v>
                </c:pt>
                <c:pt idx="17">
                  <c:v>0.6</c:v>
                </c:pt>
                <c:pt idx="18">
                  <c:v>5.8</c:v>
                </c:pt>
                <c:pt idx="21">
                  <c:v>9.0</c:v>
                </c:pt>
                <c:pt idx="22">
                  <c:v>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82080"/>
        <c:axId val="1440384400"/>
      </c:barChart>
      <c:catAx>
        <c:axId val="1440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84400"/>
        <c:crosses val="autoZero"/>
        <c:auto val="1"/>
        <c:lblAlgn val="ctr"/>
        <c:lblOffset val="100"/>
        <c:noMultiLvlLbl val="1"/>
      </c:catAx>
      <c:valAx>
        <c:axId val="144038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8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P'!$A$53:$A$75</c:f>
              <c:numCache>
                <c:formatCode>General</c:formatCode>
                <c:ptCount val="23"/>
                <c:pt idx="0">
                  <c:v>1985.0</c:v>
                </c:pt>
                <c:pt idx="1">
                  <c:v>1986.0</c:v>
                </c:pt>
                <c:pt idx="2">
                  <c:v>1987.0</c:v>
                </c:pt>
                <c:pt idx="3">
                  <c:v>1988.0</c:v>
                </c:pt>
                <c:pt idx="4">
                  <c:v>1989.0</c:v>
                </c:pt>
                <c:pt idx="5">
                  <c:v>1990.0</c:v>
                </c:pt>
                <c:pt idx="6">
                  <c:v>1991.0</c:v>
                </c:pt>
                <c:pt idx="7">
                  <c:v>1992.0</c:v>
                </c:pt>
                <c:pt idx="8">
                  <c:v>1993.0</c:v>
                </c:pt>
                <c:pt idx="9">
                  <c:v>1994.0</c:v>
                </c:pt>
                <c:pt idx="10">
                  <c:v>1995.0</c:v>
                </c:pt>
                <c:pt idx="11">
                  <c:v>1996.0</c:v>
                </c:pt>
                <c:pt idx="12">
                  <c:v>1997.0</c:v>
                </c:pt>
                <c:pt idx="13">
                  <c:v>1998.0</c:v>
                </c:pt>
                <c:pt idx="14">
                  <c:v>1999.0</c:v>
                </c:pt>
                <c:pt idx="15">
                  <c:v>2000.0</c:v>
                </c:pt>
                <c:pt idx="16">
                  <c:v>2001.0</c:v>
                </c:pt>
                <c:pt idx="17">
                  <c:v>2002.0</c:v>
                </c:pt>
                <c:pt idx="18">
                  <c:v>2003.0</c:v>
                </c:pt>
                <c:pt idx="19">
                  <c:v>2004.0</c:v>
                </c:pt>
                <c:pt idx="20">
                  <c:v>2005.0</c:v>
                </c:pt>
                <c:pt idx="21">
                  <c:v>2006.0</c:v>
                </c:pt>
                <c:pt idx="22">
                  <c:v>2007.0</c:v>
                </c:pt>
              </c:numCache>
            </c:numRef>
          </c:cat>
          <c:val>
            <c:numRef>
              <c:f>'Gould P'!$H$53:$H$75</c:f>
              <c:numCache>
                <c:formatCode>0.00</c:formatCode>
                <c:ptCount val="23"/>
                <c:pt idx="0">
                  <c:v>12.05</c:v>
                </c:pt>
                <c:pt idx="2">
                  <c:v>32.4</c:v>
                </c:pt>
                <c:pt idx="3">
                  <c:v>22.10526315789474</c:v>
                </c:pt>
                <c:pt idx="5">
                  <c:v>36.0</c:v>
                </c:pt>
                <c:pt idx="6">
                  <c:v>23.68571428571429</c:v>
                </c:pt>
                <c:pt idx="7">
                  <c:v>20.76923076923077</c:v>
                </c:pt>
                <c:pt idx="8">
                  <c:v>41.25</c:v>
                </c:pt>
                <c:pt idx="9">
                  <c:v>19.09090909090909</c:v>
                </c:pt>
                <c:pt idx="10">
                  <c:v>18.75</c:v>
                </c:pt>
                <c:pt idx="11">
                  <c:v>21.0</c:v>
                </c:pt>
                <c:pt idx="12">
                  <c:v>16.0</c:v>
                </c:pt>
                <c:pt idx="13">
                  <c:v>27.0</c:v>
                </c:pt>
                <c:pt idx="15">
                  <c:v>18.0</c:v>
                </c:pt>
                <c:pt idx="18">
                  <c:v>15.0</c:v>
                </c:pt>
                <c:pt idx="22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33376"/>
        <c:axId val="1440335696"/>
      </c:barChart>
      <c:catAx>
        <c:axId val="144033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35696"/>
        <c:crosses val="autoZero"/>
        <c:auto val="1"/>
        <c:lblAlgn val="ctr"/>
        <c:lblOffset val="100"/>
        <c:noMultiLvlLbl val="1"/>
      </c:catAx>
      <c:valAx>
        <c:axId val="144033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33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1987.0</c:v>
                </c:pt>
                <c:pt idx="1">
                  <c:v>1988.0</c:v>
                </c:pt>
                <c:pt idx="2">
                  <c:v>1989.0</c:v>
                </c:pt>
                <c:pt idx="3">
                  <c:v>1990.0</c:v>
                </c:pt>
                <c:pt idx="4">
                  <c:v>1991.0</c:v>
                </c:pt>
                <c:pt idx="5">
                  <c:v>1992.0</c:v>
                </c:pt>
                <c:pt idx="6">
                  <c:v>1993.0</c:v>
                </c:pt>
                <c:pt idx="7">
                  <c:v>1994.0</c:v>
                </c:pt>
                <c:pt idx="8">
                  <c:v>1995.0</c:v>
                </c:pt>
                <c:pt idx="9">
                  <c:v>1996.0</c:v>
                </c:pt>
                <c:pt idx="10">
                  <c:v>1997.0</c:v>
                </c:pt>
                <c:pt idx="11">
                  <c:v>1998.0</c:v>
                </c:pt>
                <c:pt idx="12">
                  <c:v>1999.0</c:v>
                </c:pt>
                <c:pt idx="13">
                  <c:v>2000.0</c:v>
                </c:pt>
                <c:pt idx="14">
                  <c:v>2001.0</c:v>
                </c:pt>
                <c:pt idx="15">
                  <c:v>2002.0</c:v>
                </c:pt>
                <c:pt idx="16">
                  <c:v>2003.0</c:v>
                </c:pt>
                <c:pt idx="17">
                  <c:v>2004.0</c:v>
                </c:pt>
                <c:pt idx="18">
                  <c:v>2005.0</c:v>
                </c:pt>
                <c:pt idx="19">
                  <c:v>2006.0</c:v>
                </c:pt>
                <c:pt idx="20">
                  <c:v>2007.0</c:v>
                </c:pt>
              </c:numCache>
            </c:numRef>
          </c:cat>
          <c:val>
            <c:numRef>
              <c:f>'Harris N'!$F$5:$F$25</c:f>
              <c:numCache>
                <c:formatCode>General</c:formatCode>
                <c:ptCount val="21"/>
                <c:pt idx="0">
                  <c:v>67.0</c:v>
                </c:pt>
                <c:pt idx="1">
                  <c:v>47.0</c:v>
                </c:pt>
                <c:pt idx="3">
                  <c:v>88.0</c:v>
                </c:pt>
                <c:pt idx="4">
                  <c:v>13.0</c:v>
                </c:pt>
                <c:pt idx="5">
                  <c:v>82.0</c:v>
                </c:pt>
                <c:pt idx="6">
                  <c:v>155.0</c:v>
                </c:pt>
                <c:pt idx="7">
                  <c:v>63.0</c:v>
                </c:pt>
                <c:pt idx="8">
                  <c:v>105.0</c:v>
                </c:pt>
                <c:pt idx="9">
                  <c:v>73.0</c:v>
                </c:pt>
                <c:pt idx="10">
                  <c:v>19.0</c:v>
                </c:pt>
                <c:pt idx="11">
                  <c:v>132.0</c:v>
                </c:pt>
                <c:pt idx="12">
                  <c:v>86.0</c:v>
                </c:pt>
                <c:pt idx="13">
                  <c:v>116.0</c:v>
                </c:pt>
                <c:pt idx="14">
                  <c:v>32.0</c:v>
                </c:pt>
                <c:pt idx="15">
                  <c:v>97.0</c:v>
                </c:pt>
                <c:pt idx="16">
                  <c:v>68.0</c:v>
                </c:pt>
                <c:pt idx="17">
                  <c:v>113.0</c:v>
                </c:pt>
                <c:pt idx="18">
                  <c:v>159.0</c:v>
                </c:pt>
                <c:pt idx="19">
                  <c:v>20.0</c:v>
                </c:pt>
                <c:pt idx="20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62592"/>
        <c:axId val="1440364912"/>
      </c:barChart>
      <c:catAx>
        <c:axId val="14403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64912"/>
        <c:crosses val="autoZero"/>
        <c:auto val="1"/>
        <c:lblAlgn val="ctr"/>
        <c:lblOffset val="100"/>
        <c:noMultiLvlLbl val="1"/>
      </c:catAx>
      <c:valAx>
        <c:axId val="1440364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62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59459072529939"/>
          <c:y val="0.0370370370370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58230096033558"/>
          <c:y val="0.226852108258405"/>
          <c:w val="0.845208084706523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N'!$A$5:$A$25</c:f>
              <c:numCache>
                <c:formatCode>General</c:formatCode>
                <c:ptCount val="21"/>
                <c:pt idx="0">
                  <c:v>1987.0</c:v>
                </c:pt>
                <c:pt idx="1">
                  <c:v>1988.0</c:v>
                </c:pt>
                <c:pt idx="2">
                  <c:v>1989.0</c:v>
                </c:pt>
                <c:pt idx="3">
                  <c:v>1990.0</c:v>
                </c:pt>
                <c:pt idx="4">
                  <c:v>1991.0</c:v>
                </c:pt>
                <c:pt idx="5">
                  <c:v>1992.0</c:v>
                </c:pt>
                <c:pt idx="6">
                  <c:v>1993.0</c:v>
                </c:pt>
                <c:pt idx="7">
                  <c:v>1994.0</c:v>
                </c:pt>
                <c:pt idx="8">
                  <c:v>1995.0</c:v>
                </c:pt>
                <c:pt idx="9">
                  <c:v>1996.0</c:v>
                </c:pt>
                <c:pt idx="10">
                  <c:v>1997.0</c:v>
                </c:pt>
                <c:pt idx="11">
                  <c:v>1998.0</c:v>
                </c:pt>
                <c:pt idx="12">
                  <c:v>1999.0</c:v>
                </c:pt>
                <c:pt idx="13">
                  <c:v>2000.0</c:v>
                </c:pt>
                <c:pt idx="14">
                  <c:v>2001.0</c:v>
                </c:pt>
                <c:pt idx="15">
                  <c:v>2002.0</c:v>
                </c:pt>
                <c:pt idx="16">
                  <c:v>2003.0</c:v>
                </c:pt>
                <c:pt idx="17">
                  <c:v>2004.0</c:v>
                </c:pt>
                <c:pt idx="18">
                  <c:v>2005.0</c:v>
                </c:pt>
                <c:pt idx="19">
                  <c:v>2006.0</c:v>
                </c:pt>
                <c:pt idx="20">
                  <c:v>2007.0</c:v>
                </c:pt>
              </c:numCache>
            </c:numRef>
          </c:cat>
          <c:val>
            <c:numRef>
              <c:f>'Harris N'!$H$5:$H$25</c:f>
              <c:numCache>
                <c:formatCode>0.00</c:formatCode>
                <c:ptCount val="21"/>
                <c:pt idx="0">
                  <c:v>11.16666666666667</c:v>
                </c:pt>
                <c:pt idx="1">
                  <c:v>7.833333333333332</c:v>
                </c:pt>
                <c:pt idx="3">
                  <c:v>6.285714285714285</c:v>
                </c:pt>
                <c:pt idx="4">
                  <c:v>2.6</c:v>
                </c:pt>
                <c:pt idx="5">
                  <c:v>16.4</c:v>
                </c:pt>
                <c:pt idx="6">
                  <c:v>15.5</c:v>
                </c:pt>
                <c:pt idx="7">
                  <c:v>31.5</c:v>
                </c:pt>
                <c:pt idx="8">
                  <c:v>11.66666666666667</c:v>
                </c:pt>
                <c:pt idx="9">
                  <c:v>24.33333333333333</c:v>
                </c:pt>
                <c:pt idx="10">
                  <c:v>4.75</c:v>
                </c:pt>
                <c:pt idx="11">
                  <c:v>14.66666666666667</c:v>
                </c:pt>
                <c:pt idx="12">
                  <c:v>14.33333333333333</c:v>
                </c:pt>
                <c:pt idx="13">
                  <c:v>16.57142857142857</c:v>
                </c:pt>
                <c:pt idx="14">
                  <c:v>6.4</c:v>
                </c:pt>
                <c:pt idx="15">
                  <c:v>10.77777777777778</c:v>
                </c:pt>
                <c:pt idx="16">
                  <c:v>13.6</c:v>
                </c:pt>
                <c:pt idx="17">
                  <c:v>10.27272727272727</c:v>
                </c:pt>
                <c:pt idx="18">
                  <c:v>11.35714285714286</c:v>
                </c:pt>
                <c:pt idx="19">
                  <c:v>20.0</c:v>
                </c:pt>
                <c:pt idx="20" formatCode="General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318352"/>
        <c:axId val="1440293472"/>
      </c:barChart>
      <c:catAx>
        <c:axId val="144031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93472"/>
        <c:crosses val="autoZero"/>
        <c:auto val="1"/>
        <c:lblAlgn val="ctr"/>
        <c:lblOffset val="100"/>
        <c:noMultiLvlLbl val="1"/>
      </c:catAx>
      <c:valAx>
        <c:axId val="14402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31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N'!$I$50:$I$71</c:f>
              <c:numCache>
                <c:formatCode>0.00</c:formatCode>
                <c:ptCount val="22"/>
                <c:pt idx="1">
                  <c:v>9.933333333333333</c:v>
                </c:pt>
                <c:pt idx="2">
                  <c:v>11.70588235294118</c:v>
                </c:pt>
                <c:pt idx="4">
                  <c:v>21.53846153846154</c:v>
                </c:pt>
                <c:pt idx="5">
                  <c:v>17.375</c:v>
                </c:pt>
                <c:pt idx="6">
                  <c:v>16.10526315789474</c:v>
                </c:pt>
                <c:pt idx="7">
                  <c:v>21.61290322580645</c:v>
                </c:pt>
                <c:pt idx="8">
                  <c:v>22.46153846153846</c:v>
                </c:pt>
                <c:pt idx="9">
                  <c:v>16.74074074074074</c:v>
                </c:pt>
                <c:pt idx="10">
                  <c:v>53.0</c:v>
                </c:pt>
                <c:pt idx="11">
                  <c:v>16.35714285714286</c:v>
                </c:pt>
                <c:pt idx="12">
                  <c:v>16.57142857142857</c:v>
                </c:pt>
                <c:pt idx="13">
                  <c:v>14.47058823529412</c:v>
                </c:pt>
                <c:pt idx="14">
                  <c:v>21.61904761904762</c:v>
                </c:pt>
                <c:pt idx="15">
                  <c:v>13.68181818181818</c:v>
                </c:pt>
                <c:pt idx="16">
                  <c:v>31.125</c:v>
                </c:pt>
                <c:pt idx="17">
                  <c:v>21.0</c:v>
                </c:pt>
                <c:pt idx="18">
                  <c:v>27.05263157894737</c:v>
                </c:pt>
                <c:pt idx="19">
                  <c:v>20.70731707317073</c:v>
                </c:pt>
                <c:pt idx="20">
                  <c:v>11.5</c:v>
                </c:pt>
                <c:pt idx="21" formatCode="General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280000"/>
        <c:axId val="1440267024"/>
      </c:barChart>
      <c:catAx>
        <c:axId val="14402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67024"/>
        <c:crosses val="autoZero"/>
        <c:auto val="1"/>
        <c:lblAlgn val="ctr"/>
        <c:lblOffset val="100"/>
        <c:noMultiLvlLbl val="1"/>
      </c:catAx>
      <c:valAx>
        <c:axId val="144026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8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N'!$D$50:$D$71</c:f>
              <c:numCache>
                <c:formatCode>General</c:formatCode>
                <c:ptCount val="22"/>
                <c:pt idx="1">
                  <c:v>15.0</c:v>
                </c:pt>
                <c:pt idx="2">
                  <c:v>34.0</c:v>
                </c:pt>
                <c:pt idx="4">
                  <c:v>26.0</c:v>
                </c:pt>
                <c:pt idx="5">
                  <c:v>32.0</c:v>
                </c:pt>
                <c:pt idx="6">
                  <c:v>19.0</c:v>
                </c:pt>
                <c:pt idx="7">
                  <c:v>31.0</c:v>
                </c:pt>
                <c:pt idx="8">
                  <c:v>13.0</c:v>
                </c:pt>
                <c:pt idx="9">
                  <c:v>27.0</c:v>
                </c:pt>
                <c:pt idx="10">
                  <c:v>4.0</c:v>
                </c:pt>
                <c:pt idx="11">
                  <c:v>14.0</c:v>
                </c:pt>
                <c:pt idx="12">
                  <c:v>21.0</c:v>
                </c:pt>
                <c:pt idx="13">
                  <c:v>17.0</c:v>
                </c:pt>
                <c:pt idx="14">
                  <c:v>21.0</c:v>
                </c:pt>
                <c:pt idx="15">
                  <c:v>22.0</c:v>
                </c:pt>
                <c:pt idx="16">
                  <c:v>16.0</c:v>
                </c:pt>
                <c:pt idx="17">
                  <c:v>18.0</c:v>
                </c:pt>
                <c:pt idx="18">
                  <c:v>19.0</c:v>
                </c:pt>
                <c:pt idx="19">
                  <c:v>41.0</c:v>
                </c:pt>
                <c:pt idx="20">
                  <c:v>2.0</c:v>
                </c:pt>
                <c:pt idx="21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264128"/>
        <c:axId val="1440239248"/>
      </c:barChart>
      <c:catAx>
        <c:axId val="14402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39248"/>
        <c:crosses val="autoZero"/>
        <c:auto val="1"/>
        <c:lblAlgn val="ctr"/>
        <c:lblOffset val="100"/>
        <c:noMultiLvlLbl val="1"/>
      </c:catAx>
      <c:valAx>
        <c:axId val="1440239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6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</c:v>
                </c:pt>
                <c:pt idx="2">
                  <c:v>2.653333333333333</c:v>
                </c:pt>
                <c:pt idx="4">
                  <c:v>2.849872773536896</c:v>
                </c:pt>
                <c:pt idx="5">
                  <c:v>3.548181238034461</c:v>
                </c:pt>
                <c:pt idx="6">
                  <c:v>2.707964601769911</c:v>
                </c:pt>
                <c:pt idx="7">
                  <c:v>3.418367346938775</c:v>
                </c:pt>
                <c:pt idx="8">
                  <c:v>3.173913043478261</c:v>
                </c:pt>
                <c:pt idx="9">
                  <c:v>3.183098591549296</c:v>
                </c:pt>
                <c:pt idx="10">
                  <c:v>3.261538461538461</c:v>
                </c:pt>
                <c:pt idx="11">
                  <c:v>2.935897435897436</c:v>
                </c:pt>
                <c:pt idx="12">
                  <c:v>3.079646017699115</c:v>
                </c:pt>
                <c:pt idx="13">
                  <c:v>2.730299667036626</c:v>
                </c:pt>
                <c:pt idx="14">
                  <c:v>3.64951768488746</c:v>
                </c:pt>
                <c:pt idx="15">
                  <c:v>3.198724760892667</c:v>
                </c:pt>
                <c:pt idx="16">
                  <c:v>3.477653631284916</c:v>
                </c:pt>
                <c:pt idx="17">
                  <c:v>3.78</c:v>
                </c:pt>
                <c:pt idx="18">
                  <c:v>4.319327731092436</c:v>
                </c:pt>
                <c:pt idx="19">
                  <c:v>4.70881863560732</c:v>
                </c:pt>
                <c:pt idx="20">
                  <c:v>2.875</c:v>
                </c:pt>
                <c:pt idx="21" formatCode="General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214720"/>
        <c:axId val="1440217040"/>
      </c:barChart>
      <c:catAx>
        <c:axId val="144021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17040"/>
        <c:crosses val="autoZero"/>
        <c:auto val="1"/>
        <c:lblAlgn val="ctr"/>
        <c:lblOffset val="100"/>
        <c:noMultiLvlLbl val="1"/>
      </c:catAx>
      <c:valAx>
        <c:axId val="144021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1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"/>
          <c:y val="0.03940886699507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"/>
          <c:w val="0.834976373653467"/>
          <c:h val="0.63546912667854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N'!$A$50:$A$71</c:f>
              <c:numCache>
                <c:formatCode>General</c:formatCode>
                <c:ptCount val="22"/>
                <c:pt idx="0">
                  <c:v>1986.0</c:v>
                </c:pt>
                <c:pt idx="1">
                  <c:v>1987.0</c:v>
                </c:pt>
                <c:pt idx="2">
                  <c:v>1988.0</c:v>
                </c:pt>
                <c:pt idx="3">
                  <c:v>1989.0</c:v>
                </c:pt>
                <c:pt idx="4">
                  <c:v>1990.0</c:v>
                </c:pt>
                <c:pt idx="5">
                  <c:v>1991.0</c:v>
                </c:pt>
                <c:pt idx="6">
                  <c:v>1992.0</c:v>
                </c:pt>
                <c:pt idx="7">
                  <c:v>1993.0</c:v>
                </c:pt>
                <c:pt idx="8">
                  <c:v>1994.0</c:v>
                </c:pt>
                <c:pt idx="9">
                  <c:v>1995.0</c:v>
                </c:pt>
                <c:pt idx="10">
                  <c:v>1996.0</c:v>
                </c:pt>
                <c:pt idx="11">
                  <c:v>1997.0</c:v>
                </c:pt>
                <c:pt idx="12">
                  <c:v>1998.0</c:v>
                </c:pt>
                <c:pt idx="13">
                  <c:v>1999.0</c:v>
                </c:pt>
                <c:pt idx="14">
                  <c:v>2000.0</c:v>
                </c:pt>
                <c:pt idx="15">
                  <c:v>2001.0</c:v>
                </c:pt>
                <c:pt idx="16">
                  <c:v>2002.0</c:v>
                </c:pt>
                <c:pt idx="17">
                  <c:v>2003.0</c:v>
                </c:pt>
                <c:pt idx="18">
                  <c:v>2004.0</c:v>
                </c:pt>
                <c:pt idx="19">
                  <c:v>2005.0</c:v>
                </c:pt>
                <c:pt idx="20">
                  <c:v>2006.0</c:v>
                </c:pt>
                <c:pt idx="21">
                  <c:v>2007.0</c:v>
                </c:pt>
              </c:numCache>
            </c:numRef>
          </c:cat>
          <c:val>
            <c:numRef>
              <c:f>'Harris N'!$G$50:$G$71</c:f>
              <c:numCache>
                <c:formatCode>0.00</c:formatCode>
                <c:ptCount val="22"/>
                <c:pt idx="1">
                  <c:v>2.865384615384615</c:v>
                </c:pt>
                <c:pt idx="2">
                  <c:v>2.653333333333333</c:v>
                </c:pt>
                <c:pt idx="4">
                  <c:v>2.849872773536896</c:v>
                </c:pt>
                <c:pt idx="5">
                  <c:v>3.548181238034461</c:v>
                </c:pt>
                <c:pt idx="6">
                  <c:v>2.707964601769911</c:v>
                </c:pt>
                <c:pt idx="7">
                  <c:v>3.418367346938775</c:v>
                </c:pt>
                <c:pt idx="8">
                  <c:v>3.173913043478261</c:v>
                </c:pt>
                <c:pt idx="9">
                  <c:v>3.183098591549296</c:v>
                </c:pt>
                <c:pt idx="10">
                  <c:v>3.261538461538461</c:v>
                </c:pt>
                <c:pt idx="11">
                  <c:v>2.935897435897436</c:v>
                </c:pt>
                <c:pt idx="12">
                  <c:v>3.079646017699115</c:v>
                </c:pt>
                <c:pt idx="13">
                  <c:v>2.730299667036626</c:v>
                </c:pt>
                <c:pt idx="14">
                  <c:v>3.64951768488746</c:v>
                </c:pt>
                <c:pt idx="15">
                  <c:v>3.198724760892667</c:v>
                </c:pt>
                <c:pt idx="16">
                  <c:v>3.477653631284916</c:v>
                </c:pt>
                <c:pt idx="17">
                  <c:v>3.78</c:v>
                </c:pt>
                <c:pt idx="18">
                  <c:v>4.319327731092436</c:v>
                </c:pt>
                <c:pt idx="19">
                  <c:v>4.70881863560732</c:v>
                </c:pt>
                <c:pt idx="20">
                  <c:v>2.875</c:v>
                </c:pt>
                <c:pt idx="21" formatCode="General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202672"/>
        <c:axId val="1440204448"/>
      </c:barChart>
      <c:catAx>
        <c:axId val="144020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04448"/>
        <c:crosses val="autoZero"/>
        <c:auto val="1"/>
        <c:lblAlgn val="ctr"/>
        <c:lblOffset val="100"/>
        <c:noMultiLvlLbl val="1"/>
      </c:catAx>
      <c:valAx>
        <c:axId val="144020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020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4" Type="http://schemas.openxmlformats.org/officeDocument/2006/relationships/chart" Target="../charts/chart10.xml"/><Relationship Id="rId5" Type="http://schemas.openxmlformats.org/officeDocument/2006/relationships/chart" Target="../charts/chart11.xml"/><Relationship Id="rId6" Type="http://schemas.openxmlformats.org/officeDocument/2006/relationships/chart" Target="../charts/chart12.xml"/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4" Type="http://schemas.openxmlformats.org/officeDocument/2006/relationships/chart" Target="../charts/chart22.xml"/><Relationship Id="rId5" Type="http://schemas.openxmlformats.org/officeDocument/2006/relationships/chart" Target="../charts/chart23.xml"/><Relationship Id="rId6" Type="http://schemas.openxmlformats.org/officeDocument/2006/relationships/chart" Target="../charts/chart24.xml"/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4" Type="http://schemas.openxmlformats.org/officeDocument/2006/relationships/chart" Target="../charts/chart42.xml"/><Relationship Id="rId5" Type="http://schemas.openxmlformats.org/officeDocument/2006/relationships/chart" Target="../charts/chart43.xml"/><Relationship Id="rId6" Type="http://schemas.openxmlformats.org/officeDocument/2006/relationships/chart" Target="../charts/chart44.xml"/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4" Type="http://schemas.openxmlformats.org/officeDocument/2006/relationships/chart" Target="../charts/chart48.xml"/><Relationship Id="rId5" Type="http://schemas.openxmlformats.org/officeDocument/2006/relationships/chart" Target="../charts/chart49.xml"/><Relationship Id="rId6" Type="http://schemas.openxmlformats.org/officeDocument/2006/relationships/chart" Target="../charts/chart50.xml"/><Relationship Id="rId1" Type="http://schemas.openxmlformats.org/officeDocument/2006/relationships/chart" Target="../charts/chart45.xml"/><Relationship Id="rId2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4" Type="http://schemas.openxmlformats.org/officeDocument/2006/relationships/chart" Target="../charts/chart54.xml"/><Relationship Id="rId5" Type="http://schemas.openxmlformats.org/officeDocument/2006/relationships/chart" Target="../charts/chart55.xml"/><Relationship Id="rId6" Type="http://schemas.openxmlformats.org/officeDocument/2006/relationships/chart" Target="../charts/chart56.xml"/><Relationship Id="rId1" Type="http://schemas.openxmlformats.org/officeDocument/2006/relationships/chart" Target="../charts/chart51.xml"/><Relationship Id="rId2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4" Type="http://schemas.openxmlformats.org/officeDocument/2006/relationships/chart" Target="../charts/chart60.xml"/><Relationship Id="rId5" Type="http://schemas.openxmlformats.org/officeDocument/2006/relationships/chart" Target="../charts/chart61.xml"/><Relationship Id="rId6" Type="http://schemas.openxmlformats.org/officeDocument/2006/relationships/chart" Target="../charts/chart62.xml"/><Relationship Id="rId1" Type="http://schemas.openxmlformats.org/officeDocument/2006/relationships/chart" Target="../charts/chart57.xml"/><Relationship Id="rId2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4" Type="http://schemas.openxmlformats.org/officeDocument/2006/relationships/chart" Target="../charts/chart66.xml"/><Relationship Id="rId5" Type="http://schemas.openxmlformats.org/officeDocument/2006/relationships/chart" Target="../charts/chart67.xml"/><Relationship Id="rId6" Type="http://schemas.openxmlformats.org/officeDocument/2006/relationships/chart" Target="../charts/chart68.xml"/><Relationship Id="rId1" Type="http://schemas.openxmlformats.org/officeDocument/2006/relationships/chart" Target="../charts/chart63.xml"/><Relationship Id="rId2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4" Type="http://schemas.openxmlformats.org/officeDocument/2006/relationships/chart" Target="../charts/chart72.xml"/><Relationship Id="rId5" Type="http://schemas.openxmlformats.org/officeDocument/2006/relationships/chart" Target="../charts/chart73.xml"/><Relationship Id="rId6" Type="http://schemas.openxmlformats.org/officeDocument/2006/relationships/chart" Target="../charts/chart74.xml"/><Relationship Id="rId1" Type="http://schemas.openxmlformats.org/officeDocument/2006/relationships/chart" Target="../charts/chart69.xml"/><Relationship Id="rId2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Relationship Id="rId2" Type="http://schemas.openxmlformats.org/officeDocument/2006/relationships/chart" Target="../charts/chart76.xml"/><Relationship Id="rId3" Type="http://schemas.openxmlformats.org/officeDocument/2006/relationships/chart" Target="../charts/chart7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4" Type="http://schemas.openxmlformats.org/officeDocument/2006/relationships/chart" Target="../charts/chart81.xml"/><Relationship Id="rId5" Type="http://schemas.openxmlformats.org/officeDocument/2006/relationships/chart" Target="../charts/chart82.xml"/><Relationship Id="rId6" Type="http://schemas.openxmlformats.org/officeDocument/2006/relationships/chart" Target="../charts/chart83.xml"/><Relationship Id="rId1" Type="http://schemas.openxmlformats.org/officeDocument/2006/relationships/chart" Target="../charts/chart78.xml"/><Relationship Id="rId2" Type="http://schemas.openxmlformats.org/officeDocument/2006/relationships/chart" Target="../charts/chart7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Relationship Id="rId2" Type="http://schemas.openxmlformats.org/officeDocument/2006/relationships/chart" Target="../charts/chart8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Relationship Id="rId2" Type="http://schemas.openxmlformats.org/officeDocument/2006/relationships/chart" Target="../charts/chart8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4" Type="http://schemas.openxmlformats.org/officeDocument/2006/relationships/chart" Target="../charts/chart91.xml"/><Relationship Id="rId5" Type="http://schemas.openxmlformats.org/officeDocument/2006/relationships/chart" Target="../charts/chart92.xml"/><Relationship Id="rId6" Type="http://schemas.openxmlformats.org/officeDocument/2006/relationships/chart" Target="../charts/chart93.xml"/><Relationship Id="rId1" Type="http://schemas.openxmlformats.org/officeDocument/2006/relationships/chart" Target="../charts/chart88.xml"/><Relationship Id="rId2" Type="http://schemas.openxmlformats.org/officeDocument/2006/relationships/chart" Target="../charts/chart8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Relationship Id="rId2" Type="http://schemas.openxmlformats.org/officeDocument/2006/relationships/chart" Target="../charts/chart9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4" Type="http://schemas.openxmlformats.org/officeDocument/2006/relationships/chart" Target="../charts/chart99.xml"/><Relationship Id="rId5" Type="http://schemas.openxmlformats.org/officeDocument/2006/relationships/chart" Target="../charts/chart100.xml"/><Relationship Id="rId6" Type="http://schemas.openxmlformats.org/officeDocument/2006/relationships/chart" Target="../charts/chart101.xml"/><Relationship Id="rId1" Type="http://schemas.openxmlformats.org/officeDocument/2006/relationships/chart" Target="../charts/chart96.xml"/><Relationship Id="rId2" Type="http://schemas.openxmlformats.org/officeDocument/2006/relationships/chart" Target="../charts/chart9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Relationship Id="rId2" Type="http://schemas.openxmlformats.org/officeDocument/2006/relationships/chart" Target="../charts/chart10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4" Type="http://schemas.openxmlformats.org/officeDocument/2006/relationships/chart" Target="../charts/chart107.xml"/><Relationship Id="rId5" Type="http://schemas.openxmlformats.org/officeDocument/2006/relationships/chart" Target="../charts/chart108.xml"/><Relationship Id="rId6" Type="http://schemas.openxmlformats.org/officeDocument/2006/relationships/chart" Target="../charts/chart109.xml"/><Relationship Id="rId1" Type="http://schemas.openxmlformats.org/officeDocument/2006/relationships/chart" Target="../charts/chart104.xml"/><Relationship Id="rId2" Type="http://schemas.openxmlformats.org/officeDocument/2006/relationships/chart" Target="../charts/chart10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4" Type="http://schemas.openxmlformats.org/officeDocument/2006/relationships/chart" Target="../charts/chart113.xml"/><Relationship Id="rId5" Type="http://schemas.openxmlformats.org/officeDocument/2006/relationships/chart" Target="../charts/chart114.xml"/><Relationship Id="rId6" Type="http://schemas.openxmlformats.org/officeDocument/2006/relationships/chart" Target="../charts/chart115.xml"/><Relationship Id="rId1" Type="http://schemas.openxmlformats.org/officeDocument/2006/relationships/chart" Target="../charts/chart110.xml"/><Relationship Id="rId2" Type="http://schemas.openxmlformats.org/officeDocument/2006/relationships/chart" Target="../charts/chart11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4" Type="http://schemas.openxmlformats.org/officeDocument/2006/relationships/chart" Target="../charts/chart119.xml"/><Relationship Id="rId5" Type="http://schemas.openxmlformats.org/officeDocument/2006/relationships/chart" Target="../charts/chart120.xml"/><Relationship Id="rId6" Type="http://schemas.openxmlformats.org/officeDocument/2006/relationships/chart" Target="../charts/chart121.xml"/><Relationship Id="rId1" Type="http://schemas.openxmlformats.org/officeDocument/2006/relationships/chart" Target="../charts/chart116.xml"/><Relationship Id="rId2" Type="http://schemas.openxmlformats.org/officeDocument/2006/relationships/chart" Target="../charts/chart11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4.xml"/><Relationship Id="rId4" Type="http://schemas.openxmlformats.org/officeDocument/2006/relationships/chart" Target="../charts/chart125.xml"/><Relationship Id="rId5" Type="http://schemas.openxmlformats.org/officeDocument/2006/relationships/chart" Target="../charts/chart126.xml"/><Relationship Id="rId6" Type="http://schemas.openxmlformats.org/officeDocument/2006/relationships/chart" Target="../charts/chart127.xml"/><Relationship Id="rId1" Type="http://schemas.openxmlformats.org/officeDocument/2006/relationships/chart" Target="../charts/chart122.xml"/><Relationship Id="rId2" Type="http://schemas.openxmlformats.org/officeDocument/2006/relationships/chart" Target="../charts/chart1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Relationship Id="rId2" Type="http://schemas.openxmlformats.org/officeDocument/2006/relationships/chart" Target="../charts/chart12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4" Type="http://schemas.openxmlformats.org/officeDocument/2006/relationships/chart" Target="../charts/chart133.xml"/><Relationship Id="rId5" Type="http://schemas.openxmlformats.org/officeDocument/2006/relationships/chart" Target="../charts/chart134.xml"/><Relationship Id="rId6" Type="http://schemas.openxmlformats.org/officeDocument/2006/relationships/chart" Target="../charts/chart135.xml"/><Relationship Id="rId1" Type="http://schemas.openxmlformats.org/officeDocument/2006/relationships/chart" Target="../charts/chart130.xml"/><Relationship Id="rId2" Type="http://schemas.openxmlformats.org/officeDocument/2006/relationships/chart" Target="../charts/chart13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4" Type="http://schemas.openxmlformats.org/officeDocument/2006/relationships/chart" Target="../charts/chart139.xml"/><Relationship Id="rId5" Type="http://schemas.openxmlformats.org/officeDocument/2006/relationships/chart" Target="../charts/chart140.xml"/><Relationship Id="rId6" Type="http://schemas.openxmlformats.org/officeDocument/2006/relationships/chart" Target="../charts/chart141.xml"/><Relationship Id="rId1" Type="http://schemas.openxmlformats.org/officeDocument/2006/relationships/chart" Target="../charts/chart136.xml"/><Relationship Id="rId2" Type="http://schemas.openxmlformats.org/officeDocument/2006/relationships/chart" Target="../charts/chart13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4" Type="http://schemas.openxmlformats.org/officeDocument/2006/relationships/chart" Target="../charts/chart145.xml"/><Relationship Id="rId5" Type="http://schemas.openxmlformats.org/officeDocument/2006/relationships/chart" Target="../charts/chart146.xml"/><Relationship Id="rId6" Type="http://schemas.openxmlformats.org/officeDocument/2006/relationships/chart" Target="../charts/chart147.xml"/><Relationship Id="rId1" Type="http://schemas.openxmlformats.org/officeDocument/2006/relationships/chart" Target="../charts/chart142.xml"/><Relationship Id="rId2" Type="http://schemas.openxmlformats.org/officeDocument/2006/relationships/chart" Target="../charts/chart14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4" Type="http://schemas.openxmlformats.org/officeDocument/2006/relationships/chart" Target="../charts/chart151.xml"/><Relationship Id="rId5" Type="http://schemas.openxmlformats.org/officeDocument/2006/relationships/chart" Target="../charts/chart152.xml"/><Relationship Id="rId6" Type="http://schemas.openxmlformats.org/officeDocument/2006/relationships/chart" Target="../charts/chart153.xml"/><Relationship Id="rId1" Type="http://schemas.openxmlformats.org/officeDocument/2006/relationships/chart" Target="../charts/chart148.xml"/><Relationship Id="rId2" Type="http://schemas.openxmlformats.org/officeDocument/2006/relationships/chart" Target="../charts/chart14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4.xml"/><Relationship Id="rId2" Type="http://schemas.openxmlformats.org/officeDocument/2006/relationships/chart" Target="../charts/chart15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4" Type="http://schemas.openxmlformats.org/officeDocument/2006/relationships/chart" Target="../charts/chart159.xml"/><Relationship Id="rId5" Type="http://schemas.openxmlformats.org/officeDocument/2006/relationships/chart" Target="../charts/chart160.xml"/><Relationship Id="rId6" Type="http://schemas.openxmlformats.org/officeDocument/2006/relationships/chart" Target="../charts/chart161.xml"/><Relationship Id="rId1" Type="http://schemas.openxmlformats.org/officeDocument/2006/relationships/chart" Target="../charts/chart156.xml"/><Relationship Id="rId2" Type="http://schemas.openxmlformats.org/officeDocument/2006/relationships/chart" Target="../charts/chart1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4" Type="http://schemas.openxmlformats.org/officeDocument/2006/relationships/chart" Target="../charts/chart165.xml"/><Relationship Id="rId5" Type="http://schemas.openxmlformats.org/officeDocument/2006/relationships/chart" Target="../charts/chart166.xml"/><Relationship Id="rId6" Type="http://schemas.openxmlformats.org/officeDocument/2006/relationships/chart" Target="../charts/chart167.xml"/><Relationship Id="rId1" Type="http://schemas.openxmlformats.org/officeDocument/2006/relationships/chart" Target="../charts/chart162.xml"/><Relationship Id="rId2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52</xdr:row>
      <xdr:rowOff>12700</xdr:rowOff>
    </xdr:from>
    <xdr:to>
      <xdr:col>6</xdr:col>
      <xdr:colOff>347133</xdr:colOff>
      <xdr:row>70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52</xdr:row>
      <xdr:rowOff>12700</xdr:rowOff>
    </xdr:from>
    <xdr:to>
      <xdr:col>14</xdr:col>
      <xdr:colOff>304800</xdr:colOff>
      <xdr:row>70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72</xdr:row>
      <xdr:rowOff>12700</xdr:rowOff>
    </xdr:from>
    <xdr:to>
      <xdr:col>6</xdr:col>
      <xdr:colOff>347134</xdr:colOff>
      <xdr:row>90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72</xdr:row>
      <xdr:rowOff>4234</xdr:rowOff>
    </xdr:from>
    <xdr:to>
      <xdr:col>14</xdr:col>
      <xdr:colOff>304800</xdr:colOff>
      <xdr:row>90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13547</xdr:colOff>
      <xdr:row>18</xdr:row>
      <xdr:rowOff>14394</xdr:rowOff>
    </xdr:from>
    <xdr:to>
      <xdr:col>15</xdr:col>
      <xdr:colOff>665440</xdr:colOff>
      <xdr:row>36</xdr:row>
      <xdr:rowOff>151194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55</xdr:row>
      <xdr:rowOff>12700</xdr:rowOff>
    </xdr:from>
    <xdr:to>
      <xdr:col>6</xdr:col>
      <xdr:colOff>347133</xdr:colOff>
      <xdr:row>73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55</xdr:row>
      <xdr:rowOff>12700</xdr:rowOff>
    </xdr:from>
    <xdr:to>
      <xdr:col>13</xdr:col>
      <xdr:colOff>448733</xdr:colOff>
      <xdr:row>73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75</xdr:row>
      <xdr:rowOff>12700</xdr:rowOff>
    </xdr:from>
    <xdr:to>
      <xdr:col>6</xdr:col>
      <xdr:colOff>347134</xdr:colOff>
      <xdr:row>93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75</xdr:row>
      <xdr:rowOff>4234</xdr:rowOff>
    </xdr:from>
    <xdr:to>
      <xdr:col>13</xdr:col>
      <xdr:colOff>448734</xdr:colOff>
      <xdr:row>93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20</xdr:row>
      <xdr:rowOff>12700</xdr:rowOff>
    </xdr:from>
    <xdr:to>
      <xdr:col>7</xdr:col>
      <xdr:colOff>455467</xdr:colOff>
      <xdr:row>38</xdr:row>
      <xdr:rowOff>149500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33867</xdr:colOff>
      <xdr:row>20</xdr:row>
      <xdr:rowOff>4234</xdr:rowOff>
    </xdr:from>
    <xdr:to>
      <xdr:col>16</xdr:col>
      <xdr:colOff>15200</xdr:colOff>
      <xdr:row>38</xdr:row>
      <xdr:rowOff>141034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59</xdr:row>
      <xdr:rowOff>12700</xdr:rowOff>
    </xdr:from>
    <xdr:to>
      <xdr:col>7</xdr:col>
      <xdr:colOff>467359</xdr:colOff>
      <xdr:row>77</xdr:row>
      <xdr:rowOff>149500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18626</xdr:colOff>
      <xdr:row>59</xdr:row>
      <xdr:rowOff>12700</xdr:rowOff>
    </xdr:from>
    <xdr:to>
      <xdr:col>16</xdr:col>
      <xdr:colOff>81279</xdr:colOff>
      <xdr:row>77</xdr:row>
      <xdr:rowOff>149500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79</xdr:row>
      <xdr:rowOff>12700</xdr:rowOff>
    </xdr:from>
    <xdr:to>
      <xdr:col>7</xdr:col>
      <xdr:colOff>467360</xdr:colOff>
      <xdr:row>97</xdr:row>
      <xdr:rowOff>12700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18627</xdr:colOff>
      <xdr:row>79</xdr:row>
      <xdr:rowOff>4234</xdr:rowOff>
    </xdr:from>
    <xdr:to>
      <xdr:col>16</xdr:col>
      <xdr:colOff>81280</xdr:colOff>
      <xdr:row>97</xdr:row>
      <xdr:rowOff>4234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20</xdr:row>
      <xdr:rowOff>12700</xdr:rowOff>
    </xdr:from>
    <xdr:to>
      <xdr:col>7</xdr:col>
      <xdr:colOff>455467</xdr:colOff>
      <xdr:row>38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20</xdr:row>
      <xdr:rowOff>4234</xdr:rowOff>
    </xdr:from>
    <xdr:to>
      <xdr:col>16</xdr:col>
      <xdr:colOff>269200</xdr:colOff>
      <xdr:row>38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59</xdr:row>
      <xdr:rowOff>12700</xdr:rowOff>
    </xdr:from>
    <xdr:to>
      <xdr:col>7</xdr:col>
      <xdr:colOff>436880</xdr:colOff>
      <xdr:row>77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231986</xdr:colOff>
      <xdr:row>59</xdr:row>
      <xdr:rowOff>12700</xdr:rowOff>
    </xdr:from>
    <xdr:to>
      <xdr:col>16</xdr:col>
      <xdr:colOff>254000</xdr:colOff>
      <xdr:row>77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79</xdr:row>
      <xdr:rowOff>12700</xdr:rowOff>
    </xdr:from>
    <xdr:to>
      <xdr:col>7</xdr:col>
      <xdr:colOff>447040</xdr:colOff>
      <xdr:row>97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211667</xdr:colOff>
      <xdr:row>79</xdr:row>
      <xdr:rowOff>4234</xdr:rowOff>
    </xdr:from>
    <xdr:to>
      <xdr:col>16</xdr:col>
      <xdr:colOff>264160</xdr:colOff>
      <xdr:row>97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13</xdr:col>
      <xdr:colOff>448733</xdr:colOff>
      <xdr:row>71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13</xdr:col>
      <xdr:colOff>448734</xdr:colOff>
      <xdr:row>91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578272</xdr:colOff>
      <xdr:row>29</xdr:row>
      <xdr:rowOff>148167</xdr:rowOff>
    </xdr:from>
    <xdr:to>
      <xdr:col>16</xdr:col>
      <xdr:colOff>559606</xdr:colOff>
      <xdr:row>51</xdr:row>
      <xdr:rowOff>35367</xdr:rowOff>
    </xdr:to>
    <xdr:graphicFrame macro="">
      <xdr:nvGraphicFramePr>
        <xdr:cNvPr id="21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30</xdr:row>
      <xdr:rowOff>4234</xdr:rowOff>
    </xdr:from>
    <xdr:to>
      <xdr:col>8</xdr:col>
      <xdr:colOff>32133</xdr:colOff>
      <xdr:row>51</xdr:row>
      <xdr:rowOff>43834</xdr:rowOff>
    </xdr:to>
    <xdr:graphicFrame macro="">
      <xdr:nvGraphicFramePr>
        <xdr:cNvPr id="21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516466</xdr:colOff>
      <xdr:row>24</xdr:row>
      <xdr:rowOff>55034</xdr:rowOff>
    </xdr:from>
    <xdr:to>
      <xdr:col>16</xdr:col>
      <xdr:colOff>497800</xdr:colOff>
      <xdr:row>45</xdr:row>
      <xdr:rowOff>94634</xdr:rowOff>
    </xdr:to>
    <xdr:graphicFrame macro="">
      <xdr:nvGraphicFramePr>
        <xdr:cNvPr id="44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93134</xdr:colOff>
      <xdr:row>24</xdr:row>
      <xdr:rowOff>71967</xdr:rowOff>
    </xdr:from>
    <xdr:to>
      <xdr:col>8</xdr:col>
      <xdr:colOff>49067</xdr:colOff>
      <xdr:row>45</xdr:row>
      <xdr:rowOff>111567</xdr:rowOff>
    </xdr:to>
    <xdr:graphicFrame macro="">
      <xdr:nvGraphicFramePr>
        <xdr:cNvPr id="4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118534</xdr:colOff>
      <xdr:row>67</xdr:row>
      <xdr:rowOff>131234</xdr:rowOff>
    </xdr:from>
    <xdr:to>
      <xdr:col>16</xdr:col>
      <xdr:colOff>99868</xdr:colOff>
      <xdr:row>86</xdr:row>
      <xdr:rowOff>115634</xdr:rowOff>
    </xdr:to>
    <xdr:graphicFrame macro="">
      <xdr:nvGraphicFramePr>
        <xdr:cNvPr id="4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118534</xdr:colOff>
      <xdr:row>88</xdr:row>
      <xdr:rowOff>8468</xdr:rowOff>
    </xdr:from>
    <xdr:to>
      <xdr:col>16</xdr:col>
      <xdr:colOff>99868</xdr:colOff>
      <xdr:row>106</xdr:row>
      <xdr:rowOff>145268</xdr:rowOff>
    </xdr:to>
    <xdr:graphicFrame macro="">
      <xdr:nvGraphicFramePr>
        <xdr:cNvPr id="44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-1</xdr:colOff>
      <xdr:row>88</xdr:row>
      <xdr:rowOff>8468</xdr:rowOff>
    </xdr:from>
    <xdr:to>
      <xdr:col>7</xdr:col>
      <xdr:colOff>658666</xdr:colOff>
      <xdr:row>106</xdr:row>
      <xdr:rowOff>145268</xdr:rowOff>
    </xdr:to>
    <xdr:graphicFrame macro="">
      <xdr:nvGraphicFramePr>
        <xdr:cNvPr id="44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-1</xdr:colOff>
      <xdr:row>67</xdr:row>
      <xdr:rowOff>135468</xdr:rowOff>
    </xdr:from>
    <xdr:to>
      <xdr:col>7</xdr:col>
      <xdr:colOff>658666</xdr:colOff>
      <xdr:row>86</xdr:row>
      <xdr:rowOff>119868</xdr:rowOff>
    </xdr:to>
    <xdr:graphicFrame macro="">
      <xdr:nvGraphicFramePr>
        <xdr:cNvPr id="44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13</xdr:row>
      <xdr:rowOff>12700</xdr:rowOff>
    </xdr:from>
    <xdr:to>
      <xdr:col>7</xdr:col>
      <xdr:colOff>455467</xdr:colOff>
      <xdr:row>31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13</xdr:row>
      <xdr:rowOff>4234</xdr:rowOff>
    </xdr:from>
    <xdr:to>
      <xdr:col>16</xdr:col>
      <xdr:colOff>269200</xdr:colOff>
      <xdr:row>31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646855</xdr:colOff>
      <xdr:row>44</xdr:row>
      <xdr:rowOff>0</xdr:rowOff>
    </xdr:from>
    <xdr:to>
      <xdr:col>15</xdr:col>
      <xdr:colOff>597709</xdr:colOff>
      <xdr:row>62</xdr:row>
      <xdr:rowOff>136800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646855</xdr:colOff>
      <xdr:row>64</xdr:row>
      <xdr:rowOff>29634</xdr:rowOff>
    </xdr:from>
    <xdr:to>
      <xdr:col>15</xdr:col>
      <xdr:colOff>597709</xdr:colOff>
      <xdr:row>83</xdr:row>
      <xdr:rowOff>14034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64</xdr:row>
      <xdr:rowOff>29634</xdr:rowOff>
    </xdr:from>
    <xdr:to>
      <xdr:col>7</xdr:col>
      <xdr:colOff>485947</xdr:colOff>
      <xdr:row>83</xdr:row>
      <xdr:rowOff>14034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172720</xdr:colOff>
      <xdr:row>44</xdr:row>
      <xdr:rowOff>4234</xdr:rowOff>
    </xdr:from>
    <xdr:to>
      <xdr:col>7</xdr:col>
      <xdr:colOff>485947</xdr:colOff>
      <xdr:row>62</xdr:row>
      <xdr:rowOff>141034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10</xdr:row>
      <xdr:rowOff>20320</xdr:rowOff>
    </xdr:from>
    <xdr:to>
      <xdr:col>7</xdr:col>
      <xdr:colOff>670520</xdr:colOff>
      <xdr:row>31</xdr:row>
      <xdr:rowOff>10160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10</xdr:row>
      <xdr:rowOff>10160</xdr:rowOff>
    </xdr:from>
    <xdr:to>
      <xdr:col>16</xdr:col>
      <xdr:colOff>164213</xdr:colOff>
      <xdr:row>31</xdr:row>
      <xdr:rowOff>10160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40</xdr:row>
      <xdr:rowOff>10160</xdr:rowOff>
    </xdr:from>
    <xdr:to>
      <xdr:col>6</xdr:col>
      <xdr:colOff>382693</xdr:colOff>
      <xdr:row>58</xdr:row>
      <xdr:rowOff>146960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13</xdr:col>
      <xdr:colOff>480907</xdr:colOff>
      <xdr:row>58</xdr:row>
      <xdr:rowOff>136800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59</xdr:row>
      <xdr:rowOff>160866</xdr:rowOff>
    </xdr:from>
    <xdr:to>
      <xdr:col>6</xdr:col>
      <xdr:colOff>392853</xdr:colOff>
      <xdr:row>77</xdr:row>
      <xdr:rowOff>160866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59</xdr:row>
      <xdr:rowOff>152400</xdr:rowOff>
    </xdr:from>
    <xdr:to>
      <xdr:col>13</xdr:col>
      <xdr:colOff>494453</xdr:colOff>
      <xdr:row>77</xdr:row>
      <xdr:rowOff>152400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19</xdr:row>
      <xdr:rowOff>12700</xdr:rowOff>
    </xdr:from>
    <xdr:to>
      <xdr:col>7</xdr:col>
      <xdr:colOff>455467</xdr:colOff>
      <xdr:row>37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19</xdr:row>
      <xdr:rowOff>4234</xdr:rowOff>
    </xdr:from>
    <xdr:to>
      <xdr:col>16</xdr:col>
      <xdr:colOff>269200</xdr:colOff>
      <xdr:row>37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57</xdr:row>
      <xdr:rowOff>12700</xdr:rowOff>
    </xdr:from>
    <xdr:to>
      <xdr:col>6</xdr:col>
      <xdr:colOff>347133</xdr:colOff>
      <xdr:row>75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57</xdr:row>
      <xdr:rowOff>12700</xdr:rowOff>
    </xdr:from>
    <xdr:to>
      <xdr:col>13</xdr:col>
      <xdr:colOff>448733</xdr:colOff>
      <xdr:row>75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77</xdr:row>
      <xdr:rowOff>12700</xdr:rowOff>
    </xdr:from>
    <xdr:to>
      <xdr:col>6</xdr:col>
      <xdr:colOff>347134</xdr:colOff>
      <xdr:row>95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77</xdr:row>
      <xdr:rowOff>4234</xdr:rowOff>
    </xdr:from>
    <xdr:to>
      <xdr:col>13</xdr:col>
      <xdr:colOff>448734</xdr:colOff>
      <xdr:row>95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17</xdr:row>
      <xdr:rowOff>0</xdr:rowOff>
    </xdr:from>
    <xdr:to>
      <xdr:col>7</xdr:col>
      <xdr:colOff>568920</xdr:colOff>
      <xdr:row>35</xdr:row>
      <xdr:rowOff>136800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121920</xdr:colOff>
      <xdr:row>17</xdr:row>
      <xdr:rowOff>0</xdr:rowOff>
    </xdr:from>
    <xdr:to>
      <xdr:col>16</xdr:col>
      <xdr:colOff>103253</xdr:colOff>
      <xdr:row>35</xdr:row>
      <xdr:rowOff>136800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52</xdr:row>
      <xdr:rowOff>20320</xdr:rowOff>
    </xdr:from>
    <xdr:to>
      <xdr:col>7</xdr:col>
      <xdr:colOff>568960</xdr:colOff>
      <xdr:row>71</xdr:row>
      <xdr:rowOff>4720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264161</xdr:colOff>
      <xdr:row>72</xdr:row>
      <xdr:rowOff>20320</xdr:rowOff>
    </xdr:from>
    <xdr:to>
      <xdr:col>7</xdr:col>
      <xdr:colOff>579120</xdr:colOff>
      <xdr:row>90</xdr:row>
      <xdr:rowOff>20320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104987</xdr:colOff>
      <xdr:row>72</xdr:row>
      <xdr:rowOff>1694</xdr:rowOff>
    </xdr:from>
    <xdr:to>
      <xdr:col>16</xdr:col>
      <xdr:colOff>132080</xdr:colOff>
      <xdr:row>90</xdr:row>
      <xdr:rowOff>1694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91440</xdr:colOff>
      <xdr:row>52</xdr:row>
      <xdr:rowOff>20320</xdr:rowOff>
    </xdr:from>
    <xdr:to>
      <xdr:col>16</xdr:col>
      <xdr:colOff>132080</xdr:colOff>
      <xdr:row>71</xdr:row>
      <xdr:rowOff>4720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11</xdr:row>
      <xdr:rowOff>12700</xdr:rowOff>
    </xdr:from>
    <xdr:to>
      <xdr:col>7</xdr:col>
      <xdr:colOff>455467</xdr:colOff>
      <xdr:row>29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11</xdr:row>
      <xdr:rowOff>4234</xdr:rowOff>
    </xdr:from>
    <xdr:to>
      <xdr:col>16</xdr:col>
      <xdr:colOff>269200</xdr:colOff>
      <xdr:row>29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41</xdr:row>
      <xdr:rowOff>12700</xdr:rowOff>
    </xdr:from>
    <xdr:to>
      <xdr:col>6</xdr:col>
      <xdr:colOff>347133</xdr:colOff>
      <xdr:row>59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41</xdr:row>
      <xdr:rowOff>12700</xdr:rowOff>
    </xdr:from>
    <xdr:to>
      <xdr:col>13</xdr:col>
      <xdr:colOff>448733</xdr:colOff>
      <xdr:row>59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61</xdr:row>
      <xdr:rowOff>12700</xdr:rowOff>
    </xdr:from>
    <xdr:to>
      <xdr:col>6</xdr:col>
      <xdr:colOff>347134</xdr:colOff>
      <xdr:row>79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61</xdr:row>
      <xdr:rowOff>4234</xdr:rowOff>
    </xdr:from>
    <xdr:to>
      <xdr:col>13</xdr:col>
      <xdr:colOff>448734</xdr:colOff>
      <xdr:row>79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24</xdr:row>
      <xdr:rowOff>12700</xdr:rowOff>
    </xdr:from>
    <xdr:to>
      <xdr:col>7</xdr:col>
      <xdr:colOff>455467</xdr:colOff>
      <xdr:row>42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24</xdr:row>
      <xdr:rowOff>4234</xdr:rowOff>
    </xdr:from>
    <xdr:to>
      <xdr:col>16</xdr:col>
      <xdr:colOff>269200</xdr:colOff>
      <xdr:row>42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67</xdr:row>
      <xdr:rowOff>12700</xdr:rowOff>
    </xdr:from>
    <xdr:to>
      <xdr:col>8</xdr:col>
      <xdr:colOff>10160</xdr:colOff>
      <xdr:row>85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282786</xdr:colOff>
      <xdr:row>67</xdr:row>
      <xdr:rowOff>12700</xdr:rowOff>
    </xdr:from>
    <xdr:to>
      <xdr:col>17</xdr:col>
      <xdr:colOff>0</xdr:colOff>
      <xdr:row>85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87</xdr:row>
      <xdr:rowOff>12700</xdr:rowOff>
    </xdr:from>
    <xdr:to>
      <xdr:col>8</xdr:col>
      <xdr:colOff>10161</xdr:colOff>
      <xdr:row>105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282787</xdr:colOff>
      <xdr:row>87</xdr:row>
      <xdr:rowOff>4234</xdr:rowOff>
    </xdr:from>
    <xdr:to>
      <xdr:col>17</xdr:col>
      <xdr:colOff>1</xdr:colOff>
      <xdr:row>105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4232</xdr:colOff>
      <xdr:row>24</xdr:row>
      <xdr:rowOff>8466</xdr:rowOff>
    </xdr:from>
    <xdr:to>
      <xdr:col>16</xdr:col>
      <xdr:colOff>662899</xdr:colOff>
      <xdr:row>45</xdr:row>
      <xdr:rowOff>48066</xdr:rowOff>
    </xdr:to>
    <xdr:graphicFrame macro="">
      <xdr:nvGraphicFramePr>
        <xdr:cNvPr id="8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122766</xdr:colOff>
      <xdr:row>24</xdr:row>
      <xdr:rowOff>8466</xdr:rowOff>
    </xdr:from>
    <xdr:to>
      <xdr:col>8</xdr:col>
      <xdr:colOff>78699</xdr:colOff>
      <xdr:row>45</xdr:row>
      <xdr:rowOff>48066</xdr:rowOff>
    </xdr:to>
    <xdr:graphicFrame macro="">
      <xdr:nvGraphicFramePr>
        <xdr:cNvPr id="83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</xdr:colOff>
      <xdr:row>46</xdr:row>
      <xdr:rowOff>142240</xdr:rowOff>
    </xdr:from>
    <xdr:to>
      <xdr:col>16</xdr:col>
      <xdr:colOff>668827</xdr:colOff>
      <xdr:row>70</xdr:row>
      <xdr:rowOff>29440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13</xdr:row>
      <xdr:rowOff>12700</xdr:rowOff>
    </xdr:from>
    <xdr:to>
      <xdr:col>7</xdr:col>
      <xdr:colOff>455467</xdr:colOff>
      <xdr:row>31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13</xdr:row>
      <xdr:rowOff>4234</xdr:rowOff>
    </xdr:from>
    <xdr:to>
      <xdr:col>16</xdr:col>
      <xdr:colOff>269200</xdr:colOff>
      <xdr:row>31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45</xdr:row>
      <xdr:rowOff>12700</xdr:rowOff>
    </xdr:from>
    <xdr:to>
      <xdr:col>6</xdr:col>
      <xdr:colOff>347133</xdr:colOff>
      <xdr:row>63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45</xdr:row>
      <xdr:rowOff>12700</xdr:rowOff>
    </xdr:from>
    <xdr:to>
      <xdr:col>13</xdr:col>
      <xdr:colOff>448733</xdr:colOff>
      <xdr:row>63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65</xdr:row>
      <xdr:rowOff>12700</xdr:rowOff>
    </xdr:from>
    <xdr:to>
      <xdr:col>6</xdr:col>
      <xdr:colOff>347134</xdr:colOff>
      <xdr:row>83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65</xdr:row>
      <xdr:rowOff>4234</xdr:rowOff>
    </xdr:from>
    <xdr:to>
      <xdr:col>13</xdr:col>
      <xdr:colOff>448734</xdr:colOff>
      <xdr:row>83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11</xdr:row>
      <xdr:rowOff>18626</xdr:rowOff>
    </xdr:from>
    <xdr:to>
      <xdr:col>7</xdr:col>
      <xdr:colOff>345400</xdr:colOff>
      <xdr:row>30</xdr:row>
      <xdr:rowOff>3026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</xdr:colOff>
      <xdr:row>11</xdr:row>
      <xdr:rowOff>10160</xdr:rowOff>
    </xdr:from>
    <xdr:to>
      <xdr:col>15</xdr:col>
      <xdr:colOff>656973</xdr:colOff>
      <xdr:row>29</xdr:row>
      <xdr:rowOff>146960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32</xdr:row>
      <xdr:rowOff>15240</xdr:rowOff>
    </xdr:from>
    <xdr:to>
      <xdr:col>18</xdr:col>
      <xdr:colOff>223520</xdr:colOff>
      <xdr:row>54</xdr:row>
      <xdr:rowOff>15240</xdr:rowOff>
    </xdr:to>
    <xdr:graphicFrame macro="">
      <xdr:nvGraphicFramePr>
        <xdr:cNvPr id="14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32</xdr:row>
      <xdr:rowOff>17780</xdr:rowOff>
    </xdr:from>
    <xdr:to>
      <xdr:col>8</xdr:col>
      <xdr:colOff>660400</xdr:colOff>
      <xdr:row>54</xdr:row>
      <xdr:rowOff>5080</xdr:rowOff>
    </xdr:to>
    <xdr:graphicFrame macro="">
      <xdr:nvGraphicFramePr>
        <xdr:cNvPr id="14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85</xdr:row>
      <xdr:rowOff>12699</xdr:rowOff>
    </xdr:from>
    <xdr:to>
      <xdr:col>9</xdr:col>
      <xdr:colOff>121920</xdr:colOff>
      <xdr:row>104</xdr:row>
      <xdr:rowOff>8466</xdr:rowOff>
    </xdr:to>
    <xdr:graphicFrame macro="">
      <xdr:nvGraphicFramePr>
        <xdr:cNvPr id="14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85</xdr:row>
      <xdr:rowOff>14394</xdr:rowOff>
    </xdr:from>
    <xdr:to>
      <xdr:col>18</xdr:col>
      <xdr:colOff>91440</xdr:colOff>
      <xdr:row>104</xdr:row>
      <xdr:rowOff>1693</xdr:rowOff>
    </xdr:to>
    <xdr:graphicFrame macro="">
      <xdr:nvGraphicFramePr>
        <xdr:cNvPr id="14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343748</xdr:colOff>
      <xdr:row>105</xdr:row>
      <xdr:rowOff>38946</xdr:rowOff>
    </xdr:from>
    <xdr:to>
      <xdr:col>18</xdr:col>
      <xdr:colOff>101600</xdr:colOff>
      <xdr:row>124</xdr:row>
      <xdr:rowOff>142240</xdr:rowOff>
    </xdr:to>
    <xdr:graphicFrame macro="">
      <xdr:nvGraphicFramePr>
        <xdr:cNvPr id="14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105</xdr:row>
      <xdr:rowOff>38100</xdr:rowOff>
    </xdr:from>
    <xdr:to>
      <xdr:col>9</xdr:col>
      <xdr:colOff>142240</xdr:colOff>
      <xdr:row>124</xdr:row>
      <xdr:rowOff>101600</xdr:rowOff>
    </xdr:to>
    <xdr:graphicFrame macro="">
      <xdr:nvGraphicFramePr>
        <xdr:cNvPr id="14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12</xdr:row>
      <xdr:rowOff>12700</xdr:rowOff>
    </xdr:from>
    <xdr:to>
      <xdr:col>7</xdr:col>
      <xdr:colOff>455467</xdr:colOff>
      <xdr:row>30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12</xdr:row>
      <xdr:rowOff>4234</xdr:rowOff>
    </xdr:from>
    <xdr:to>
      <xdr:col>16</xdr:col>
      <xdr:colOff>269200</xdr:colOff>
      <xdr:row>30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663787</xdr:colOff>
      <xdr:row>16</xdr:row>
      <xdr:rowOff>14394</xdr:rowOff>
    </xdr:from>
    <xdr:to>
      <xdr:col>15</xdr:col>
      <xdr:colOff>614640</xdr:colOff>
      <xdr:row>34</xdr:row>
      <xdr:rowOff>151194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51</xdr:row>
      <xdr:rowOff>12700</xdr:rowOff>
    </xdr:from>
    <xdr:to>
      <xdr:col>6</xdr:col>
      <xdr:colOff>347133</xdr:colOff>
      <xdr:row>69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51</xdr:row>
      <xdr:rowOff>12700</xdr:rowOff>
    </xdr:from>
    <xdr:to>
      <xdr:col>14</xdr:col>
      <xdr:colOff>91440</xdr:colOff>
      <xdr:row>69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71</xdr:row>
      <xdr:rowOff>12700</xdr:rowOff>
    </xdr:from>
    <xdr:to>
      <xdr:col>6</xdr:col>
      <xdr:colOff>347134</xdr:colOff>
      <xdr:row>89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71</xdr:row>
      <xdr:rowOff>4234</xdr:rowOff>
    </xdr:from>
    <xdr:to>
      <xdr:col>14</xdr:col>
      <xdr:colOff>81280</xdr:colOff>
      <xdr:row>89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365759</xdr:colOff>
      <xdr:row>26</xdr:row>
      <xdr:rowOff>91441</xdr:rowOff>
    </xdr:from>
    <xdr:to>
      <xdr:col>16</xdr:col>
      <xdr:colOff>401280</xdr:colOff>
      <xdr:row>47</xdr:row>
      <xdr:rowOff>131041</xdr:rowOff>
    </xdr:to>
    <xdr:graphicFrame macro="">
      <xdr:nvGraphicFramePr>
        <xdr:cNvPr id="62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26</xdr:row>
      <xdr:rowOff>80434</xdr:rowOff>
    </xdr:from>
    <xdr:to>
      <xdr:col>8</xdr:col>
      <xdr:colOff>89706</xdr:colOff>
      <xdr:row>47</xdr:row>
      <xdr:rowOff>120034</xdr:rowOff>
    </xdr:to>
    <xdr:graphicFrame macro="">
      <xdr:nvGraphicFramePr>
        <xdr:cNvPr id="62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51</xdr:row>
      <xdr:rowOff>12700</xdr:rowOff>
    </xdr:from>
    <xdr:to>
      <xdr:col>6</xdr:col>
      <xdr:colOff>347133</xdr:colOff>
      <xdr:row>69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51</xdr:row>
      <xdr:rowOff>12700</xdr:rowOff>
    </xdr:from>
    <xdr:to>
      <xdr:col>13</xdr:col>
      <xdr:colOff>448733</xdr:colOff>
      <xdr:row>69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71</xdr:row>
      <xdr:rowOff>12700</xdr:rowOff>
    </xdr:from>
    <xdr:to>
      <xdr:col>6</xdr:col>
      <xdr:colOff>347134</xdr:colOff>
      <xdr:row>89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71</xdr:row>
      <xdr:rowOff>4234</xdr:rowOff>
    </xdr:from>
    <xdr:to>
      <xdr:col>13</xdr:col>
      <xdr:colOff>448734</xdr:colOff>
      <xdr:row>89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10</xdr:row>
      <xdr:rowOff>12700</xdr:rowOff>
    </xdr:from>
    <xdr:to>
      <xdr:col>7</xdr:col>
      <xdr:colOff>455467</xdr:colOff>
      <xdr:row>28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10</xdr:row>
      <xdr:rowOff>4234</xdr:rowOff>
    </xdr:from>
    <xdr:to>
      <xdr:col>16</xdr:col>
      <xdr:colOff>269200</xdr:colOff>
      <xdr:row>28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39</xdr:row>
      <xdr:rowOff>12700</xdr:rowOff>
    </xdr:from>
    <xdr:to>
      <xdr:col>6</xdr:col>
      <xdr:colOff>347133</xdr:colOff>
      <xdr:row>57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39</xdr:row>
      <xdr:rowOff>12700</xdr:rowOff>
    </xdr:from>
    <xdr:to>
      <xdr:col>13</xdr:col>
      <xdr:colOff>448733</xdr:colOff>
      <xdr:row>57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59</xdr:row>
      <xdr:rowOff>12700</xdr:rowOff>
    </xdr:from>
    <xdr:to>
      <xdr:col>6</xdr:col>
      <xdr:colOff>347134</xdr:colOff>
      <xdr:row>77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59</xdr:row>
      <xdr:rowOff>4234</xdr:rowOff>
    </xdr:from>
    <xdr:to>
      <xdr:col>13</xdr:col>
      <xdr:colOff>448734</xdr:colOff>
      <xdr:row>77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10</xdr:row>
      <xdr:rowOff>12700</xdr:rowOff>
    </xdr:from>
    <xdr:to>
      <xdr:col>7</xdr:col>
      <xdr:colOff>455467</xdr:colOff>
      <xdr:row>28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10</xdr:row>
      <xdr:rowOff>4234</xdr:rowOff>
    </xdr:from>
    <xdr:to>
      <xdr:col>16</xdr:col>
      <xdr:colOff>269200</xdr:colOff>
      <xdr:row>28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39</xdr:row>
      <xdr:rowOff>12700</xdr:rowOff>
    </xdr:from>
    <xdr:to>
      <xdr:col>6</xdr:col>
      <xdr:colOff>347133</xdr:colOff>
      <xdr:row>57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39</xdr:row>
      <xdr:rowOff>12700</xdr:rowOff>
    </xdr:from>
    <xdr:to>
      <xdr:col>13</xdr:col>
      <xdr:colOff>448733</xdr:colOff>
      <xdr:row>57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59</xdr:row>
      <xdr:rowOff>12700</xdr:rowOff>
    </xdr:from>
    <xdr:to>
      <xdr:col>6</xdr:col>
      <xdr:colOff>347134</xdr:colOff>
      <xdr:row>77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59</xdr:row>
      <xdr:rowOff>4234</xdr:rowOff>
    </xdr:from>
    <xdr:to>
      <xdr:col>13</xdr:col>
      <xdr:colOff>448734</xdr:colOff>
      <xdr:row>77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49</xdr:row>
      <xdr:rowOff>12700</xdr:rowOff>
    </xdr:from>
    <xdr:to>
      <xdr:col>6</xdr:col>
      <xdr:colOff>347133</xdr:colOff>
      <xdr:row>67</xdr:row>
      <xdr:rowOff>149500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49</xdr:row>
      <xdr:rowOff>12700</xdr:rowOff>
    </xdr:from>
    <xdr:to>
      <xdr:col>13</xdr:col>
      <xdr:colOff>448733</xdr:colOff>
      <xdr:row>67</xdr:row>
      <xdr:rowOff>149500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69</xdr:row>
      <xdr:rowOff>12700</xdr:rowOff>
    </xdr:from>
    <xdr:to>
      <xdr:col>6</xdr:col>
      <xdr:colOff>347134</xdr:colOff>
      <xdr:row>87</xdr:row>
      <xdr:rowOff>12700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69</xdr:row>
      <xdr:rowOff>4234</xdr:rowOff>
    </xdr:from>
    <xdr:to>
      <xdr:col>13</xdr:col>
      <xdr:colOff>448734</xdr:colOff>
      <xdr:row>87</xdr:row>
      <xdr:rowOff>4234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15</xdr:row>
      <xdr:rowOff>12700</xdr:rowOff>
    </xdr:from>
    <xdr:to>
      <xdr:col>7</xdr:col>
      <xdr:colOff>455467</xdr:colOff>
      <xdr:row>33</xdr:row>
      <xdr:rowOff>149500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15</xdr:row>
      <xdr:rowOff>4234</xdr:rowOff>
    </xdr:from>
    <xdr:to>
      <xdr:col>16</xdr:col>
      <xdr:colOff>269200</xdr:colOff>
      <xdr:row>33</xdr:row>
      <xdr:rowOff>141034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18626</xdr:colOff>
      <xdr:row>31</xdr:row>
      <xdr:rowOff>8467</xdr:rowOff>
    </xdr:from>
    <xdr:to>
      <xdr:col>16</xdr:col>
      <xdr:colOff>677293</xdr:colOff>
      <xdr:row>52</xdr:row>
      <xdr:rowOff>48067</xdr:rowOff>
    </xdr:to>
    <xdr:graphicFrame macro="">
      <xdr:nvGraphicFramePr>
        <xdr:cNvPr id="34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31</xdr:row>
      <xdr:rowOff>8467</xdr:rowOff>
    </xdr:from>
    <xdr:to>
      <xdr:col>8</xdr:col>
      <xdr:colOff>40600</xdr:colOff>
      <xdr:row>52</xdr:row>
      <xdr:rowOff>48067</xdr:rowOff>
    </xdr:to>
    <xdr:graphicFrame macro="">
      <xdr:nvGraphicFramePr>
        <xdr:cNvPr id="34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83</xdr:row>
      <xdr:rowOff>8466</xdr:rowOff>
    </xdr:from>
    <xdr:to>
      <xdr:col>7</xdr:col>
      <xdr:colOff>696767</xdr:colOff>
      <xdr:row>101</xdr:row>
      <xdr:rowOff>145266</xdr:rowOff>
    </xdr:to>
    <xdr:graphicFrame macro="">
      <xdr:nvGraphicFramePr>
        <xdr:cNvPr id="34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232832</xdr:colOff>
      <xdr:row>83</xdr:row>
      <xdr:rowOff>8466</xdr:rowOff>
    </xdr:from>
    <xdr:to>
      <xdr:col>16</xdr:col>
      <xdr:colOff>214166</xdr:colOff>
      <xdr:row>101</xdr:row>
      <xdr:rowOff>145266</xdr:rowOff>
    </xdr:to>
    <xdr:graphicFrame macro="">
      <xdr:nvGraphicFramePr>
        <xdr:cNvPr id="34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232832</xdr:colOff>
      <xdr:row>102</xdr:row>
      <xdr:rowOff>127001</xdr:rowOff>
    </xdr:from>
    <xdr:to>
      <xdr:col>16</xdr:col>
      <xdr:colOff>214166</xdr:colOff>
      <xdr:row>121</xdr:row>
      <xdr:rowOff>111401</xdr:rowOff>
    </xdr:to>
    <xdr:graphicFrame macro="">
      <xdr:nvGraphicFramePr>
        <xdr:cNvPr id="34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102</xdr:row>
      <xdr:rowOff>127001</xdr:rowOff>
    </xdr:from>
    <xdr:to>
      <xdr:col>7</xdr:col>
      <xdr:colOff>696767</xdr:colOff>
      <xdr:row>121</xdr:row>
      <xdr:rowOff>111401</xdr:rowOff>
    </xdr:to>
    <xdr:graphicFrame macro="">
      <xdr:nvGraphicFramePr>
        <xdr:cNvPr id="34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29</xdr:row>
      <xdr:rowOff>8467</xdr:rowOff>
    </xdr:from>
    <xdr:to>
      <xdr:col>16</xdr:col>
      <xdr:colOff>654434</xdr:colOff>
      <xdr:row>50</xdr:row>
      <xdr:rowOff>48067</xdr:rowOff>
    </xdr:to>
    <xdr:graphicFrame macro="">
      <xdr:nvGraphicFramePr>
        <xdr:cNvPr id="55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29</xdr:row>
      <xdr:rowOff>12700</xdr:rowOff>
    </xdr:from>
    <xdr:to>
      <xdr:col>8</xdr:col>
      <xdr:colOff>40599</xdr:colOff>
      <xdr:row>50</xdr:row>
      <xdr:rowOff>52300</xdr:rowOff>
    </xdr:to>
    <xdr:graphicFrame macro="">
      <xdr:nvGraphicFramePr>
        <xdr:cNvPr id="55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67733</xdr:colOff>
      <xdr:row>79</xdr:row>
      <xdr:rowOff>0</xdr:rowOff>
    </xdr:from>
    <xdr:to>
      <xdr:col>8</xdr:col>
      <xdr:colOff>23666</xdr:colOff>
      <xdr:row>97</xdr:row>
      <xdr:rowOff>136800</xdr:rowOff>
    </xdr:to>
    <xdr:graphicFrame macro="">
      <xdr:nvGraphicFramePr>
        <xdr:cNvPr id="55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258234</xdr:colOff>
      <xdr:row>79</xdr:row>
      <xdr:rowOff>0</xdr:rowOff>
    </xdr:from>
    <xdr:to>
      <xdr:col>16</xdr:col>
      <xdr:colOff>239568</xdr:colOff>
      <xdr:row>97</xdr:row>
      <xdr:rowOff>136800</xdr:rowOff>
    </xdr:to>
    <xdr:graphicFrame macro="">
      <xdr:nvGraphicFramePr>
        <xdr:cNvPr id="55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67733</xdr:colOff>
      <xdr:row>99</xdr:row>
      <xdr:rowOff>33867</xdr:rowOff>
    </xdr:from>
    <xdr:to>
      <xdr:col>8</xdr:col>
      <xdr:colOff>23666</xdr:colOff>
      <xdr:row>118</xdr:row>
      <xdr:rowOff>18267</xdr:rowOff>
    </xdr:to>
    <xdr:graphicFrame macro="">
      <xdr:nvGraphicFramePr>
        <xdr:cNvPr id="55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258234</xdr:colOff>
      <xdr:row>99</xdr:row>
      <xdr:rowOff>33867</xdr:rowOff>
    </xdr:from>
    <xdr:to>
      <xdr:col>16</xdr:col>
      <xdr:colOff>239568</xdr:colOff>
      <xdr:row>118</xdr:row>
      <xdr:rowOff>18267</xdr:rowOff>
    </xdr:to>
    <xdr:graphicFrame macro="">
      <xdr:nvGraphicFramePr>
        <xdr:cNvPr id="55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26</xdr:row>
      <xdr:rowOff>0</xdr:rowOff>
    </xdr:from>
    <xdr:to>
      <xdr:col>17</xdr:col>
      <xdr:colOff>63500</xdr:colOff>
      <xdr:row>43</xdr:row>
      <xdr:rowOff>139700</xdr:rowOff>
    </xdr:to>
    <xdr:graphicFrame macro="">
      <xdr:nvGraphicFramePr>
        <xdr:cNvPr id="116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25</xdr:row>
      <xdr:rowOff>127000</xdr:rowOff>
    </xdr:from>
    <xdr:to>
      <xdr:col>8</xdr:col>
      <xdr:colOff>254000</xdr:colOff>
      <xdr:row>43</xdr:row>
      <xdr:rowOff>139700</xdr:rowOff>
    </xdr:to>
    <xdr:graphicFrame macro="">
      <xdr:nvGraphicFramePr>
        <xdr:cNvPr id="116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12700</xdr:rowOff>
    </xdr:from>
    <xdr:to>
      <xdr:col>7</xdr:col>
      <xdr:colOff>457200</xdr:colOff>
      <xdr:row>83</xdr:row>
      <xdr:rowOff>12700</xdr:rowOff>
    </xdr:to>
    <xdr:graphicFrame macro="">
      <xdr:nvGraphicFramePr>
        <xdr:cNvPr id="116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66</xdr:row>
      <xdr:rowOff>12700</xdr:rowOff>
    </xdr:from>
    <xdr:to>
      <xdr:col>15</xdr:col>
      <xdr:colOff>330200</xdr:colOff>
      <xdr:row>83</xdr:row>
      <xdr:rowOff>12700</xdr:rowOff>
    </xdr:to>
    <xdr:graphicFrame macro="">
      <xdr:nvGraphicFramePr>
        <xdr:cNvPr id="116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83</xdr:row>
      <xdr:rowOff>101600</xdr:rowOff>
    </xdr:from>
    <xdr:to>
      <xdr:col>15</xdr:col>
      <xdr:colOff>330200</xdr:colOff>
      <xdr:row>100</xdr:row>
      <xdr:rowOff>101600</xdr:rowOff>
    </xdr:to>
    <xdr:graphicFrame macro="">
      <xdr:nvGraphicFramePr>
        <xdr:cNvPr id="116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76200</xdr:rowOff>
    </xdr:from>
    <xdr:to>
      <xdr:col>7</xdr:col>
      <xdr:colOff>457200</xdr:colOff>
      <xdr:row>100</xdr:row>
      <xdr:rowOff>76200</xdr:rowOff>
    </xdr:to>
    <xdr:graphicFrame macro="">
      <xdr:nvGraphicFramePr>
        <xdr:cNvPr id="1166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24</xdr:row>
      <xdr:rowOff>0</xdr:rowOff>
    </xdr:from>
    <xdr:to>
      <xdr:col>17</xdr:col>
      <xdr:colOff>63500</xdr:colOff>
      <xdr:row>41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23</xdr:row>
      <xdr:rowOff>127000</xdr:rowOff>
    </xdr:from>
    <xdr:to>
      <xdr:col>8</xdr:col>
      <xdr:colOff>254000</xdr:colOff>
      <xdr:row>41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12700</xdr:rowOff>
    </xdr:from>
    <xdr:to>
      <xdr:col>7</xdr:col>
      <xdr:colOff>457200</xdr:colOff>
      <xdr:row>82</xdr:row>
      <xdr:rowOff>12700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65</xdr:row>
      <xdr:rowOff>12700</xdr:rowOff>
    </xdr:from>
    <xdr:to>
      <xdr:col>15</xdr:col>
      <xdr:colOff>330200</xdr:colOff>
      <xdr:row>82</xdr:row>
      <xdr:rowOff>12700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82</xdr:row>
      <xdr:rowOff>101600</xdr:rowOff>
    </xdr:from>
    <xdr:to>
      <xdr:col>15</xdr:col>
      <xdr:colOff>330200</xdr:colOff>
      <xdr:row>99</xdr:row>
      <xdr:rowOff>101600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76200</xdr:rowOff>
    </xdr:from>
    <xdr:to>
      <xdr:col>7</xdr:col>
      <xdr:colOff>457200</xdr:colOff>
      <xdr:row>99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24</xdr:row>
      <xdr:rowOff>139700</xdr:rowOff>
    </xdr:from>
    <xdr:to>
      <xdr:col>16</xdr:col>
      <xdr:colOff>228600</xdr:colOff>
      <xdr:row>43</xdr:row>
      <xdr:rowOff>88100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24</xdr:row>
      <xdr:rowOff>139700</xdr:rowOff>
    </xdr:from>
    <xdr:to>
      <xdr:col>7</xdr:col>
      <xdr:colOff>508000</xdr:colOff>
      <xdr:row>43</xdr:row>
      <xdr:rowOff>63500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31</xdr:row>
      <xdr:rowOff>0</xdr:rowOff>
    </xdr:from>
    <xdr:to>
      <xdr:col>16</xdr:col>
      <xdr:colOff>279400</xdr:colOff>
      <xdr:row>49</xdr:row>
      <xdr:rowOff>12700</xdr:rowOff>
    </xdr:to>
    <xdr:graphicFrame macro="">
      <xdr:nvGraphicFramePr>
        <xdr:cNvPr id="9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31</xdr:row>
      <xdr:rowOff>0</xdr:rowOff>
    </xdr:from>
    <xdr:to>
      <xdr:col>7</xdr:col>
      <xdr:colOff>558800</xdr:colOff>
      <xdr:row>49</xdr:row>
      <xdr:rowOff>0</xdr:rowOff>
    </xdr:to>
    <xdr:graphicFrame macro="">
      <xdr:nvGraphicFramePr>
        <xdr:cNvPr id="93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78</xdr:row>
      <xdr:rowOff>101600</xdr:rowOff>
    </xdr:from>
    <xdr:to>
      <xdr:col>8</xdr:col>
      <xdr:colOff>76200</xdr:colOff>
      <xdr:row>96</xdr:row>
      <xdr:rowOff>114300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431800</xdr:colOff>
      <xdr:row>78</xdr:row>
      <xdr:rowOff>101600</xdr:rowOff>
    </xdr:from>
    <xdr:to>
      <xdr:col>16</xdr:col>
      <xdr:colOff>203200</xdr:colOff>
      <xdr:row>96</xdr:row>
      <xdr:rowOff>114300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330200</xdr:colOff>
      <xdr:row>98</xdr:row>
      <xdr:rowOff>38100</xdr:rowOff>
    </xdr:from>
    <xdr:to>
      <xdr:col>8</xdr:col>
      <xdr:colOff>76200</xdr:colOff>
      <xdr:row>116</xdr:row>
      <xdr:rowOff>50800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431800</xdr:colOff>
      <xdr:row>98</xdr:row>
      <xdr:rowOff>38100</xdr:rowOff>
    </xdr:from>
    <xdr:to>
      <xdr:col>16</xdr:col>
      <xdr:colOff>203200</xdr:colOff>
      <xdr:row>116</xdr:row>
      <xdr:rowOff>50800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28</xdr:row>
      <xdr:rowOff>0</xdr:rowOff>
    </xdr:from>
    <xdr:to>
      <xdr:col>8</xdr:col>
      <xdr:colOff>0</xdr:colOff>
      <xdr:row>46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457200</xdr:colOff>
      <xdr:row>46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74</xdr:row>
      <xdr:rowOff>38100</xdr:rowOff>
    </xdr:from>
    <xdr:to>
      <xdr:col>7</xdr:col>
      <xdr:colOff>660400</xdr:colOff>
      <xdr:row>92</xdr:row>
      <xdr:rowOff>50800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74</xdr:row>
      <xdr:rowOff>38100</xdr:rowOff>
    </xdr:from>
    <xdr:to>
      <xdr:col>16</xdr:col>
      <xdr:colOff>114300</xdr:colOff>
      <xdr:row>92</xdr:row>
      <xdr:rowOff>50800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215900</xdr:colOff>
      <xdr:row>93</xdr:row>
      <xdr:rowOff>127000</xdr:rowOff>
    </xdr:from>
    <xdr:to>
      <xdr:col>7</xdr:col>
      <xdr:colOff>660400</xdr:colOff>
      <xdr:row>111</xdr:row>
      <xdr:rowOff>139700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93</xdr:row>
      <xdr:rowOff>127000</xdr:rowOff>
    </xdr:from>
    <xdr:to>
      <xdr:col>16</xdr:col>
      <xdr:colOff>114300</xdr:colOff>
      <xdr:row>111</xdr:row>
      <xdr:rowOff>139700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62"/>
  <sheetViews>
    <sheetView tabSelected="1" zoomScale="125" zoomScaleNormal="125" zoomScalePageLayoutView="125" workbookViewId="0"/>
  </sheetViews>
  <sheetFormatPr baseColWidth="10" defaultColWidth="8.83203125" defaultRowHeight="13" x14ac:dyDescent="0.15"/>
  <cols>
    <col min="1" max="1" width="9.5" customWidth="1"/>
    <col min="11" max="11" width="6.6640625" customWidth="1"/>
    <col min="20" max="20" width="7.83203125" customWidth="1"/>
    <col min="21" max="21" width="7" customWidth="1"/>
    <col min="22" max="22" width="9.6640625" customWidth="1"/>
    <col min="23" max="23" width="9.1640625" style="3" customWidth="1"/>
  </cols>
  <sheetData>
    <row r="1" spans="1:23" x14ac:dyDescent="0.15">
      <c r="A1" s="5" t="s">
        <v>168</v>
      </c>
      <c r="C1" s="19" t="s">
        <v>169</v>
      </c>
    </row>
    <row r="2" spans="1:23" x14ac:dyDescent="0.15">
      <c r="A2" s="5" t="s">
        <v>64</v>
      </c>
    </row>
    <row r="4" spans="1:23" s="5" customFormat="1" x14ac:dyDescent="0.15">
      <c r="B4" s="6" t="s">
        <v>32</v>
      </c>
      <c r="C4" s="6" t="s">
        <v>33</v>
      </c>
      <c r="D4" s="6" t="s">
        <v>34</v>
      </c>
      <c r="E4" s="6" t="s">
        <v>272</v>
      </c>
      <c r="F4" s="6" t="s">
        <v>35</v>
      </c>
      <c r="G4" s="6" t="s">
        <v>22</v>
      </c>
      <c r="H4" s="6" t="s">
        <v>36</v>
      </c>
      <c r="I4" s="7" t="s">
        <v>37</v>
      </c>
      <c r="J4" s="5" t="s">
        <v>204</v>
      </c>
      <c r="K4" s="5" t="s">
        <v>271</v>
      </c>
      <c r="N4" s="6" t="s">
        <v>32</v>
      </c>
      <c r="O4" s="6" t="s">
        <v>33</v>
      </c>
      <c r="P4" s="6" t="s">
        <v>34</v>
      </c>
      <c r="Q4" s="6" t="s">
        <v>35</v>
      </c>
      <c r="R4" s="6" t="s">
        <v>22</v>
      </c>
      <c r="S4" s="6" t="s">
        <v>36</v>
      </c>
      <c r="T4" s="7" t="s">
        <v>37</v>
      </c>
      <c r="U4" s="5" t="s">
        <v>204</v>
      </c>
      <c r="V4" s="5" t="s">
        <v>237</v>
      </c>
      <c r="W4" s="6" t="s">
        <v>107</v>
      </c>
    </row>
    <row r="5" spans="1:23" x14ac:dyDescent="0.15">
      <c r="A5" s="18" t="s">
        <v>38</v>
      </c>
      <c r="B5">
        <f>'Dawson N'!B23</f>
        <v>153</v>
      </c>
      <c r="C5">
        <f>'Dawson N'!C23</f>
        <v>153</v>
      </c>
      <c r="D5">
        <f>'Dawson N'!D23</f>
        <v>15</v>
      </c>
      <c r="E5">
        <f>'Dawson N'!E23</f>
        <v>4</v>
      </c>
      <c r="F5">
        <f>'Dawson N'!F23</f>
        <v>5252</v>
      </c>
      <c r="G5">
        <f>'Dawson N'!G23</f>
        <v>6</v>
      </c>
      <c r="H5">
        <f>'Dawson N'!H23</f>
        <v>37</v>
      </c>
      <c r="I5" s="1">
        <f>'Dawson N'!I23</f>
        <v>38.05797101449275</v>
      </c>
      <c r="J5" s="11">
        <f>'Dawson N'!J23</f>
        <v>155</v>
      </c>
      <c r="K5" t="str">
        <f>IF(ISBLANK('Dawson N'!K23),"",'Dawson N'!K23)</f>
        <v>*</v>
      </c>
      <c r="M5" s="18" t="s">
        <v>48</v>
      </c>
      <c r="N5">
        <v>240</v>
      </c>
      <c r="O5">
        <v>235</v>
      </c>
      <c r="P5">
        <v>21</v>
      </c>
      <c r="Q5">
        <v>5281</v>
      </c>
      <c r="R5">
        <v>0</v>
      </c>
      <c r="S5">
        <v>11</v>
      </c>
      <c r="T5" s="1">
        <f>Q5/(O5-P5)</f>
        <v>24.677570093457945</v>
      </c>
    </row>
    <row r="6" spans="1:23" x14ac:dyDescent="0.15">
      <c r="A6" s="18" t="s">
        <v>28</v>
      </c>
      <c r="B6">
        <f>'Barnard A'!B17</f>
        <v>190</v>
      </c>
      <c r="C6">
        <f>'Barnard A'!C17</f>
        <v>170</v>
      </c>
      <c r="D6">
        <f>'Barnard A'!D17</f>
        <v>34</v>
      </c>
      <c r="E6">
        <f>'Barnard A'!E17</f>
        <v>18</v>
      </c>
      <c r="F6">
        <f>'Barnard A'!F17</f>
        <v>4832</v>
      </c>
      <c r="G6">
        <f>'Barnard A'!G17</f>
        <v>6</v>
      </c>
      <c r="H6">
        <f>'Barnard A'!H17</f>
        <v>30</v>
      </c>
      <c r="I6" s="1">
        <f>'Barnard A'!I17</f>
        <v>35.529411764705884</v>
      </c>
      <c r="J6" s="11">
        <f>'Barnard A'!J17</f>
        <v>138</v>
      </c>
      <c r="K6" s="11" t="str">
        <f>IF(ISBLANK('Barnard A'!K17),"",'Barnard A'!K17)</f>
        <v>*</v>
      </c>
      <c r="M6" s="18" t="s">
        <v>51</v>
      </c>
      <c r="N6">
        <v>167</v>
      </c>
      <c r="O6">
        <v>165</v>
      </c>
      <c r="P6">
        <v>25</v>
      </c>
      <c r="Q6">
        <v>3222</v>
      </c>
      <c r="R6">
        <v>0</v>
      </c>
      <c r="S6">
        <v>8</v>
      </c>
      <c r="T6" s="1">
        <f>Q6/(O6-P6)</f>
        <v>23.014285714285716</v>
      </c>
    </row>
    <row r="7" spans="1:23" x14ac:dyDescent="0.15">
      <c r="A7" s="18" t="s">
        <v>39</v>
      </c>
      <c r="B7">
        <f>'Carsberg T'!B29</f>
        <v>196</v>
      </c>
      <c r="C7">
        <f>'Carsberg T'!C29</f>
        <v>183</v>
      </c>
      <c r="D7">
        <f>'Carsberg T'!D29</f>
        <v>19</v>
      </c>
      <c r="E7">
        <f>'Carsberg T'!E29</f>
        <v>7</v>
      </c>
      <c r="F7">
        <f>'Carsberg T'!F29</f>
        <v>3717</v>
      </c>
      <c r="G7">
        <f>'Carsberg T'!G29</f>
        <v>1</v>
      </c>
      <c r="H7">
        <f>'Carsberg T'!H29</f>
        <v>18</v>
      </c>
      <c r="I7" s="1">
        <f>'Carsberg T'!I29</f>
        <v>22.664634146341463</v>
      </c>
      <c r="J7" s="11">
        <f>'Carsberg T'!J29</f>
        <v>103</v>
      </c>
      <c r="K7" s="11" t="str">
        <f>IF(ISBLANK('Carsberg T'!K29),"",'Carsberg T'!K29)</f>
        <v/>
      </c>
      <c r="M7" s="18" t="s">
        <v>31</v>
      </c>
      <c r="N7">
        <v>123</v>
      </c>
      <c r="O7">
        <v>119</v>
      </c>
      <c r="P7">
        <v>15</v>
      </c>
      <c r="Q7">
        <v>1642</v>
      </c>
      <c r="R7">
        <v>0</v>
      </c>
      <c r="S7">
        <v>2</v>
      </c>
      <c r="T7" s="1">
        <f>Q7/(O7-P7)</f>
        <v>15.788461538461538</v>
      </c>
      <c r="U7" s="9" t="s">
        <v>239</v>
      </c>
      <c r="V7" t="s">
        <v>240</v>
      </c>
    </row>
    <row r="8" spans="1:23" x14ac:dyDescent="0.15">
      <c r="A8" s="18" t="s">
        <v>52</v>
      </c>
      <c r="B8">
        <f>'Gallant B'!B18</f>
        <v>122</v>
      </c>
      <c r="C8">
        <f>'Gallant B'!C18</f>
        <v>119</v>
      </c>
      <c r="D8">
        <f>'Gallant B'!D18</f>
        <v>20</v>
      </c>
      <c r="E8">
        <f>'Gallant B'!E18</f>
        <v>8</v>
      </c>
      <c r="F8">
        <f>'Gallant B'!F18</f>
        <v>3567</v>
      </c>
      <c r="G8">
        <f>'Gallant B'!G18</f>
        <v>5</v>
      </c>
      <c r="H8">
        <f>'Gallant B'!H18</f>
        <v>23</v>
      </c>
      <c r="I8" s="1">
        <f>'Gallant B'!I18</f>
        <v>36.030303030303031</v>
      </c>
      <c r="J8" s="11">
        <f>'Gallant B'!J18</f>
        <v>117</v>
      </c>
      <c r="K8" s="11" t="str">
        <f>IF(ISBLANK('Gallant B'!K18),"",'Gallant B'!K18)</f>
        <v/>
      </c>
      <c r="M8" s="18" t="s">
        <v>61</v>
      </c>
      <c r="N8">
        <v>108</v>
      </c>
      <c r="O8">
        <v>142</v>
      </c>
      <c r="P8">
        <v>37</v>
      </c>
      <c r="Q8">
        <v>1359</v>
      </c>
      <c r="R8">
        <v>1</v>
      </c>
      <c r="S8">
        <v>2</v>
      </c>
      <c r="T8">
        <v>12.94</v>
      </c>
      <c r="U8">
        <v>117</v>
      </c>
      <c r="V8" t="s">
        <v>238</v>
      </c>
      <c r="W8" s="3">
        <v>1985</v>
      </c>
    </row>
    <row r="9" spans="1:23" x14ac:dyDescent="0.15">
      <c r="A9" s="18" t="s">
        <v>40</v>
      </c>
      <c r="B9">
        <f>'Mimmack C'!B31</f>
        <v>475</v>
      </c>
      <c r="C9">
        <f>'Mimmack C'!C31</f>
        <v>290</v>
      </c>
      <c r="D9">
        <f>'Mimmack C'!D31</f>
        <v>92</v>
      </c>
      <c r="E9">
        <f>'Mimmack C'!E31</f>
        <v>24</v>
      </c>
      <c r="F9">
        <f>'Mimmack C'!F31</f>
        <v>2977</v>
      </c>
      <c r="G9">
        <f>'Mimmack C'!G31</f>
        <v>0</v>
      </c>
      <c r="H9">
        <f>'Mimmack C'!H31</f>
        <v>13</v>
      </c>
      <c r="I9" s="1">
        <f>'Mimmack C'!I31</f>
        <v>15.035353535353535</v>
      </c>
      <c r="J9" s="11">
        <f>'Mimmack C'!J31</f>
        <v>80</v>
      </c>
      <c r="K9" s="11" t="str">
        <f>IF(ISBLANK('Mimmack C'!K31),"",'Mimmack C'!K31)</f>
        <v/>
      </c>
      <c r="M9" s="18" t="s">
        <v>49</v>
      </c>
      <c r="N9">
        <v>192</v>
      </c>
      <c r="O9">
        <v>155</v>
      </c>
      <c r="P9">
        <v>23</v>
      </c>
      <c r="Q9">
        <v>1546</v>
      </c>
      <c r="R9">
        <v>0</v>
      </c>
      <c r="S9">
        <v>0</v>
      </c>
      <c r="T9">
        <v>11.72</v>
      </c>
    </row>
    <row r="10" spans="1:23" x14ac:dyDescent="0.15">
      <c r="A10" s="18" t="s">
        <v>29</v>
      </c>
      <c r="B10">
        <f>'Scott D'!B17</f>
        <v>170</v>
      </c>
      <c r="C10">
        <f>'Scott D'!C17</f>
        <v>161</v>
      </c>
      <c r="D10">
        <f>'Scott D'!D17</f>
        <v>24</v>
      </c>
      <c r="E10">
        <f>'Scott D'!E17</f>
        <v>15</v>
      </c>
      <c r="F10">
        <f>'Scott D'!F17</f>
        <v>2751</v>
      </c>
      <c r="G10">
        <f>'Scott D'!G17</f>
        <v>1</v>
      </c>
      <c r="H10">
        <f>'Scott D'!H17</f>
        <v>11</v>
      </c>
      <c r="I10" s="1">
        <f>'Scott D'!I17</f>
        <v>20.080291970802918</v>
      </c>
      <c r="J10" s="11">
        <f>'Scott D'!J17</f>
        <v>137</v>
      </c>
      <c r="K10" s="11" t="str">
        <f>IF(ISBLANK('Scott D'!K17),"",'Scott D'!K17)</f>
        <v/>
      </c>
    </row>
    <row r="11" spans="1:23" x14ac:dyDescent="0.15">
      <c r="A11" s="18" t="s">
        <v>42</v>
      </c>
      <c r="B11">
        <f>'Wood C'!B28</f>
        <v>293</v>
      </c>
      <c r="C11">
        <f>'Wood C'!C28</f>
        <v>224</v>
      </c>
      <c r="D11">
        <f>'Wood C'!D28</f>
        <v>49</v>
      </c>
      <c r="E11">
        <f>'Wood C'!E28</f>
        <v>13</v>
      </c>
      <c r="F11">
        <f>'Wood C'!F28</f>
        <v>2722</v>
      </c>
      <c r="G11">
        <f>'Wood C'!G28</f>
        <v>0</v>
      </c>
      <c r="H11">
        <f>'Wood C'!H28</f>
        <v>3</v>
      </c>
      <c r="I11" s="1">
        <f>'Wood C'!I28</f>
        <v>15.554285714285715</v>
      </c>
      <c r="J11" s="11">
        <f>'Wood C'!J28</f>
        <v>63</v>
      </c>
      <c r="K11" s="11" t="str">
        <f>IF(ISBLANK('Wood C'!K28),"",'Wood C'!K28)</f>
        <v/>
      </c>
    </row>
    <row r="12" spans="1:23" x14ac:dyDescent="0.15">
      <c r="A12" s="18" t="s">
        <v>41</v>
      </c>
      <c r="B12">
        <f>'Taylor P'!B30</f>
        <v>307</v>
      </c>
      <c r="C12">
        <f>'Taylor P'!C30</f>
        <v>251</v>
      </c>
      <c r="D12">
        <f>'Taylor P'!D30</f>
        <v>36</v>
      </c>
      <c r="E12">
        <f>'Taylor P'!E30</f>
        <v>24</v>
      </c>
      <c r="F12">
        <f>'Taylor P'!F30</f>
        <v>2603</v>
      </c>
      <c r="G12">
        <f>'Taylor P'!G30</f>
        <v>0</v>
      </c>
      <c r="H12">
        <f>'Taylor P'!H30</f>
        <v>2</v>
      </c>
      <c r="I12" s="1">
        <f>'Taylor P'!I30</f>
        <v>12.106976744186046</v>
      </c>
      <c r="J12" s="11">
        <f>'Taylor P'!J30</f>
        <v>56</v>
      </c>
      <c r="K12" s="11" t="str">
        <f>IF(ISBLANK('Taylor P'!K30),"",'Taylor P'!K30)</f>
        <v/>
      </c>
    </row>
    <row r="13" spans="1:23" x14ac:dyDescent="0.15">
      <c r="A13" s="18" t="s">
        <v>59</v>
      </c>
      <c r="B13">
        <f>'Ahearne C'!B16</f>
        <v>113</v>
      </c>
      <c r="C13">
        <f>'Ahearne C'!C16</f>
        <v>96</v>
      </c>
      <c r="D13">
        <f>'Ahearne C'!D16</f>
        <v>18</v>
      </c>
      <c r="E13">
        <f>'Ahearne C'!E16</f>
        <v>13</v>
      </c>
      <c r="F13">
        <f>'Ahearne C'!F16</f>
        <v>2029</v>
      </c>
      <c r="G13">
        <f>'Ahearne C'!G16</f>
        <v>1</v>
      </c>
      <c r="H13">
        <f>'Ahearne C'!H16</f>
        <v>13</v>
      </c>
      <c r="I13" s="1">
        <f>'Ahearne C'!I16</f>
        <v>26.012820512820515</v>
      </c>
      <c r="J13" s="11">
        <f>'Ahearne C'!J16</f>
        <v>104</v>
      </c>
      <c r="K13" s="11" t="str">
        <f>IF(ISBLANK('Ahearne C'!K17),"",'Ahearne C'!K17)</f>
        <v/>
      </c>
    </row>
    <row r="14" spans="1:23" x14ac:dyDescent="0.15">
      <c r="A14" s="18" t="s">
        <v>43</v>
      </c>
      <c r="B14" s="9">
        <f>'Barr S'!B19</f>
        <v>53</v>
      </c>
      <c r="C14" s="9">
        <f>'Barr S'!C19</f>
        <v>51</v>
      </c>
      <c r="D14" s="9">
        <f>'Barr S'!D19</f>
        <v>5</v>
      </c>
      <c r="E14" s="9">
        <f>'Barr S'!E19</f>
        <v>7</v>
      </c>
      <c r="F14" s="9">
        <f>'Barr S'!F19</f>
        <v>1571</v>
      </c>
      <c r="G14" s="9">
        <f>'Barr S'!G19</f>
        <v>3</v>
      </c>
      <c r="H14" s="9">
        <f>'Barr S'!H19</f>
        <v>10</v>
      </c>
      <c r="I14" s="10">
        <f>'Barr S'!I19</f>
        <v>34.152173913043477</v>
      </c>
      <c r="J14" s="13">
        <f>'Barr S'!J19</f>
        <v>131</v>
      </c>
      <c r="K14" s="11" t="str">
        <f>IF(ISBLANK('Barr S'!K19),"",'Barr S'!K19)</f>
        <v/>
      </c>
    </row>
    <row r="15" spans="1:23" x14ac:dyDescent="0.15">
      <c r="A15" s="18" t="s">
        <v>260</v>
      </c>
      <c r="B15">
        <f>'Hawkins C'!B12</f>
        <v>34</v>
      </c>
      <c r="C15">
        <f>'Hawkins C'!C12</f>
        <v>36</v>
      </c>
      <c r="D15">
        <f>'Hawkins C'!D12</f>
        <v>6</v>
      </c>
      <c r="E15">
        <f>'Hawkins C'!E12</f>
        <v>3</v>
      </c>
      <c r="F15">
        <f>'Hawkins C'!F12</f>
        <v>1074</v>
      </c>
      <c r="G15">
        <f>'Hawkins C'!G12</f>
        <v>0</v>
      </c>
      <c r="H15">
        <f>'Hawkins C'!H12</f>
        <v>6</v>
      </c>
      <c r="I15" s="1">
        <f>'Hawkins C'!I12</f>
        <v>35.799999999999997</v>
      </c>
      <c r="J15">
        <f>'Hawkins C'!J12</f>
        <v>89</v>
      </c>
      <c r="K15" s="11" t="str">
        <f>IF(ISBLANK('Hawkins C'!K12),"",'Hawkins C'!K12)</f>
        <v/>
      </c>
    </row>
    <row r="16" spans="1:23" x14ac:dyDescent="0.15">
      <c r="A16" s="18" t="s">
        <v>166</v>
      </c>
      <c r="B16">
        <f>'Gilbert S'!B23</f>
        <v>282</v>
      </c>
      <c r="C16">
        <f>'Gilbert S'!C23</f>
        <v>171</v>
      </c>
      <c r="D16">
        <f>'Gilbert S'!D23</f>
        <v>65</v>
      </c>
      <c r="E16">
        <f>'Gilbert S'!E23</f>
        <v>27</v>
      </c>
      <c r="F16">
        <f>'Gilbert S'!F23</f>
        <v>1032</v>
      </c>
      <c r="G16">
        <f>'Gilbert S'!G23</f>
        <v>0</v>
      </c>
      <c r="H16">
        <f>'Gilbert S'!H23</f>
        <v>0</v>
      </c>
      <c r="I16" s="1">
        <f>'Gilbert S'!I23</f>
        <v>9.7358490566037741</v>
      </c>
      <c r="J16" s="11">
        <f>'Gilbert S'!J23</f>
        <v>41</v>
      </c>
      <c r="K16" s="11" t="str">
        <f>IF(ISBLANK('Gilbert S'!K23),"",'Gilbert S'!K23)</f>
        <v/>
      </c>
    </row>
    <row r="17" spans="1:17" x14ac:dyDescent="0.15">
      <c r="A17" s="18" t="s">
        <v>252</v>
      </c>
      <c r="B17">
        <f>'Gallant J'!B10</f>
        <v>24</v>
      </c>
      <c r="C17">
        <f>'Gallant J'!C10</f>
        <v>22</v>
      </c>
      <c r="D17">
        <f>'Gallant J'!D10</f>
        <v>5</v>
      </c>
      <c r="E17">
        <f>'Gallant J'!E10</f>
        <v>0</v>
      </c>
      <c r="F17">
        <f>'Gallant J'!F10</f>
        <v>895</v>
      </c>
      <c r="G17">
        <f>'Gallant J'!G10</f>
        <v>1</v>
      </c>
      <c r="H17">
        <f>'Gallant J'!H10</f>
        <v>6</v>
      </c>
      <c r="I17" s="1">
        <f>'Gallant J'!I10</f>
        <v>52.647058823529413</v>
      </c>
      <c r="J17">
        <f>'Gallant J'!J10</f>
        <v>105</v>
      </c>
      <c r="K17" s="11" t="str">
        <f>IF(ISBLANK('Gallant J'!K10),"",'Gallant J'!K10)</f>
        <v/>
      </c>
      <c r="Q17" s="1"/>
    </row>
    <row r="18" spans="1:17" x14ac:dyDescent="0.15">
      <c r="A18" s="18" t="s">
        <v>267</v>
      </c>
      <c r="B18">
        <f>'Morgan-S B'!B11</f>
        <v>60</v>
      </c>
      <c r="C18">
        <f>'Morgan-S B'!C11</f>
        <v>53</v>
      </c>
      <c r="D18">
        <f>'Morgan-S B'!D11</f>
        <v>3</v>
      </c>
      <c r="E18">
        <f>'Morgan-S B'!E11</f>
        <v>5</v>
      </c>
      <c r="F18">
        <f>'Morgan-S B'!F11</f>
        <v>880</v>
      </c>
      <c r="G18">
        <f>'Morgan-S B'!G11</f>
        <v>0</v>
      </c>
      <c r="H18">
        <f>'Morgan-S B'!H11</f>
        <v>2</v>
      </c>
      <c r="I18" s="1">
        <f>'Morgan-S B'!I11</f>
        <v>17.600000000000001</v>
      </c>
      <c r="J18">
        <f>'Morgan-S B'!J11</f>
        <v>96</v>
      </c>
      <c r="K18" s="11" t="str">
        <f>IF(ISBLANK('Morgan-S B'!K11),"",'Morgan-S B'!K11)</f>
        <v/>
      </c>
    </row>
    <row r="19" spans="1:17" x14ac:dyDescent="0.15">
      <c r="A19" s="18" t="s">
        <v>167</v>
      </c>
      <c r="B19">
        <f>'Scholes P'!B25</f>
        <v>209</v>
      </c>
      <c r="C19">
        <f>'Scholes P'!C25</f>
        <v>171</v>
      </c>
      <c r="D19">
        <f>'Scholes P'!D25</f>
        <v>19</v>
      </c>
      <c r="E19">
        <f>'Scholes P'!E25</f>
        <v>37</v>
      </c>
      <c r="F19">
        <f>'Scholes P'!F25</f>
        <v>834</v>
      </c>
      <c r="G19">
        <f>'Scholes P'!G25</f>
        <v>0</v>
      </c>
      <c r="H19">
        <f>'Scholes P'!H25</f>
        <v>1</v>
      </c>
      <c r="I19" s="1">
        <f>'Scholes P'!I25</f>
        <v>5.4868421052631575</v>
      </c>
      <c r="J19" s="11">
        <f>'Scholes P'!J25</f>
        <v>66</v>
      </c>
      <c r="K19" s="11" t="str">
        <f>IF(ISBLANK('Scholes P'!K25),"",'Scholes P'!K25)</f>
        <v/>
      </c>
    </row>
    <row r="20" spans="1:17" x14ac:dyDescent="0.15">
      <c r="A20" s="18" t="s">
        <v>45</v>
      </c>
      <c r="B20">
        <f>'Bowler T'!B16</f>
        <v>103</v>
      </c>
      <c r="C20">
        <f>'Bowler T'!C16</f>
        <v>80</v>
      </c>
      <c r="D20">
        <f>'Bowler T'!D16</f>
        <v>15</v>
      </c>
      <c r="E20">
        <f>'Bowler T'!E16</f>
        <v>18</v>
      </c>
      <c r="F20">
        <f>'Bowler T'!F16</f>
        <v>814</v>
      </c>
      <c r="G20">
        <f>'Bowler T'!G16</f>
        <v>0</v>
      </c>
      <c r="H20">
        <f>'Bowler T'!H16</f>
        <v>2</v>
      </c>
      <c r="I20" s="1">
        <f>'Bowler T'!I16</f>
        <v>12.523076923076923</v>
      </c>
      <c r="J20" s="11">
        <f>'Bowler T'!J16</f>
        <v>57</v>
      </c>
      <c r="K20" s="11" t="str">
        <f>IF(ISBLANK('Bowler T'!K16),"",'Bowler T'!K16)</f>
        <v/>
      </c>
    </row>
    <row r="21" spans="1:17" x14ac:dyDescent="0.15">
      <c r="A21" s="18" t="s">
        <v>1</v>
      </c>
      <c r="B21">
        <f>'Gilbert J'!B23</f>
        <v>75</v>
      </c>
      <c r="C21">
        <f>'Gilbert J'!C23</f>
        <v>58</v>
      </c>
      <c r="D21">
        <f>'Gilbert J'!D23</f>
        <v>6</v>
      </c>
      <c r="E21">
        <f>'Gilbert J'!E23</f>
        <v>6</v>
      </c>
      <c r="F21">
        <f>'Gilbert J'!F23</f>
        <v>641</v>
      </c>
      <c r="G21">
        <f>'Gilbert J'!G23</f>
        <v>0</v>
      </c>
      <c r="H21">
        <f>'Gilbert J'!H23</f>
        <v>2</v>
      </c>
      <c r="I21" s="1">
        <f>'Gilbert J'!I23</f>
        <v>12.326923076923077</v>
      </c>
      <c r="J21" s="11">
        <f>'Gilbert J'!J23</f>
        <v>59</v>
      </c>
      <c r="K21" s="11" t="str">
        <f>IF(ISBLANK('Gilbert J'!K23),"",'Gilbert J'!K23)</f>
        <v>*</v>
      </c>
    </row>
    <row r="22" spans="1:17" x14ac:dyDescent="0.15">
      <c r="A22" s="18" t="s">
        <v>60</v>
      </c>
      <c r="B22">
        <f>'Sutcliffe P'!B14</f>
        <v>43</v>
      </c>
      <c r="C22">
        <f>'Sutcliffe P'!C14</f>
        <v>39</v>
      </c>
      <c r="D22">
        <f>'Sutcliffe P'!D14</f>
        <v>6</v>
      </c>
      <c r="E22">
        <f>'Sutcliffe P'!E14</f>
        <v>4</v>
      </c>
      <c r="F22">
        <f>'Sutcliffe P'!F14</f>
        <v>509</v>
      </c>
      <c r="G22">
        <f>'Sutcliffe P'!G14</f>
        <v>0</v>
      </c>
      <c r="H22">
        <f>'Sutcliffe P'!H14</f>
        <v>0</v>
      </c>
      <c r="I22" s="1">
        <f>'Sutcliffe P'!I14</f>
        <v>15.424242424242424</v>
      </c>
      <c r="J22" s="11">
        <f>'Sutcliffe P'!J14</f>
        <v>47</v>
      </c>
      <c r="K22" s="11" t="str">
        <f>IF(ISBLANK('Sutcliffe P'!K14),"",'Sutcliffe P'!K14)</f>
        <v/>
      </c>
    </row>
    <row r="23" spans="1:17" x14ac:dyDescent="0.15">
      <c r="A23" s="18" t="s">
        <v>58</v>
      </c>
      <c r="B23">
        <f>'Gallant G'!B16</f>
        <v>37</v>
      </c>
      <c r="C23">
        <f>'Gallant G'!C16</f>
        <v>26</v>
      </c>
      <c r="D23">
        <f>'Gallant G'!D16</f>
        <v>9</v>
      </c>
      <c r="E23">
        <f>'Gallant G'!E16</f>
        <v>2</v>
      </c>
      <c r="F23">
        <f>'Gallant G'!F16</f>
        <v>469</v>
      </c>
      <c r="G23">
        <f>'Gallant G'!G16</f>
        <v>0</v>
      </c>
      <c r="H23">
        <f>'Gallant G'!H16</f>
        <v>2</v>
      </c>
      <c r="I23" s="1">
        <f>'Gallant G'!I16</f>
        <v>27.588235294117649</v>
      </c>
      <c r="J23" s="11">
        <f>'Gallant G'!J16</f>
        <v>76</v>
      </c>
      <c r="K23" s="11" t="str">
        <f>IF(ISBLANK('Gallant G'!K16),"",'Gallant G'!K16)</f>
        <v/>
      </c>
    </row>
    <row r="24" spans="1:17" x14ac:dyDescent="0.15">
      <c r="A24" s="18" t="s">
        <v>269</v>
      </c>
      <c r="B24">
        <f>'Elburn A'!B9</f>
        <v>39</v>
      </c>
      <c r="C24">
        <f>'Elburn A'!C9</f>
        <v>36</v>
      </c>
      <c r="D24">
        <f>'Elburn A'!D9</f>
        <v>4</v>
      </c>
      <c r="E24">
        <f>'Elburn A'!E9</f>
        <v>4</v>
      </c>
      <c r="F24">
        <f>'Elburn A'!F9</f>
        <v>384</v>
      </c>
      <c r="G24">
        <f>'Elburn A'!G9</f>
        <v>0</v>
      </c>
      <c r="H24">
        <f>'Elburn A'!H9</f>
        <v>1</v>
      </c>
      <c r="I24" s="1">
        <f>'Elburn A'!I9</f>
        <v>12</v>
      </c>
      <c r="J24">
        <f>'Elburn A'!J9</f>
        <v>82</v>
      </c>
      <c r="K24" s="11" t="str">
        <f>IF(ISBLANK('Elburn A'!K9),"",'Elburn A'!K9)</f>
        <v/>
      </c>
    </row>
    <row r="25" spans="1:17" x14ac:dyDescent="0.15">
      <c r="A25" s="18" t="s">
        <v>30</v>
      </c>
      <c r="B25">
        <f>'Hutchings G'!B17</f>
        <v>94</v>
      </c>
      <c r="C25">
        <f>'Hutchings G'!C17</f>
        <v>70</v>
      </c>
      <c r="D25">
        <f>'Hutchings G'!D17</f>
        <v>18</v>
      </c>
      <c r="E25">
        <f>'Hutchings G'!E17</f>
        <v>14</v>
      </c>
      <c r="F25">
        <f>'Hutchings G'!F17</f>
        <v>365</v>
      </c>
      <c r="G25">
        <f>'Hutchings G'!G17</f>
        <v>0</v>
      </c>
      <c r="H25">
        <f>'Hutchings G'!H17</f>
        <v>1</v>
      </c>
      <c r="I25" s="1">
        <f>'Hutchings G'!I17</f>
        <v>7.0192307692307692</v>
      </c>
      <c r="J25" s="11">
        <f>'Hutchings G'!J17</f>
        <v>63</v>
      </c>
      <c r="K25" s="11" t="str">
        <f>IF(ISBLANK('Hutchings G'!K17),"",'Hutchings G'!K17)</f>
        <v>*</v>
      </c>
    </row>
    <row r="26" spans="1:17" x14ac:dyDescent="0.15">
      <c r="A26" s="18" t="s">
        <v>268</v>
      </c>
      <c r="B26">
        <f>'Matthews K'!B10</f>
        <v>47</v>
      </c>
      <c r="C26">
        <f>'Matthews K'!C10</f>
        <v>41</v>
      </c>
      <c r="D26">
        <f>'Matthews K'!D10</f>
        <v>6</v>
      </c>
      <c r="E26">
        <f>'Matthews K'!E10</f>
        <v>14</v>
      </c>
      <c r="F26">
        <f>'Matthews K'!F10</f>
        <v>342</v>
      </c>
      <c r="G26">
        <f>'Matthews K'!G10</f>
        <v>0</v>
      </c>
      <c r="H26">
        <f>'Matthews K'!H10</f>
        <v>0</v>
      </c>
      <c r="I26" s="1">
        <f>'Matthews K'!I10</f>
        <v>9.7710000000000008</v>
      </c>
      <c r="J26">
        <f>'Matthews K'!J10</f>
        <v>28</v>
      </c>
      <c r="K26" s="11" t="str">
        <f>IF(ISBLANK('Matthews K'!K10),"",'Matthews K'!K10)</f>
        <v/>
      </c>
    </row>
    <row r="27" spans="1:17" x14ac:dyDescent="0.15">
      <c r="A27" s="18" t="s">
        <v>231</v>
      </c>
      <c r="B27">
        <f>'Booth R'!B19</f>
        <v>49</v>
      </c>
      <c r="C27">
        <f>'Booth R'!C19</f>
        <v>36</v>
      </c>
      <c r="D27">
        <f>'Booth R'!D19</f>
        <v>7</v>
      </c>
      <c r="E27">
        <f>'Booth R'!E19</f>
        <v>3</v>
      </c>
      <c r="F27">
        <f>'Booth R'!F19</f>
        <v>296</v>
      </c>
      <c r="G27">
        <f>'Booth R'!G19</f>
        <v>0</v>
      </c>
      <c r="H27">
        <f>'Booth R'!H19</f>
        <v>0</v>
      </c>
      <c r="I27" s="1">
        <f>'Booth R'!I19</f>
        <v>10.206896551724139</v>
      </c>
      <c r="J27">
        <f>'Booth R'!J19</f>
        <v>35</v>
      </c>
      <c r="K27" s="11" t="str">
        <f>IF(ISBLANK('Booth R'!K19),"",'Booth R'!K19)</f>
        <v/>
      </c>
    </row>
    <row r="28" spans="1:17" x14ac:dyDescent="0.15">
      <c r="A28" s="18" t="s">
        <v>302</v>
      </c>
      <c r="B28">
        <f>'Slemming W'!B9</f>
        <v>7</v>
      </c>
      <c r="C28">
        <f>'Slemming W'!C9</f>
        <v>4</v>
      </c>
      <c r="D28">
        <f>'Slemming W'!D9</f>
        <v>3</v>
      </c>
      <c r="E28">
        <f>'Slemming W'!E9</f>
        <v>0</v>
      </c>
      <c r="F28">
        <f>'Slemming W'!F9</f>
        <v>189</v>
      </c>
      <c r="G28">
        <f>'Slemming W'!G9</f>
        <v>1</v>
      </c>
      <c r="H28">
        <f>'Slemming W'!H9</f>
        <v>0</v>
      </c>
      <c r="I28" s="58">
        <f>'Slemming W'!I9</f>
        <v>189</v>
      </c>
      <c r="J28">
        <f>'Slemming W'!J9</f>
        <v>119</v>
      </c>
      <c r="K28" t="str">
        <f>'Slemming W'!K9</f>
        <v>*</v>
      </c>
    </row>
    <row r="29" spans="1:17" x14ac:dyDescent="0.15">
      <c r="A29" s="18" t="s">
        <v>301</v>
      </c>
      <c r="B29">
        <f>'Sims A'!B9</f>
        <v>15</v>
      </c>
      <c r="C29">
        <f>'Sims A'!C9</f>
        <v>12</v>
      </c>
      <c r="D29">
        <f>'Sims A'!D9</f>
        <v>4</v>
      </c>
      <c r="E29">
        <f>'Sims A'!E9</f>
        <v>1</v>
      </c>
      <c r="F29">
        <f>'Sims A'!F9</f>
        <v>141</v>
      </c>
      <c r="G29">
        <f>'Sims A'!G9</f>
        <v>0</v>
      </c>
      <c r="H29">
        <f>'Sims A'!H9</f>
        <v>0</v>
      </c>
      <c r="I29" s="1">
        <f>'Sims A'!I9</f>
        <v>17.625</v>
      </c>
      <c r="J29" s="11">
        <f>'Sims A'!J9</f>
        <v>37</v>
      </c>
      <c r="K29" s="11" t="str">
        <f>IF(ISBLANK('Sims A'!K9),"",'Sims A'!K9)</f>
        <v/>
      </c>
    </row>
    <row r="30" spans="1:17" x14ac:dyDescent="0.15">
      <c r="A30" s="18" t="s">
        <v>55</v>
      </c>
      <c r="B30">
        <f>'Russell T'!B15</f>
        <v>75</v>
      </c>
      <c r="C30">
        <f>'Russell T'!C15</f>
        <v>27</v>
      </c>
      <c r="D30">
        <f>'Russell T'!D15</f>
        <v>14</v>
      </c>
      <c r="E30">
        <f>'Russell T'!E15</f>
        <v>6</v>
      </c>
      <c r="F30">
        <f>'Russell T'!F15</f>
        <v>105</v>
      </c>
      <c r="G30">
        <f>'Russell T'!G15</f>
        <v>0</v>
      </c>
      <c r="H30">
        <f>'Russell T'!H15</f>
        <v>0</v>
      </c>
      <c r="I30" s="1">
        <f>'Russell T'!I15</f>
        <v>8.0769230769230766</v>
      </c>
      <c r="J30" s="11">
        <f>'Russell T'!J15</f>
        <v>34</v>
      </c>
      <c r="K30" s="11" t="str">
        <f>IF(ISBLANK('Russell T'!K15),"",'Russell T'!K15)</f>
        <v/>
      </c>
    </row>
    <row r="31" spans="1:17" x14ac:dyDescent="0.15">
      <c r="A31" s="18" t="s">
        <v>0</v>
      </c>
      <c r="B31">
        <f>'Stevens P'!B14</f>
        <v>25</v>
      </c>
      <c r="C31">
        <f>'Stevens P'!C14</f>
        <v>20</v>
      </c>
      <c r="D31">
        <f>'Stevens P'!D14</f>
        <v>6</v>
      </c>
      <c r="E31">
        <f>'Stevens P'!E14</f>
        <v>5</v>
      </c>
      <c r="F31">
        <f>'Stevens P'!F14</f>
        <v>86</v>
      </c>
      <c r="G31">
        <f>'Stevens P'!G14</f>
        <v>0</v>
      </c>
      <c r="H31">
        <f>'Stevens P'!H14</f>
        <v>0</v>
      </c>
      <c r="I31" s="1">
        <f>'Stevens P'!I14</f>
        <v>6.1428571428571432</v>
      </c>
      <c r="J31" s="11">
        <f>'Stevens P'!J14</f>
        <v>18</v>
      </c>
      <c r="K31" s="11" t="str">
        <f>IF(ISBLANK('Stevens P'!K14),"",'Stevens P'!K14)</f>
        <v/>
      </c>
    </row>
    <row r="32" spans="1:17" x14ac:dyDescent="0.15">
      <c r="A32" s="18" t="s">
        <v>234</v>
      </c>
      <c r="B32">
        <f>'Drever A'!B12</f>
        <v>33</v>
      </c>
      <c r="C32">
        <f>'Drever A'!C12</f>
        <v>19</v>
      </c>
      <c r="D32">
        <f>'Drever A'!D12</f>
        <v>7</v>
      </c>
      <c r="E32">
        <f>'Drever A'!E12</f>
        <v>4</v>
      </c>
      <c r="F32">
        <f>'Drever A'!F12</f>
        <v>66</v>
      </c>
      <c r="G32">
        <f>'Drever A'!G12</f>
        <v>0</v>
      </c>
      <c r="H32">
        <f>'Drever A'!H12</f>
        <v>0</v>
      </c>
      <c r="I32" s="1">
        <f>'Drever A'!I12</f>
        <v>5.5</v>
      </c>
      <c r="J32">
        <f>'Drever A'!J12</f>
        <v>15</v>
      </c>
      <c r="K32" s="11" t="str">
        <f>IF(ISBLANK('Drever A'!K12),"",'Drever A'!K12)</f>
        <v/>
      </c>
    </row>
    <row r="33" spans="1:23" x14ac:dyDescent="0.15">
      <c r="A33" s="18" t="s">
        <v>313</v>
      </c>
      <c r="B33">
        <f>'Akers V'!B9</f>
        <v>6</v>
      </c>
      <c r="C33">
        <f>'Akers V'!C9</f>
        <v>5</v>
      </c>
      <c r="D33">
        <f>'Akers V'!D9</f>
        <v>2</v>
      </c>
      <c r="E33">
        <f>'Akers V'!E9</f>
        <v>1</v>
      </c>
      <c r="F33">
        <f>'Akers V'!F9</f>
        <v>25</v>
      </c>
      <c r="G33">
        <f>'Akers V'!G9</f>
        <v>0</v>
      </c>
      <c r="H33">
        <f>'Akers V'!H9</f>
        <v>0</v>
      </c>
      <c r="I33">
        <f>'Akers V'!I9</f>
        <v>8.3330000000000002</v>
      </c>
      <c r="J33">
        <f>'Akers V'!J9</f>
        <v>16</v>
      </c>
      <c r="K33" s="11" t="str">
        <f>IF(ISBLANK('Akers V'!K11),"",'Akers V'!K11)</f>
        <v/>
      </c>
    </row>
    <row r="34" spans="1:23" x14ac:dyDescent="0.15">
      <c r="A34" s="18" t="s">
        <v>303</v>
      </c>
      <c r="B34">
        <f>'Silk R'!B8</f>
        <v>9</v>
      </c>
      <c r="C34">
        <f>'Silk R'!C8</f>
        <v>3</v>
      </c>
      <c r="D34">
        <f>'Silk R'!D8</f>
        <v>1</v>
      </c>
      <c r="E34">
        <f>'Silk R'!E8</f>
        <v>1</v>
      </c>
      <c r="F34">
        <f>'Silk R'!F8</f>
        <v>12</v>
      </c>
      <c r="G34">
        <f>'Silk R'!G8</f>
        <v>0</v>
      </c>
      <c r="H34">
        <f>'Silk R'!H8</f>
        <v>0</v>
      </c>
      <c r="I34" s="1">
        <f>'Silk R'!I8</f>
        <v>6</v>
      </c>
      <c r="J34">
        <f>'Silk R'!J8</f>
        <v>12</v>
      </c>
      <c r="K34" s="11" t="str">
        <f>IF(ISBLANK('Silk R'!K8),"",'Silk R'!K8)</f>
        <v>*</v>
      </c>
    </row>
    <row r="35" spans="1:23" x14ac:dyDescent="0.15">
      <c r="A35" s="18" t="s">
        <v>176</v>
      </c>
      <c r="B35">
        <f>'Scholes S'!B11</f>
        <v>9</v>
      </c>
      <c r="C35">
        <f>'Scholes S'!C11</f>
        <v>6</v>
      </c>
      <c r="D35">
        <f>'Scholes S'!D11</f>
        <v>1</v>
      </c>
      <c r="E35">
        <f>'Scholes S'!E11</f>
        <v>1</v>
      </c>
      <c r="F35">
        <f>'Scholes S'!F11</f>
        <v>8</v>
      </c>
      <c r="G35">
        <f>'Scholes S'!G11</f>
        <v>0</v>
      </c>
      <c r="H35">
        <f>'Scholes S'!H11</f>
        <v>0</v>
      </c>
      <c r="I35" s="1">
        <f>'Scholes S'!I11</f>
        <v>1.6</v>
      </c>
      <c r="J35" s="11">
        <f>'Scholes S'!J11</f>
        <v>4</v>
      </c>
      <c r="K35" s="11" t="str">
        <f>IF(ISBLANK('Scholes S'!K11),"",'Scholes S'!K11)</f>
        <v/>
      </c>
    </row>
    <row r="36" spans="1:23" x14ac:dyDescent="0.15">
      <c r="A36" s="18" t="s">
        <v>173</v>
      </c>
      <c r="B36">
        <f>'Anders M'!B9</f>
        <v>5</v>
      </c>
      <c r="C36">
        <f>'Anders M'!C9</f>
        <v>3</v>
      </c>
      <c r="D36">
        <f>'Anders M'!D9</f>
        <v>2</v>
      </c>
      <c r="E36">
        <f>'Anders M'!E9</f>
        <v>1</v>
      </c>
      <c r="F36">
        <f>'Anders M'!F9</f>
        <v>5</v>
      </c>
      <c r="G36">
        <f>'Anders M'!G9</f>
        <v>0</v>
      </c>
      <c r="H36">
        <f>'Anders M'!H9</f>
        <v>0</v>
      </c>
      <c r="I36" s="1">
        <f>'Anders M'!I9</f>
        <v>5</v>
      </c>
      <c r="J36" s="11">
        <f>'Anders M'!J9</f>
        <v>5</v>
      </c>
      <c r="K36" s="11" t="str">
        <f>IF(ISBLANK('Anders M'!K9),"",'Anders M'!K9)</f>
        <v>*</v>
      </c>
    </row>
    <row r="37" spans="1:23" x14ac:dyDescent="0.15">
      <c r="G37" s="11"/>
      <c r="H37" s="1"/>
    </row>
    <row r="38" spans="1:23" x14ac:dyDescent="0.15">
      <c r="A38" s="5" t="s">
        <v>65</v>
      </c>
      <c r="G38" s="1"/>
    </row>
    <row r="40" spans="1:23" s="5" customFormat="1" x14ac:dyDescent="0.15">
      <c r="B40" s="6" t="s">
        <v>66</v>
      </c>
      <c r="C40" s="6" t="s">
        <v>67</v>
      </c>
      <c r="D40" s="6" t="s">
        <v>68</v>
      </c>
      <c r="E40" s="6" t="s">
        <v>35</v>
      </c>
      <c r="F40" s="6" t="s">
        <v>47</v>
      </c>
      <c r="G40" s="7" t="s">
        <v>71</v>
      </c>
      <c r="H40" s="7" t="s">
        <v>72</v>
      </c>
      <c r="I40" s="7" t="s">
        <v>37</v>
      </c>
      <c r="J40" s="6" t="s">
        <v>69</v>
      </c>
      <c r="M40" s="6" t="s">
        <v>66</v>
      </c>
      <c r="N40" s="6" t="s">
        <v>67</v>
      </c>
      <c r="O40" s="6" t="s">
        <v>68</v>
      </c>
      <c r="P40" s="6" t="s">
        <v>35</v>
      </c>
      <c r="Q40" s="6" t="s">
        <v>47</v>
      </c>
      <c r="R40" s="7" t="s">
        <v>71</v>
      </c>
      <c r="S40" s="7" t="s">
        <v>72</v>
      </c>
      <c r="T40" s="7" t="s">
        <v>37</v>
      </c>
      <c r="U40" s="5" t="s">
        <v>69</v>
      </c>
      <c r="W40" s="6"/>
    </row>
    <row r="41" spans="1:23" x14ac:dyDescent="0.15">
      <c r="A41" s="18" t="s">
        <v>40</v>
      </c>
      <c r="B41" s="11">
        <f>'Mimmack C'!B84</f>
        <v>4291.8</v>
      </c>
      <c r="C41">
        <f>'Mimmack C'!C84</f>
        <v>1040</v>
      </c>
      <c r="D41">
        <f>'Mimmack C'!D84</f>
        <v>920</v>
      </c>
      <c r="E41">
        <f>'Mimmack C'!E84</f>
        <v>12407</v>
      </c>
      <c r="F41">
        <f>'Mimmack C'!F84</f>
        <v>30</v>
      </c>
      <c r="G41" s="1">
        <f>'Mimmack C'!G84</f>
        <v>2.8908616431334173</v>
      </c>
      <c r="H41" s="1">
        <f>'Mimmack C'!H84</f>
        <v>27.990000000000002</v>
      </c>
      <c r="I41" s="1">
        <f>'Mimmack C'!I84</f>
        <v>13.485869565217392</v>
      </c>
      <c r="J41" s="4" t="str">
        <f>'Mimmack C'!J84</f>
        <v>9--10</v>
      </c>
      <c r="L41" s="18" t="s">
        <v>61</v>
      </c>
      <c r="M41">
        <v>1956</v>
      </c>
      <c r="N41">
        <v>345</v>
      </c>
      <c r="O41">
        <v>393</v>
      </c>
      <c r="P41">
        <v>6004</v>
      </c>
      <c r="Q41" s="11"/>
      <c r="R41" s="1">
        <f>P41/M41</f>
        <v>3.0695296523517381</v>
      </c>
      <c r="S41" s="1">
        <f>(M41*6)/O41</f>
        <v>29.862595419847327</v>
      </c>
      <c r="T41" s="1">
        <f>P41/O41</f>
        <v>15.27735368956743</v>
      </c>
      <c r="U41" s="4" t="str">
        <f>'Gomez M'!J64</f>
        <v>6--65</v>
      </c>
    </row>
    <row r="42" spans="1:23" x14ac:dyDescent="0.15">
      <c r="A42" s="18" t="s">
        <v>42</v>
      </c>
      <c r="B42" s="11">
        <f>'Wood C'!B78</f>
        <v>1648.53</v>
      </c>
      <c r="C42">
        <f>'Wood C'!C78</f>
        <v>253</v>
      </c>
      <c r="D42">
        <f>'Wood C'!D78</f>
        <v>358</v>
      </c>
      <c r="E42">
        <f>'Wood C'!E78</f>
        <v>6796</v>
      </c>
      <c r="F42">
        <f>'Wood C'!F78</f>
        <v>13</v>
      </c>
      <c r="G42" s="1">
        <f>'Wood C'!G78</f>
        <v>4.1224606164279693</v>
      </c>
      <c r="H42" s="1">
        <f>'Wood C'!H78</f>
        <v>27.62899441340782</v>
      </c>
      <c r="I42" s="1">
        <f>'Wood C'!I78</f>
        <v>18.983240223463689</v>
      </c>
      <c r="J42" s="4" t="str">
        <f>'Wood C'!J78</f>
        <v>8--44</v>
      </c>
      <c r="L42" s="18" t="s">
        <v>48</v>
      </c>
      <c r="M42">
        <v>523</v>
      </c>
      <c r="N42">
        <v>34</v>
      </c>
      <c r="O42">
        <v>135</v>
      </c>
      <c r="P42">
        <v>2200</v>
      </c>
      <c r="Q42" s="11"/>
      <c r="R42" s="1">
        <f>P42/M42</f>
        <v>4.2065009560229445</v>
      </c>
      <c r="S42" s="1">
        <f>(M42*6)/O42</f>
        <v>23.244444444444444</v>
      </c>
      <c r="T42" s="1">
        <f>P42/O42</f>
        <v>16.296296296296298</v>
      </c>
      <c r="U42" s="4" t="str">
        <f>'Gould P'!J77</f>
        <v>5--28</v>
      </c>
    </row>
    <row r="43" spans="1:23" x14ac:dyDescent="0.15">
      <c r="A43" s="18" t="s">
        <v>28</v>
      </c>
      <c r="B43" s="11">
        <f>'Barnard A'!B54</f>
        <v>1605.7</v>
      </c>
      <c r="C43">
        <f>'Barnard A'!C54</f>
        <v>274</v>
      </c>
      <c r="D43">
        <f>'Barnard A'!D54</f>
        <v>337</v>
      </c>
      <c r="E43">
        <f>'Barnard A'!E54</f>
        <v>6418</v>
      </c>
      <c r="F43">
        <f>'Barnard A'!F54</f>
        <v>8</v>
      </c>
      <c r="G43" s="1">
        <f>'Barnard A'!G54</f>
        <v>3.9970106495609392</v>
      </c>
      <c r="H43" s="1">
        <f>'Barnard A'!H54</f>
        <v>28.58813056379822</v>
      </c>
      <c r="I43" s="1">
        <f>'Barnard A'!I54</f>
        <v>19.044510385756677</v>
      </c>
      <c r="J43" s="4" t="str">
        <f>'Barnard A'!J54</f>
        <v>6--17</v>
      </c>
      <c r="L43" s="18" t="s">
        <v>49</v>
      </c>
      <c r="M43">
        <v>2218.3000000000002</v>
      </c>
      <c r="N43">
        <v>346</v>
      </c>
      <c r="O43">
        <v>396</v>
      </c>
      <c r="P43">
        <v>7445</v>
      </c>
      <c r="Q43" s="11"/>
      <c r="R43" s="1">
        <f>P43/M43</f>
        <v>3.3561736464860474</v>
      </c>
      <c r="S43" s="1">
        <f>(M43*6)/O43</f>
        <v>33.610606060606067</v>
      </c>
      <c r="T43" s="1">
        <f>P43/O43</f>
        <v>18.800505050505052</v>
      </c>
      <c r="U43" s="4" t="str">
        <f>IF('Harris N'!J73="","",'Harris N'!J73)</f>
        <v>7--38</v>
      </c>
    </row>
    <row r="44" spans="1:23" x14ac:dyDescent="0.15">
      <c r="A44" s="18" t="s">
        <v>41</v>
      </c>
      <c r="B44" s="11">
        <f>'Taylor P'!B82</f>
        <v>822.27</v>
      </c>
      <c r="C44">
        <f>'Taylor P'!C82</f>
        <v>90</v>
      </c>
      <c r="D44">
        <f>'Taylor P'!D82</f>
        <v>209</v>
      </c>
      <c r="E44">
        <f>'Taylor P'!E82</f>
        <v>4031</v>
      </c>
      <c r="F44">
        <f>'Taylor P'!F82</f>
        <v>4</v>
      </c>
      <c r="G44" s="1">
        <f>'Taylor P'!G82</f>
        <v>4.9022827051941578</v>
      </c>
      <c r="H44" s="1">
        <f>'Taylor P'!H82</f>
        <v>23.605837320574164</v>
      </c>
      <c r="I44" s="1">
        <f>'Taylor P'!I82</f>
        <v>19.28708133971292</v>
      </c>
      <c r="J44" s="4" t="str">
        <f>'Taylor P'!J82</f>
        <v>6--14</v>
      </c>
      <c r="L44" s="18" t="s">
        <v>31</v>
      </c>
      <c r="M44" s="11">
        <f>'Stevens J'!B65</f>
        <v>328.8</v>
      </c>
      <c r="N44">
        <f>'Stevens J'!C65</f>
        <v>33</v>
      </c>
      <c r="O44">
        <f>'Stevens J'!D65</f>
        <v>58</v>
      </c>
      <c r="P44">
        <f>'Stevens J'!E65</f>
        <v>1491</v>
      </c>
      <c r="Q44">
        <f>'Stevens J'!F65</f>
        <v>0</v>
      </c>
      <c r="R44" s="1">
        <f>'Stevens J'!G65</f>
        <v>4.5346715328467155</v>
      </c>
      <c r="S44" s="1">
        <f>'Stevens J'!H65</f>
        <v>34.013793103448279</v>
      </c>
      <c r="T44" s="1">
        <f>'Stevens J'!I65</f>
        <v>25.706896551724139</v>
      </c>
      <c r="U44" s="4" t="str">
        <f>'Stevens J'!J65</f>
        <v>4--32</v>
      </c>
    </row>
    <row r="45" spans="1:23" x14ac:dyDescent="0.15">
      <c r="A45" s="18" t="s">
        <v>38</v>
      </c>
      <c r="B45" s="11">
        <f>'Dawson N'!B67</f>
        <v>711.2</v>
      </c>
      <c r="C45">
        <f>'Dawson N'!C67</f>
        <v>61</v>
      </c>
      <c r="D45">
        <f>'Dawson N'!D67</f>
        <v>146</v>
      </c>
      <c r="E45">
        <f>'Dawson N'!E67</f>
        <v>3705</v>
      </c>
      <c r="F45">
        <f>'Dawson N'!F67</f>
        <v>5</v>
      </c>
      <c r="G45" s="1">
        <f>'Dawson N'!G67</f>
        <v>5.209505061867266</v>
      </c>
      <c r="H45" s="1">
        <f>'Dawson N'!H67</f>
        <v>29.227397260273978</v>
      </c>
      <c r="I45" s="1">
        <f>'Dawson N'!I67</f>
        <v>25.376712328767123</v>
      </c>
      <c r="J45" s="4" t="str">
        <f>'Dawson N'!J67</f>
        <v>7--20</v>
      </c>
    </row>
    <row r="46" spans="1:23" x14ac:dyDescent="0.15">
      <c r="A46" s="18" t="s">
        <v>52</v>
      </c>
      <c r="B46" s="11">
        <f>'Gallant B'!B56</f>
        <v>638.4</v>
      </c>
      <c r="C46">
        <f>'Gallant B'!C56</f>
        <v>86</v>
      </c>
      <c r="D46">
        <f>'Gallant B'!D56</f>
        <v>135</v>
      </c>
      <c r="E46">
        <f>'Gallant B'!E56</f>
        <v>2648</v>
      </c>
      <c r="F46">
        <f>'Gallant B'!F56</f>
        <v>2</v>
      </c>
      <c r="G46" s="1">
        <f>'Gallant B'!G56</f>
        <v>4.1478696741854639</v>
      </c>
      <c r="H46" s="1">
        <f>'Gallant B'!H56</f>
        <v>28.373333333333331</v>
      </c>
      <c r="I46" s="1">
        <f>'Gallant B'!I56</f>
        <v>19.614814814814814</v>
      </c>
      <c r="J46" s="4" t="str">
        <f>'Gallant B'!J56</f>
        <v>5--28</v>
      </c>
    </row>
    <row r="47" spans="1:23" x14ac:dyDescent="0.15">
      <c r="A47" s="18" t="s">
        <v>54</v>
      </c>
      <c r="B47" s="11">
        <f>'Ahearne C'!B51</f>
        <v>430.3</v>
      </c>
      <c r="C47">
        <f>'Ahearne C'!C51</f>
        <v>52</v>
      </c>
      <c r="D47">
        <f>'Ahearne C'!D51</f>
        <v>96</v>
      </c>
      <c r="E47">
        <f>'Ahearne C'!E51</f>
        <v>1950</v>
      </c>
      <c r="F47">
        <f>'Ahearne C'!F51</f>
        <v>4</v>
      </c>
      <c r="G47" s="1">
        <f>'Ahearne C'!G51</f>
        <v>4.5317220543806647</v>
      </c>
      <c r="H47" s="1">
        <f>'Ahearne C'!H51</f>
        <v>26.893750000000001</v>
      </c>
      <c r="I47" s="1">
        <f>'Ahearne C'!I51</f>
        <v>20.3125</v>
      </c>
      <c r="J47" s="4" t="str">
        <f>'Ahearne C'!J51</f>
        <v>5--10</v>
      </c>
    </row>
    <row r="48" spans="1:23" x14ac:dyDescent="0.15">
      <c r="A48" s="18" t="s">
        <v>55</v>
      </c>
      <c r="B48" s="11">
        <f>'Russell T'!B50</f>
        <v>393.19999999999993</v>
      </c>
      <c r="C48">
        <f>'Russell T'!C50</f>
        <v>54</v>
      </c>
      <c r="D48">
        <f>'Russell T'!D50</f>
        <v>89</v>
      </c>
      <c r="E48">
        <f>'Russell T'!E50</f>
        <v>1410</v>
      </c>
      <c r="F48">
        <f>'Russell T'!F50</f>
        <v>3</v>
      </c>
      <c r="G48" s="1">
        <f>'Russell T'!G50</f>
        <v>3.5859613428280781</v>
      </c>
      <c r="H48" s="1">
        <f>'Russell T'!H50</f>
        <v>26.507865168539325</v>
      </c>
      <c r="I48" s="1">
        <f>'Russell T'!I50</f>
        <v>15.842696629213483</v>
      </c>
      <c r="J48" s="4" t="str">
        <f>'Russell T'!J50</f>
        <v>5--17</v>
      </c>
    </row>
    <row r="49" spans="1:10" x14ac:dyDescent="0.15">
      <c r="A49" s="18" t="s">
        <v>45</v>
      </c>
      <c r="B49" s="11">
        <f>'Bowler T'!B52</f>
        <v>426.9</v>
      </c>
      <c r="C49">
        <f>'Bowler T'!C52</f>
        <v>59</v>
      </c>
      <c r="D49">
        <f>'Bowler T'!D52</f>
        <v>83</v>
      </c>
      <c r="E49">
        <f>'Bowler T'!E52</f>
        <v>1788</v>
      </c>
      <c r="F49">
        <f>'Bowler T'!F52</f>
        <v>2</v>
      </c>
      <c r="G49" s="1">
        <f>'Bowler T'!G52</f>
        <v>4.1883345045678144</v>
      </c>
      <c r="H49" s="1">
        <f>'Bowler T'!H52</f>
        <v>30.860240963855418</v>
      </c>
      <c r="I49" s="1">
        <f>'Bowler T'!I52</f>
        <v>21.542168674698797</v>
      </c>
      <c r="J49" s="4" t="str">
        <f>'Bowler T'!J52</f>
        <v>5--11</v>
      </c>
    </row>
    <row r="50" spans="1:10" x14ac:dyDescent="0.15">
      <c r="A50" s="18" t="s">
        <v>57</v>
      </c>
      <c r="B50" s="11">
        <f>'Gilbert J'!B66</f>
        <v>328.90000000000003</v>
      </c>
      <c r="C50">
        <f>'Gilbert J'!C66</f>
        <v>32</v>
      </c>
      <c r="D50">
        <f>'Gilbert J'!D66</f>
        <v>65</v>
      </c>
      <c r="E50">
        <f>'Gilbert J'!E66</f>
        <v>1489</v>
      </c>
      <c r="F50">
        <f>'Gilbert J'!F66</f>
        <v>0</v>
      </c>
      <c r="G50" s="1">
        <f>'Gilbert J'!G66</f>
        <v>4.527211918516266</v>
      </c>
      <c r="H50" s="1">
        <f>'Gilbert J'!H66</f>
        <v>30.360000000000003</v>
      </c>
      <c r="I50" s="1">
        <f>'Gilbert J'!I66</f>
        <v>22.907692307692308</v>
      </c>
      <c r="J50" s="4" t="str">
        <f>'Gilbert J'!J66</f>
        <v>4--32</v>
      </c>
    </row>
    <row r="51" spans="1:10" x14ac:dyDescent="0.15">
      <c r="A51" s="18" t="s">
        <v>53</v>
      </c>
      <c r="B51" s="11">
        <f>'Gallant G'!B51</f>
        <v>229.5</v>
      </c>
      <c r="C51">
        <f>'Gallant G'!C51</f>
        <v>42</v>
      </c>
      <c r="D51">
        <f>'Gallant G'!D51</f>
        <v>48</v>
      </c>
      <c r="E51">
        <f>'Gallant G'!E51</f>
        <v>838</v>
      </c>
      <c r="F51">
        <f>'Gallant G'!F51</f>
        <v>1</v>
      </c>
      <c r="G51" s="1">
        <f>'Gallant G'!G51</f>
        <v>3.6514161220043575</v>
      </c>
      <c r="H51" s="1">
        <f>'Gallant G'!H51</f>
        <v>28.6875</v>
      </c>
      <c r="I51" s="1">
        <f>'Gallant G'!I51</f>
        <v>17.458333333333332</v>
      </c>
      <c r="J51" s="4" t="str">
        <f>'Gallant G'!J51</f>
        <v>5--11</v>
      </c>
    </row>
    <row r="52" spans="1:10" x14ac:dyDescent="0.15">
      <c r="A52" s="18" t="s">
        <v>338</v>
      </c>
      <c r="B52" s="11">
        <f>'Barr S'!B58</f>
        <v>219.7</v>
      </c>
      <c r="C52">
        <f>'Barr S'!C58</f>
        <v>28</v>
      </c>
      <c r="D52">
        <f>'Barr S'!D58</f>
        <v>45</v>
      </c>
      <c r="E52">
        <f>'Barr S'!E58</f>
        <v>1004</v>
      </c>
      <c r="F52">
        <f>'Barr S'!F58</f>
        <v>1</v>
      </c>
      <c r="G52" s="1">
        <f>'Barr S'!G58</f>
        <v>4.569868001820665</v>
      </c>
      <c r="H52" s="1">
        <f>'Barr S'!H58</f>
        <v>29.293333333333329</v>
      </c>
      <c r="I52" s="1">
        <f>'Barr S'!I58</f>
        <v>22.31111111111111</v>
      </c>
      <c r="J52" s="4" t="str">
        <f>'Barr S'!J58</f>
        <v>5--52</v>
      </c>
    </row>
    <row r="53" spans="1:10" x14ac:dyDescent="0.15">
      <c r="A53" s="18" t="s">
        <v>252</v>
      </c>
      <c r="B53" s="11">
        <f>'Gallant J'!B40</f>
        <v>66</v>
      </c>
      <c r="C53">
        <f>'Gallant J'!C40</f>
        <v>19</v>
      </c>
      <c r="D53">
        <f>'Gallant J'!D40</f>
        <v>19</v>
      </c>
      <c r="E53">
        <f>'Gallant J'!E40</f>
        <v>348</v>
      </c>
      <c r="F53">
        <f>'Gallant J'!F40</f>
        <v>0</v>
      </c>
      <c r="G53" s="1">
        <f>'Gallant J'!G40</f>
        <v>5.2727272727272725</v>
      </c>
      <c r="H53" s="1">
        <f>'Gallant J'!H40</f>
        <v>20.842105263157894</v>
      </c>
      <c r="I53" s="1">
        <f>'Gallant J'!I40</f>
        <v>18.315789473684209</v>
      </c>
      <c r="J53" s="3" t="str">
        <f>'Gallant J'!J40</f>
        <v>4--19</v>
      </c>
    </row>
    <row r="54" spans="1:10" x14ac:dyDescent="0.15">
      <c r="A54" s="18" t="s">
        <v>354</v>
      </c>
      <c r="B54" s="11">
        <f>'Sims A'!B38</f>
        <v>58.5</v>
      </c>
      <c r="C54">
        <f>'Sims A'!C38</f>
        <v>3</v>
      </c>
      <c r="D54">
        <f>'Sims A'!D38</f>
        <v>16</v>
      </c>
      <c r="E54">
        <f>'Sims A'!E38</f>
        <v>381</v>
      </c>
      <c r="F54">
        <f>'Sims A'!F38</f>
        <v>1</v>
      </c>
      <c r="G54" s="1">
        <f>'Sims A'!G38</f>
        <v>6.5128205128205128</v>
      </c>
      <c r="H54" s="1">
        <f>'Sims A'!H38</f>
        <v>21.9375</v>
      </c>
      <c r="I54" s="1">
        <f>'Sims A'!I38</f>
        <v>23.8125</v>
      </c>
      <c r="J54" s="3" t="str">
        <f>'Sims A'!J38</f>
        <v>2--0</v>
      </c>
    </row>
    <row r="55" spans="1:10" x14ac:dyDescent="0.15">
      <c r="A55" s="18" t="s">
        <v>56</v>
      </c>
      <c r="B55" s="11">
        <f>'Stevens P'!B48</f>
        <v>74</v>
      </c>
      <c r="C55">
        <f>'Stevens P'!C48</f>
        <v>8</v>
      </c>
      <c r="D55">
        <f>'Stevens P'!D48</f>
        <v>15</v>
      </c>
      <c r="E55">
        <f>'Stevens P'!E48</f>
        <v>355</v>
      </c>
      <c r="F55">
        <f>'Stevens P'!F48</f>
        <v>0</v>
      </c>
      <c r="G55" s="1">
        <f>'Stevens P'!G48</f>
        <v>4.7972972972972974</v>
      </c>
      <c r="H55" s="1">
        <f>'Stevens P'!H48</f>
        <v>29.6</v>
      </c>
      <c r="I55" s="1">
        <f>'Stevens P'!I48</f>
        <v>23.666666666666668</v>
      </c>
      <c r="J55" s="4" t="str">
        <f>'Stevens P'!J48</f>
        <v>2--35</v>
      </c>
    </row>
    <row r="56" spans="1:10" x14ac:dyDescent="0.15">
      <c r="A56" s="18" t="s">
        <v>302</v>
      </c>
      <c r="B56" s="11">
        <f>'Slemming W'!B38</f>
        <v>57.04</v>
      </c>
      <c r="C56">
        <f>'Slemming W'!C38</f>
        <v>10</v>
      </c>
      <c r="D56">
        <f>'Slemming W'!D38</f>
        <v>13</v>
      </c>
      <c r="E56">
        <f>'Slemming W'!E38</f>
        <v>162</v>
      </c>
      <c r="F56">
        <f>'Slemming W'!F38</f>
        <v>1</v>
      </c>
      <c r="G56" s="1">
        <f>'Slemming W'!G38</f>
        <v>2.8401122019635343</v>
      </c>
      <c r="H56" s="1">
        <f>'Slemming W'!H38</f>
        <v>26.326153846153847</v>
      </c>
      <c r="I56" s="1">
        <f>'Slemming W'!I38</f>
        <v>12.461538461538462</v>
      </c>
      <c r="J56" s="3" t="str">
        <f>'Slemming W'!J38</f>
        <v>5--27</v>
      </c>
    </row>
    <row r="57" spans="1:10" x14ac:dyDescent="0.15">
      <c r="A57" s="18" t="s">
        <v>269</v>
      </c>
      <c r="B57" s="11">
        <f>'Elburn A'!B39</f>
        <v>94.3</v>
      </c>
      <c r="C57">
        <f>'Elburn A'!C39</f>
        <v>8</v>
      </c>
      <c r="D57">
        <f>'Elburn A'!D39</f>
        <v>12</v>
      </c>
      <c r="E57">
        <f>'Elburn A'!E39</f>
        <v>517</v>
      </c>
      <c r="F57">
        <f>'Elburn A'!F39</f>
        <v>0</v>
      </c>
      <c r="G57" s="1">
        <f>'Elburn A'!G39</f>
        <v>5.4825026511134682</v>
      </c>
      <c r="H57" s="1">
        <f>'Elburn A'!H39</f>
        <v>47.15</v>
      </c>
      <c r="I57" s="1">
        <f>'Elburn A'!I39</f>
        <v>43.083333333333336</v>
      </c>
      <c r="J57" s="3" t="str">
        <f>'Elburn A'!J39</f>
        <v>3--24</v>
      </c>
    </row>
    <row r="58" spans="1:10" x14ac:dyDescent="0.15">
      <c r="A58" s="18" t="s">
        <v>231</v>
      </c>
      <c r="B58" s="11">
        <f>'Booth R'!B58</f>
        <v>61.599999999999994</v>
      </c>
      <c r="C58">
        <f>'Booth R'!C58</f>
        <v>5</v>
      </c>
      <c r="D58">
        <f>'Booth R'!D58</f>
        <v>11</v>
      </c>
      <c r="E58">
        <f>'Booth R'!E58</f>
        <v>385</v>
      </c>
      <c r="F58">
        <f>'Booth R'!F58</f>
        <v>0</v>
      </c>
      <c r="G58" s="1">
        <f>'Booth R'!G58</f>
        <v>6.2500000000000009</v>
      </c>
      <c r="H58" s="1">
        <f>'Booth R'!H58</f>
        <v>33.599999999999994</v>
      </c>
      <c r="I58" s="1">
        <f>'Booth R'!I58</f>
        <v>35</v>
      </c>
      <c r="J58" s="4" t="str">
        <f>'Booth R'!J58</f>
        <v>3--15</v>
      </c>
    </row>
    <row r="59" spans="1:10" x14ac:dyDescent="0.15">
      <c r="A59" s="18" t="s">
        <v>303</v>
      </c>
      <c r="B59" s="11">
        <f>'Silk R'!B17</f>
        <v>33</v>
      </c>
      <c r="C59" s="11">
        <f>'Silk R'!C17</f>
        <v>2</v>
      </c>
      <c r="D59" s="11">
        <f>'Silk R'!D17</f>
        <v>10</v>
      </c>
      <c r="E59" s="11">
        <f>'Silk R'!E17</f>
        <v>146</v>
      </c>
      <c r="F59" s="11">
        <f>'Silk R'!F17</f>
        <v>1</v>
      </c>
      <c r="G59" s="1">
        <f>'Silk R'!G17</f>
        <v>4.4242424242424239</v>
      </c>
      <c r="H59" s="1">
        <f>'Silk R'!H17</f>
        <v>19.8</v>
      </c>
      <c r="I59" s="1">
        <f>'Silk R'!I17</f>
        <v>14.6</v>
      </c>
      <c r="J59" s="43" t="str">
        <f>'Silk R'!J17</f>
        <v>6--12</v>
      </c>
    </row>
    <row r="60" spans="1:10" x14ac:dyDescent="0.15">
      <c r="A60" s="18" t="s">
        <v>29</v>
      </c>
      <c r="B60" s="11">
        <f>'Scott D'!B50</f>
        <v>27</v>
      </c>
      <c r="C60">
        <f>'Scott D'!C50</f>
        <v>4</v>
      </c>
      <c r="D60">
        <f>'Scott D'!D50</f>
        <v>8</v>
      </c>
      <c r="E60">
        <f>'Scott D'!E50</f>
        <v>150</v>
      </c>
      <c r="F60">
        <f>'Scott D'!F50</f>
        <v>0</v>
      </c>
      <c r="G60" s="1">
        <f>'Scott D'!G50</f>
        <v>5.5555555555555554</v>
      </c>
      <c r="H60" s="1">
        <f>'Scott D'!H50</f>
        <v>20.25</v>
      </c>
      <c r="I60" s="1">
        <f>'Scott D'!I50</f>
        <v>18.75</v>
      </c>
      <c r="J60" s="4" t="str">
        <f>'Scott D'!J50</f>
        <v>2--19</v>
      </c>
    </row>
    <row r="61" spans="1:10" x14ac:dyDescent="0.15">
      <c r="A61" s="18" t="s">
        <v>260</v>
      </c>
      <c r="B61" s="11">
        <f>'Hawkins C'!B44</f>
        <v>44.8</v>
      </c>
      <c r="C61" s="11">
        <f>'Hawkins C'!C44</f>
        <v>7</v>
      </c>
      <c r="D61" s="11">
        <f>'Hawkins C'!D44</f>
        <v>7</v>
      </c>
      <c r="E61" s="11">
        <f>'Hawkins C'!E44</f>
        <v>237</v>
      </c>
      <c r="F61" s="11">
        <f>'Hawkins C'!F44</f>
        <v>0</v>
      </c>
      <c r="G61" s="1">
        <f>'Hawkins C'!G44</f>
        <v>5.2901785714285721</v>
      </c>
      <c r="H61" s="1">
        <f>'Hawkins C'!H44</f>
        <v>38.399999999999991</v>
      </c>
      <c r="I61" s="1">
        <f>'Hawkins C'!I44</f>
        <v>33.857142857142854</v>
      </c>
      <c r="J61" s="3" t="str">
        <f>'Hawkins C'!J44</f>
        <v>2--6</v>
      </c>
    </row>
    <row r="62" spans="1:10" x14ac:dyDescent="0.15">
      <c r="A62" s="18" t="s">
        <v>268</v>
      </c>
      <c r="B62" s="11">
        <f>'Matthews K'!B40</f>
        <v>48.333333333333336</v>
      </c>
      <c r="C62">
        <f>'Matthews K'!C40</f>
        <v>4</v>
      </c>
      <c r="D62">
        <f>'Matthews K'!D40</f>
        <v>6</v>
      </c>
      <c r="E62">
        <f>'Matthews K'!E40</f>
        <v>225</v>
      </c>
      <c r="F62">
        <f>'Matthews K'!F40</f>
        <v>0</v>
      </c>
      <c r="G62" s="1">
        <f>'Matthews K'!G40</f>
        <v>4.6551724137931032</v>
      </c>
      <c r="H62" s="1">
        <f>'Matthews K'!H40</f>
        <v>48.333333333333336</v>
      </c>
      <c r="I62" s="1">
        <f>'Matthews K'!I40</f>
        <v>37.5</v>
      </c>
      <c r="J62" s="3" t="str">
        <f>'Matthews K'!J40</f>
        <v>1--2</v>
      </c>
    </row>
  </sheetData>
  <sortState ref="A41:J62">
    <sortCondition descending="1" ref="D41:D62"/>
  </sortState>
  <phoneticPr fontId="3" type="noConversion"/>
  <hyperlinks>
    <hyperlink ref="A14" location="'Barr S'!A2" display="Barr"/>
    <hyperlink ref="A5" location="'Dawson N'!A2" display="Dawson"/>
    <hyperlink ref="A8" location="'Gallant B'!A2" display="Gallant B"/>
    <hyperlink ref="A6" location="'Barnard A'!A2" display="Barnard"/>
    <hyperlink ref="A23" location="'Gallant G'!A2" display="Gallant G"/>
    <hyperlink ref="A7" location="'Carsberg T'!A2" display="Carsberg"/>
    <hyperlink ref="A13" location="'Ahearne C'!A2" display="Aherne"/>
    <hyperlink ref="A22" location="'Sutcliffe P'!A2" display="Sutcliffe"/>
    <hyperlink ref="A9" location="'Mimmack C'!A2" display="Mimmack"/>
    <hyperlink ref="A11" location="'Wood C'!A2" display="Wood"/>
    <hyperlink ref="A21" location="'Gilbert J'!A2" display="Gilbert J"/>
    <hyperlink ref="A12" location="'Taylor P'!A2" display="Taylor"/>
    <hyperlink ref="A20" location="'Bowler T'!A2" display="Bowler"/>
    <hyperlink ref="A10" location="'Scott D'!A2" display="Scott"/>
    <hyperlink ref="A16" location="'Gilbert S'!A2" display="Gilbert S"/>
    <hyperlink ref="A30" location="'Russell T'!A2" display="Russell"/>
    <hyperlink ref="A31" location="'Stevens P'!A2" display="Stevens P"/>
    <hyperlink ref="A19" location="'Scholes P'!A2" display="Scholes P"/>
    <hyperlink ref="A25" location="'Hutchings G'!A2" display="Hutchings"/>
    <hyperlink ref="M5" location="'Gould P'!A2" display="Gould"/>
    <hyperlink ref="M6" location="'Hindley C'!A2" display="Hindley"/>
    <hyperlink ref="M7" location="'Stevens J'!A2" display="Stevens J"/>
    <hyperlink ref="M8" location="'Gomez M'!A2" display="Gomez"/>
    <hyperlink ref="M9" location="'Harris N'!A2" display="Harris"/>
    <hyperlink ref="A41" location="'Mimmack C'!A55" display="Mimmack"/>
    <hyperlink ref="A48" location="'Russell T'!A33" display="Russell"/>
    <hyperlink ref="A46" location="'Gallant B'!A35" display="Gallant B"/>
    <hyperlink ref="A44" location="'Taylor P'!A49" display="Taylor"/>
    <hyperlink ref="A42" location="'Wood C'!A47" display="Wood"/>
    <hyperlink ref="A43" location="'Barnard A'!A34" display="Barnard"/>
    <hyperlink ref="A55" location="'Stevens P'!A33" display="Stevens P"/>
    <hyperlink ref="A60" location="'Scott D'!A34" display="Scott"/>
    <hyperlink ref="A51" location="'Gallant G'!A30" display="Gallant G"/>
    <hyperlink ref="A49" location="'Bowler T'!A36" display="Bowler"/>
    <hyperlink ref="A50" location="'Gilbert J'!A40" display="Gilbert J"/>
    <hyperlink ref="A47" location="'Ahearne C'!A32" display="Aherne"/>
    <hyperlink ref="A45" location="'Dawson N'!A43" display="Dawson"/>
    <hyperlink ref="L44" location="'Stevens J'!A44" display="Stevens J"/>
    <hyperlink ref="A52" location="'Barr S'!A42" display="Barr S"/>
    <hyperlink ref="L41" location="'Gomez M'!A43" display="Gomez"/>
    <hyperlink ref="L42" location="'Gould P'!A50" display="Gould"/>
    <hyperlink ref="L43" location="'Harris N'!A47" display="Harris"/>
    <hyperlink ref="A36" location="'Anders M'!A2" display="Anders"/>
    <hyperlink ref="A35" location="'Scholes S'!A2" display="Scholes S"/>
    <hyperlink ref="A27" location="'Booth R'!A1" display="Booth R"/>
    <hyperlink ref="A58" location="'Booth R'!A1" display="Booth R"/>
    <hyperlink ref="A32" location="'Drever A'!A1" display="Drever A"/>
    <hyperlink ref="A17" location="'Gallant J'!A2" display="Gallant J"/>
    <hyperlink ref="A15" location="'Hawkins C'!A2" display="Hawkins C"/>
    <hyperlink ref="A61" location="'Hawkins C'!A2" display="Hawkins C"/>
    <hyperlink ref="A53" location="'Gallant J'!A2" display="Gallant J"/>
    <hyperlink ref="A18" location="'Smith B'!A2" display="Smith B"/>
    <hyperlink ref="A26" location="'Matthews K'!A2" display="Matthews K"/>
    <hyperlink ref="A62" location="'Matthews K'!A2" display="Matthews K"/>
    <hyperlink ref="A24" location="'Elburn A'!A2" display="Elburn A"/>
    <hyperlink ref="A57" location="'Elburn A'!A2" display="Elburn A"/>
    <hyperlink ref="A29" location="'Simms A'!A1" display="Simms A"/>
    <hyperlink ref="A28" location="'Slemming W'!A1" display="Slemmings W"/>
    <hyperlink ref="A34" location="'Silk R'!A1" display="Silk R"/>
    <hyperlink ref="A54" location="'Sims A'!A1" display="Sims A"/>
    <hyperlink ref="A56" location="'Slemming W'!A1" display="Slemmings W"/>
    <hyperlink ref="A59" location="'Silk R'!A1" display="Silk R"/>
    <hyperlink ref="A33" location="'Akers V'!A2" display="Akers V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H41"/>
  <sheetViews>
    <sheetView zoomScale="110" zoomScaleNormal="110" workbookViewId="0"/>
  </sheetViews>
  <sheetFormatPr baseColWidth="10" defaultColWidth="8.83203125" defaultRowHeight="13" x14ac:dyDescent="0.15"/>
  <cols>
    <col min="2" max="2" width="9.1640625" style="3" customWidth="1"/>
    <col min="3" max="3" width="9.1640625" style="4" customWidth="1"/>
    <col min="4" max="7" width="9.1640625" style="3" customWidth="1"/>
    <col min="8" max="8" width="10.1640625" style="3" customWidth="1"/>
  </cols>
  <sheetData>
    <row r="1" spans="1:8" x14ac:dyDescent="0.15">
      <c r="A1" t="s">
        <v>106</v>
      </c>
    </row>
    <row r="2" spans="1:8" x14ac:dyDescent="0.15">
      <c r="A2" t="s">
        <v>107</v>
      </c>
      <c r="B2" s="3" t="s">
        <v>108</v>
      </c>
      <c r="C2" s="4" t="s">
        <v>109</v>
      </c>
      <c r="D2" s="3" t="s">
        <v>110</v>
      </c>
      <c r="E2" s="3" t="s">
        <v>111</v>
      </c>
      <c r="F2" s="3" t="s">
        <v>114</v>
      </c>
      <c r="G2" s="3" t="s">
        <v>112</v>
      </c>
      <c r="H2" s="3" t="s">
        <v>113</v>
      </c>
    </row>
    <row r="3" spans="1:8" x14ac:dyDescent="0.15">
      <c r="A3">
        <v>1985</v>
      </c>
      <c r="B3" s="8">
        <f>SUM(C3:F3)</f>
        <v>23</v>
      </c>
      <c r="C3" s="8">
        <v>12</v>
      </c>
      <c r="D3" s="3">
        <v>5</v>
      </c>
      <c r="E3" s="3">
        <v>6</v>
      </c>
      <c r="G3" s="3">
        <v>0</v>
      </c>
      <c r="H3" s="3">
        <v>3</v>
      </c>
    </row>
    <row r="4" spans="1:8" x14ac:dyDescent="0.15">
      <c r="A4">
        <v>1986</v>
      </c>
      <c r="C4" s="8"/>
    </row>
    <row r="5" spans="1:8" x14ac:dyDescent="0.15">
      <c r="A5">
        <v>1987</v>
      </c>
      <c r="B5" s="8">
        <f>SUM(C5:F5)</f>
        <v>23</v>
      </c>
      <c r="C5" s="8">
        <v>9</v>
      </c>
      <c r="D5" s="3">
        <v>8</v>
      </c>
      <c r="E5" s="3">
        <v>6</v>
      </c>
    </row>
    <row r="6" spans="1:8" x14ac:dyDescent="0.15">
      <c r="A6">
        <v>1988</v>
      </c>
      <c r="B6" s="8">
        <f>SUM(C6:F6)</f>
        <v>30</v>
      </c>
      <c r="C6" s="8">
        <v>14</v>
      </c>
      <c r="D6" s="3">
        <v>12</v>
      </c>
      <c r="E6" s="3">
        <v>4</v>
      </c>
      <c r="G6" s="3">
        <v>9</v>
      </c>
    </row>
    <row r="7" spans="1:8" x14ac:dyDescent="0.15">
      <c r="A7">
        <v>1989</v>
      </c>
      <c r="C7" s="8"/>
    </row>
    <row r="8" spans="1:8" x14ac:dyDescent="0.15">
      <c r="A8">
        <v>1990</v>
      </c>
      <c r="B8" s="8">
        <f>SUM(C8:F8)</f>
        <v>26</v>
      </c>
      <c r="C8" s="8">
        <v>9</v>
      </c>
      <c r="D8" s="3">
        <v>9</v>
      </c>
      <c r="E8" s="3">
        <v>8</v>
      </c>
      <c r="G8" s="3">
        <v>4</v>
      </c>
    </row>
    <row r="9" spans="1:8" x14ac:dyDescent="0.15">
      <c r="A9">
        <v>1991</v>
      </c>
      <c r="B9" s="8">
        <f t="shared" ref="B9:B13" si="0">SUM(C9:F9)</f>
        <v>25</v>
      </c>
      <c r="C9" s="8">
        <v>6</v>
      </c>
      <c r="D9" s="3">
        <v>11</v>
      </c>
      <c r="E9" s="3">
        <v>7</v>
      </c>
      <c r="F9" s="3">
        <v>1</v>
      </c>
      <c r="G9" s="3">
        <v>7</v>
      </c>
    </row>
    <row r="10" spans="1:8" x14ac:dyDescent="0.15">
      <c r="A10">
        <v>1992</v>
      </c>
      <c r="B10" s="8">
        <f t="shared" si="0"/>
        <v>26</v>
      </c>
      <c r="C10" s="8">
        <v>6</v>
      </c>
      <c r="D10" s="3">
        <v>13</v>
      </c>
      <c r="E10" s="3">
        <v>6</v>
      </c>
      <c r="F10" s="3">
        <v>1</v>
      </c>
      <c r="G10" s="3">
        <v>7</v>
      </c>
    </row>
    <row r="11" spans="1:8" x14ac:dyDescent="0.15">
      <c r="A11">
        <v>1993</v>
      </c>
      <c r="B11" s="8">
        <f t="shared" si="0"/>
        <v>29</v>
      </c>
      <c r="C11" s="8">
        <v>7</v>
      </c>
      <c r="D11" s="3">
        <v>14</v>
      </c>
      <c r="E11" s="3">
        <v>8</v>
      </c>
      <c r="G11" s="3">
        <v>7</v>
      </c>
    </row>
    <row r="12" spans="1:8" x14ac:dyDescent="0.15">
      <c r="A12">
        <v>1994</v>
      </c>
      <c r="B12" s="8">
        <f t="shared" si="0"/>
        <v>19</v>
      </c>
      <c r="C12" s="8">
        <v>6</v>
      </c>
      <c r="D12" s="3">
        <v>11</v>
      </c>
      <c r="E12" s="3">
        <v>2</v>
      </c>
      <c r="G12" s="3">
        <v>4</v>
      </c>
    </row>
    <row r="13" spans="1:8" x14ac:dyDescent="0.15">
      <c r="A13">
        <v>1995</v>
      </c>
      <c r="B13" s="8">
        <f t="shared" si="0"/>
        <v>19</v>
      </c>
      <c r="C13" s="8">
        <v>3</v>
      </c>
      <c r="D13" s="3">
        <v>12</v>
      </c>
      <c r="E13" s="3">
        <v>4</v>
      </c>
      <c r="G13" s="3">
        <v>3</v>
      </c>
      <c r="H13" s="3">
        <v>1</v>
      </c>
    </row>
    <row r="14" spans="1:8" x14ac:dyDescent="0.15">
      <c r="A14">
        <v>1996</v>
      </c>
      <c r="C14" s="8"/>
    </row>
    <row r="15" spans="1:8" x14ac:dyDescent="0.15">
      <c r="A15">
        <v>1997</v>
      </c>
      <c r="C15" s="8"/>
    </row>
    <row r="16" spans="1:8" x14ac:dyDescent="0.15">
      <c r="A16">
        <v>1998</v>
      </c>
      <c r="B16" s="8">
        <f t="shared" ref="B16:B35" si="1">SUM(C16:F16)</f>
        <v>19</v>
      </c>
      <c r="C16" s="8">
        <v>7</v>
      </c>
      <c r="D16" s="3">
        <v>5</v>
      </c>
      <c r="E16" s="3">
        <v>7</v>
      </c>
      <c r="G16" s="3">
        <v>2</v>
      </c>
      <c r="H16" s="3">
        <v>2</v>
      </c>
    </row>
    <row r="17" spans="1:8" x14ac:dyDescent="0.15">
      <c r="A17">
        <v>1999</v>
      </c>
      <c r="B17" s="8">
        <f t="shared" si="1"/>
        <v>20</v>
      </c>
      <c r="C17" s="8">
        <v>9</v>
      </c>
      <c r="D17" s="3">
        <v>9</v>
      </c>
      <c r="E17" s="3">
        <v>2</v>
      </c>
    </row>
    <row r="18" spans="1:8" x14ac:dyDescent="0.15">
      <c r="A18">
        <v>2000</v>
      </c>
      <c r="B18" s="8">
        <f t="shared" si="1"/>
        <v>17</v>
      </c>
      <c r="C18" s="8">
        <v>8</v>
      </c>
      <c r="D18" s="3">
        <v>4</v>
      </c>
      <c r="E18" s="3">
        <v>5</v>
      </c>
      <c r="G18" s="3">
        <v>7</v>
      </c>
    </row>
    <row r="19" spans="1:8" x14ac:dyDescent="0.15">
      <c r="A19">
        <v>2001</v>
      </c>
      <c r="B19" s="8">
        <f t="shared" si="1"/>
        <v>18</v>
      </c>
      <c r="C19" s="8">
        <v>6</v>
      </c>
      <c r="D19" s="3">
        <v>7</v>
      </c>
      <c r="E19" s="3">
        <v>5</v>
      </c>
      <c r="G19" s="3">
        <v>1</v>
      </c>
      <c r="H19" s="3">
        <v>1</v>
      </c>
    </row>
    <row r="20" spans="1:8" x14ac:dyDescent="0.15">
      <c r="A20">
        <v>2002</v>
      </c>
      <c r="B20" s="8">
        <f t="shared" si="1"/>
        <v>17</v>
      </c>
      <c r="C20" s="8">
        <v>4</v>
      </c>
      <c r="D20" s="3">
        <v>9</v>
      </c>
      <c r="E20" s="3">
        <v>4</v>
      </c>
      <c r="G20" s="3">
        <v>6</v>
      </c>
    </row>
    <row r="21" spans="1:8" x14ac:dyDescent="0.15">
      <c r="A21">
        <v>2003</v>
      </c>
      <c r="B21" s="8">
        <f t="shared" si="1"/>
        <v>18</v>
      </c>
      <c r="C21" s="8">
        <v>3</v>
      </c>
      <c r="D21" s="3">
        <v>6</v>
      </c>
      <c r="E21" s="3">
        <v>9</v>
      </c>
      <c r="G21" s="3">
        <v>4</v>
      </c>
    </row>
    <row r="22" spans="1:8" x14ac:dyDescent="0.15">
      <c r="A22">
        <v>2004</v>
      </c>
      <c r="B22" s="8">
        <f t="shared" si="1"/>
        <v>22</v>
      </c>
      <c r="C22" s="8">
        <v>6</v>
      </c>
      <c r="D22" s="3">
        <v>12</v>
      </c>
      <c r="E22" s="3">
        <v>4</v>
      </c>
      <c r="G22" s="3">
        <v>1</v>
      </c>
    </row>
    <row r="23" spans="1:8" x14ac:dyDescent="0.15">
      <c r="A23">
        <v>2005</v>
      </c>
      <c r="B23" s="8">
        <f t="shared" si="1"/>
        <v>23</v>
      </c>
      <c r="C23" s="8">
        <v>9</v>
      </c>
      <c r="D23" s="3">
        <v>12</v>
      </c>
      <c r="E23" s="3">
        <v>2</v>
      </c>
      <c r="G23" s="3">
        <v>0</v>
      </c>
    </row>
    <row r="24" spans="1:8" x14ac:dyDescent="0.15">
      <c r="A24">
        <v>2006</v>
      </c>
      <c r="B24" s="8">
        <f t="shared" si="1"/>
        <v>18</v>
      </c>
      <c r="C24" s="8">
        <v>8</v>
      </c>
      <c r="D24" s="3">
        <v>8</v>
      </c>
      <c r="E24" s="3">
        <v>2</v>
      </c>
      <c r="G24" s="3">
        <v>3</v>
      </c>
    </row>
    <row r="25" spans="1:8" x14ac:dyDescent="0.15">
      <c r="A25">
        <v>2007</v>
      </c>
      <c r="B25" s="8">
        <f t="shared" si="1"/>
        <v>17</v>
      </c>
      <c r="C25" s="8">
        <v>6</v>
      </c>
      <c r="D25" s="3">
        <v>6</v>
      </c>
      <c r="E25" s="3">
        <v>5</v>
      </c>
      <c r="G25" s="3">
        <v>4</v>
      </c>
    </row>
    <row r="26" spans="1:8" x14ac:dyDescent="0.15">
      <c r="A26">
        <v>2008</v>
      </c>
      <c r="B26" s="8">
        <f t="shared" si="1"/>
        <v>21</v>
      </c>
      <c r="C26" s="8">
        <v>8</v>
      </c>
      <c r="D26" s="3">
        <v>10</v>
      </c>
      <c r="E26" s="3">
        <v>3</v>
      </c>
      <c r="G26" s="3">
        <v>2</v>
      </c>
    </row>
    <row r="27" spans="1:8" x14ac:dyDescent="0.15">
      <c r="A27">
        <v>2009</v>
      </c>
      <c r="B27" s="8">
        <f t="shared" si="1"/>
        <v>22</v>
      </c>
      <c r="C27" s="8">
        <v>11</v>
      </c>
      <c r="D27" s="3">
        <v>7</v>
      </c>
      <c r="E27" s="3">
        <v>4</v>
      </c>
      <c r="G27" s="3">
        <v>1</v>
      </c>
    </row>
    <row r="28" spans="1:8" x14ac:dyDescent="0.15">
      <c r="A28">
        <v>2010</v>
      </c>
      <c r="B28" s="8">
        <f t="shared" si="1"/>
        <v>22</v>
      </c>
      <c r="C28" s="8">
        <v>10</v>
      </c>
      <c r="D28" s="3">
        <v>10</v>
      </c>
      <c r="E28" s="3">
        <v>1</v>
      </c>
      <c r="F28" s="3">
        <v>1</v>
      </c>
      <c r="G28" s="3">
        <v>2</v>
      </c>
    </row>
    <row r="29" spans="1:8" x14ac:dyDescent="0.15">
      <c r="A29">
        <v>2011</v>
      </c>
      <c r="B29" s="8">
        <f t="shared" si="1"/>
        <v>22</v>
      </c>
      <c r="C29" s="8">
        <v>14</v>
      </c>
      <c r="D29" s="3">
        <v>3</v>
      </c>
      <c r="E29" s="3">
        <v>5</v>
      </c>
      <c r="G29" s="3">
        <v>0</v>
      </c>
      <c r="H29" s="3">
        <v>2</v>
      </c>
    </row>
    <row r="30" spans="1:8" x14ac:dyDescent="0.15">
      <c r="A30">
        <v>2012</v>
      </c>
      <c r="B30" s="8">
        <f t="shared" si="1"/>
        <v>16</v>
      </c>
      <c r="C30" s="8">
        <v>10</v>
      </c>
      <c r="D30" s="3">
        <v>6</v>
      </c>
      <c r="E30" s="3">
        <v>0</v>
      </c>
      <c r="G30" s="3">
        <v>8</v>
      </c>
    </row>
    <row r="31" spans="1:8" x14ac:dyDescent="0.15">
      <c r="A31">
        <v>2013</v>
      </c>
      <c r="B31" s="8">
        <f t="shared" si="1"/>
        <v>24</v>
      </c>
      <c r="C31" s="8">
        <v>13</v>
      </c>
      <c r="D31" s="3">
        <v>5</v>
      </c>
      <c r="E31" s="3">
        <v>6</v>
      </c>
      <c r="G31" s="3">
        <v>1</v>
      </c>
    </row>
    <row r="32" spans="1:8" x14ac:dyDescent="0.15">
      <c r="A32">
        <v>2014</v>
      </c>
      <c r="B32" s="8">
        <f t="shared" si="1"/>
        <v>19</v>
      </c>
      <c r="C32" s="8">
        <v>7</v>
      </c>
      <c r="D32" s="3">
        <v>6</v>
      </c>
      <c r="E32" s="3">
        <v>6</v>
      </c>
      <c r="G32" s="3">
        <v>4</v>
      </c>
      <c r="H32" s="3">
        <v>2</v>
      </c>
    </row>
    <row r="33" spans="1:8" x14ac:dyDescent="0.15">
      <c r="A33">
        <v>2015</v>
      </c>
      <c r="B33" s="8">
        <f t="shared" si="1"/>
        <v>21</v>
      </c>
      <c r="C33" s="8">
        <v>13</v>
      </c>
      <c r="D33" s="3">
        <v>4</v>
      </c>
      <c r="E33" s="3">
        <v>4</v>
      </c>
      <c r="G33" s="3">
        <v>3</v>
      </c>
      <c r="H33" s="3">
        <v>1</v>
      </c>
    </row>
    <row r="34" spans="1:8" x14ac:dyDescent="0.15">
      <c r="A34">
        <v>2016</v>
      </c>
      <c r="B34" s="8">
        <f t="shared" si="1"/>
        <v>22</v>
      </c>
      <c r="C34" s="8">
        <v>14</v>
      </c>
      <c r="D34" s="8">
        <v>5</v>
      </c>
      <c r="E34" s="8">
        <v>3</v>
      </c>
      <c r="F34" s="8">
        <v>0</v>
      </c>
      <c r="G34" s="8">
        <v>4</v>
      </c>
      <c r="H34" s="8">
        <v>1</v>
      </c>
    </row>
    <row r="35" spans="1:8" x14ac:dyDescent="0.15">
      <c r="A35">
        <v>2017</v>
      </c>
      <c r="B35" s="8">
        <f t="shared" si="1"/>
        <v>25</v>
      </c>
      <c r="C35" s="8">
        <v>12</v>
      </c>
      <c r="D35" s="8">
        <v>6</v>
      </c>
      <c r="E35" s="8">
        <v>7</v>
      </c>
      <c r="F35" s="8">
        <v>0</v>
      </c>
      <c r="G35" s="8">
        <v>0</v>
      </c>
      <c r="H35" s="8">
        <v>0</v>
      </c>
    </row>
    <row r="37" spans="1:8" x14ac:dyDescent="0.15">
      <c r="A37" s="5" t="s">
        <v>62</v>
      </c>
      <c r="B37" s="6">
        <f>SUM(B3:B36)</f>
        <v>623</v>
      </c>
      <c r="C37" s="6">
        <f t="shared" ref="C37:H37" si="2">SUM(C3:C36)</f>
        <v>250</v>
      </c>
      <c r="D37" s="6">
        <f t="shared" si="2"/>
        <v>235</v>
      </c>
      <c r="E37" s="6">
        <f t="shared" si="2"/>
        <v>135</v>
      </c>
      <c r="F37" s="6">
        <f>SUM(F3:F36)</f>
        <v>3</v>
      </c>
      <c r="G37" s="6">
        <f t="shared" si="2"/>
        <v>94</v>
      </c>
      <c r="H37" s="6">
        <f t="shared" si="2"/>
        <v>13</v>
      </c>
    </row>
    <row r="38" spans="1:8" x14ac:dyDescent="0.15">
      <c r="A38" s="5"/>
      <c r="B38" s="6"/>
      <c r="C38" s="7"/>
      <c r="D38" s="6"/>
      <c r="E38" s="6"/>
      <c r="F38" s="6"/>
      <c r="G38" s="6"/>
      <c r="H38" s="6"/>
    </row>
    <row r="39" spans="1:8" x14ac:dyDescent="0.15">
      <c r="A39" s="5" t="s">
        <v>14</v>
      </c>
      <c r="B39" s="6"/>
      <c r="C39" s="7">
        <f>(C37/B37)*100</f>
        <v>40.12841091492777</v>
      </c>
      <c r="D39" s="7">
        <f>(D37/B37)*100</f>
        <v>37.720706260032102</v>
      </c>
      <c r="E39" s="7">
        <f>(E37/B37)*100</f>
        <v>21.669341894060995</v>
      </c>
      <c r="F39" s="7">
        <f>(F37/B37)*100</f>
        <v>0.4815409309791332</v>
      </c>
      <c r="G39" s="7"/>
      <c r="H39" s="7"/>
    </row>
    <row r="41" spans="1:8" x14ac:dyDescent="0.15">
      <c r="D41" s="4"/>
      <c r="E41" s="4"/>
    </row>
  </sheetData>
  <phoneticPr fontId="3" type="noConversion"/>
  <pageMargins left="0.75" right="0.75" top="1" bottom="1" header="0.5" footer="0.5"/>
  <pageSetup paperSize="9" orientation="portrait" horizontalDpi="300" verticalDpi="300"/>
  <ignoredErrors>
    <ignoredError sqref="B3 B6:B3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6" x14ac:dyDescent="0.2"/>
  <cols>
    <col min="1" max="1" width="10.83203125" style="49"/>
    <col min="2" max="2" width="12.1640625" style="49" bestFit="1" customWidth="1"/>
    <col min="3" max="16384" width="10.83203125" style="49"/>
  </cols>
  <sheetData>
    <row r="1" spans="1:11" ht="19" x14ac:dyDescent="0.25">
      <c r="A1" s="48" t="s">
        <v>314</v>
      </c>
    </row>
    <row r="2" spans="1:11" ht="15" customHeight="1" x14ac:dyDescent="0.2">
      <c r="A2" s="50"/>
      <c r="B2" s="61"/>
      <c r="C2" s="61"/>
      <c r="D2" s="61"/>
      <c r="E2" s="61"/>
    </row>
    <row r="3" spans="1:11" x14ac:dyDescent="0.2">
      <c r="A3" s="50" t="s">
        <v>107</v>
      </c>
      <c r="B3" s="61" t="s">
        <v>315</v>
      </c>
      <c r="C3" s="61"/>
      <c r="D3" s="61" t="s">
        <v>316</v>
      </c>
      <c r="E3" s="61"/>
      <c r="F3" s="49" t="s">
        <v>317</v>
      </c>
      <c r="H3" s="49" t="s">
        <v>318</v>
      </c>
      <c r="J3" s="49" t="s">
        <v>319</v>
      </c>
    </row>
    <row r="4" spans="1:11" x14ac:dyDescent="0.2">
      <c r="B4" s="49" t="s">
        <v>320</v>
      </c>
      <c r="C4" s="49" t="s">
        <v>35</v>
      </c>
      <c r="D4" s="49" t="s">
        <v>320</v>
      </c>
      <c r="E4" s="49" t="s">
        <v>321</v>
      </c>
      <c r="F4" s="49" t="s">
        <v>320</v>
      </c>
      <c r="G4" s="49" t="s">
        <v>322</v>
      </c>
      <c r="H4" s="49" t="s">
        <v>320</v>
      </c>
      <c r="I4" s="49" t="s">
        <v>68</v>
      </c>
      <c r="J4" s="49" t="s">
        <v>320</v>
      </c>
      <c r="K4" s="49" t="s">
        <v>323</v>
      </c>
    </row>
    <row r="5" spans="1:11" x14ac:dyDescent="0.2">
      <c r="A5" s="49">
        <v>2017</v>
      </c>
      <c r="B5" s="49" t="s">
        <v>324</v>
      </c>
      <c r="C5" s="59" t="s">
        <v>325</v>
      </c>
      <c r="D5" s="60" t="s">
        <v>324</v>
      </c>
      <c r="E5" s="49">
        <v>919</v>
      </c>
      <c r="F5" s="60" t="s">
        <v>328</v>
      </c>
      <c r="G5" s="60" t="s">
        <v>355</v>
      </c>
      <c r="H5" s="60" t="s">
        <v>324</v>
      </c>
      <c r="I5" s="49">
        <v>61</v>
      </c>
      <c r="J5" s="60" t="s">
        <v>166</v>
      </c>
      <c r="K5" s="49">
        <v>17</v>
      </c>
    </row>
    <row r="6" spans="1:11" x14ac:dyDescent="0.2">
      <c r="A6" s="49">
        <v>2016</v>
      </c>
      <c r="B6" s="49" t="s">
        <v>324</v>
      </c>
      <c r="C6" s="51" t="s">
        <v>325</v>
      </c>
      <c r="D6" s="49" t="s">
        <v>324</v>
      </c>
      <c r="E6" s="49">
        <v>738</v>
      </c>
      <c r="F6" s="49" t="s">
        <v>303</v>
      </c>
      <c r="G6" s="49" t="s">
        <v>326</v>
      </c>
      <c r="H6" s="49" t="s">
        <v>324</v>
      </c>
      <c r="I6" s="49">
        <v>62</v>
      </c>
      <c r="J6" s="49" t="s">
        <v>166</v>
      </c>
      <c r="K6" s="49">
        <v>17</v>
      </c>
    </row>
    <row r="7" spans="1:11" x14ac:dyDescent="0.2">
      <c r="A7" s="49">
        <v>2015</v>
      </c>
      <c r="B7" s="49" t="s">
        <v>302</v>
      </c>
      <c r="C7" s="51" t="s">
        <v>327</v>
      </c>
      <c r="D7" s="49" t="s">
        <v>324</v>
      </c>
      <c r="E7" s="49">
        <v>526</v>
      </c>
      <c r="F7" s="49" t="s">
        <v>328</v>
      </c>
      <c r="G7" s="49" t="s">
        <v>329</v>
      </c>
      <c r="H7" s="49" t="s">
        <v>328</v>
      </c>
      <c r="I7" s="49">
        <v>37</v>
      </c>
      <c r="J7" s="49" t="s">
        <v>166</v>
      </c>
      <c r="K7" s="49">
        <v>17</v>
      </c>
    </row>
    <row r="8" spans="1:11" x14ac:dyDescent="0.2">
      <c r="A8" s="49">
        <v>2014</v>
      </c>
      <c r="B8" s="49" t="s">
        <v>330</v>
      </c>
      <c r="C8" s="59" t="s">
        <v>356</v>
      </c>
      <c r="D8" s="49" t="s">
        <v>324</v>
      </c>
      <c r="E8" s="49">
        <v>565</v>
      </c>
      <c r="F8" s="49" t="s">
        <v>328</v>
      </c>
      <c r="G8" s="49" t="s">
        <v>331</v>
      </c>
      <c r="H8" s="49" t="s">
        <v>328</v>
      </c>
      <c r="I8" s="49">
        <v>38</v>
      </c>
      <c r="J8" s="49" t="s">
        <v>166</v>
      </c>
      <c r="K8" s="49">
        <v>21</v>
      </c>
    </row>
    <row r="9" spans="1:11" x14ac:dyDescent="0.2">
      <c r="A9" s="49">
        <v>2013</v>
      </c>
      <c r="B9" s="49" t="s">
        <v>324</v>
      </c>
      <c r="C9" s="49">
        <v>138</v>
      </c>
      <c r="D9" s="49" t="s">
        <v>332</v>
      </c>
      <c r="E9" s="49">
        <v>935</v>
      </c>
      <c r="F9" s="49" t="s">
        <v>328</v>
      </c>
      <c r="G9" s="49" t="s">
        <v>333</v>
      </c>
      <c r="H9" s="49" t="s">
        <v>328</v>
      </c>
      <c r="I9" s="49">
        <v>41</v>
      </c>
      <c r="J9" s="49" t="s">
        <v>166</v>
      </c>
      <c r="K9" s="49">
        <v>23</v>
      </c>
    </row>
    <row r="10" spans="1:11" x14ac:dyDescent="0.2">
      <c r="A10" s="49">
        <v>2012</v>
      </c>
      <c r="B10" s="49" t="s">
        <v>324</v>
      </c>
      <c r="C10" s="49">
        <v>133</v>
      </c>
      <c r="D10" s="49" t="s">
        <v>324</v>
      </c>
      <c r="E10" s="49">
        <v>554</v>
      </c>
      <c r="F10" s="49" t="s">
        <v>328</v>
      </c>
      <c r="G10" s="49" t="s">
        <v>334</v>
      </c>
      <c r="H10" s="49" t="s">
        <v>324</v>
      </c>
      <c r="I10" s="49">
        <v>38</v>
      </c>
      <c r="J10" s="49" t="s">
        <v>324</v>
      </c>
      <c r="K10" s="49">
        <v>9</v>
      </c>
    </row>
    <row r="11" spans="1:11" x14ac:dyDescent="0.2">
      <c r="A11" s="49">
        <v>2011</v>
      </c>
      <c r="B11" s="49" t="s">
        <v>330</v>
      </c>
      <c r="C11" s="49">
        <v>112</v>
      </c>
      <c r="D11" s="49" t="s">
        <v>330</v>
      </c>
      <c r="E11" s="49">
        <v>649</v>
      </c>
      <c r="F11" s="49" t="s">
        <v>328</v>
      </c>
      <c r="G11" s="49" t="s">
        <v>335</v>
      </c>
      <c r="H11" s="49" t="s">
        <v>324</v>
      </c>
      <c r="I11" s="49">
        <v>36</v>
      </c>
      <c r="J11" s="49" t="s">
        <v>330</v>
      </c>
      <c r="K11" s="49">
        <v>14</v>
      </c>
    </row>
    <row r="12" spans="1:11" x14ac:dyDescent="0.2">
      <c r="A12" s="49">
        <v>2010</v>
      </c>
      <c r="B12" s="49" t="s">
        <v>330</v>
      </c>
      <c r="C12" s="49">
        <v>125</v>
      </c>
      <c r="D12" s="49" t="s">
        <v>330</v>
      </c>
      <c r="E12" s="49">
        <v>749</v>
      </c>
      <c r="F12" s="49" t="s">
        <v>336</v>
      </c>
      <c r="G12" s="49" t="s">
        <v>337</v>
      </c>
      <c r="H12" s="49" t="s">
        <v>328</v>
      </c>
      <c r="I12" s="49">
        <v>37</v>
      </c>
      <c r="J12" s="49" t="s">
        <v>166</v>
      </c>
      <c r="K12" s="49">
        <v>13</v>
      </c>
    </row>
    <row r="13" spans="1:11" x14ac:dyDescent="0.2">
      <c r="A13" s="49">
        <v>2009</v>
      </c>
      <c r="B13" s="49" t="s">
        <v>338</v>
      </c>
      <c r="C13" s="49">
        <v>131</v>
      </c>
      <c r="D13" s="49" t="s">
        <v>330</v>
      </c>
      <c r="E13" s="49">
        <v>706</v>
      </c>
      <c r="F13" s="49" t="s">
        <v>330</v>
      </c>
      <c r="G13" s="49" t="s">
        <v>339</v>
      </c>
      <c r="H13" s="49" t="s">
        <v>328</v>
      </c>
      <c r="I13" s="49">
        <v>39</v>
      </c>
      <c r="J13" s="49" t="s">
        <v>166</v>
      </c>
      <c r="K13" s="49">
        <v>20</v>
      </c>
    </row>
    <row r="14" spans="1:11" x14ac:dyDescent="0.2">
      <c r="A14" s="49">
        <v>2008</v>
      </c>
      <c r="B14" s="49" t="s">
        <v>330</v>
      </c>
      <c r="C14" s="49">
        <v>99</v>
      </c>
      <c r="D14" s="49" t="s">
        <v>330</v>
      </c>
      <c r="E14" s="49">
        <v>462</v>
      </c>
      <c r="F14" s="49" t="s">
        <v>340</v>
      </c>
      <c r="G14" s="49" t="s">
        <v>341</v>
      </c>
      <c r="H14" s="49" t="s">
        <v>328</v>
      </c>
      <c r="I14" s="49">
        <v>39</v>
      </c>
      <c r="J14" s="49" t="s">
        <v>166</v>
      </c>
      <c r="K14" s="49">
        <v>19</v>
      </c>
    </row>
    <row r="15" spans="1:11" x14ac:dyDescent="0.2">
      <c r="A15" s="49">
        <v>2007</v>
      </c>
      <c r="B15" s="49" t="s">
        <v>342</v>
      </c>
      <c r="C15" s="49">
        <v>89</v>
      </c>
      <c r="D15" s="49" t="s">
        <v>328</v>
      </c>
      <c r="E15" s="49">
        <v>368</v>
      </c>
      <c r="F15" s="49" t="s">
        <v>38</v>
      </c>
      <c r="G15" s="49" t="s">
        <v>343</v>
      </c>
      <c r="H15" s="49" t="s">
        <v>328</v>
      </c>
      <c r="I15" s="49">
        <v>25</v>
      </c>
      <c r="J15" s="49" t="s">
        <v>330</v>
      </c>
      <c r="K15" s="49">
        <v>11</v>
      </c>
    </row>
    <row r="16" spans="1:11" x14ac:dyDescent="0.2">
      <c r="A16" s="49">
        <v>2006</v>
      </c>
      <c r="B16" s="49" t="s">
        <v>342</v>
      </c>
      <c r="C16" s="49">
        <v>95</v>
      </c>
      <c r="D16" s="49" t="s">
        <v>330</v>
      </c>
      <c r="E16" s="49">
        <v>311</v>
      </c>
      <c r="F16" s="49" t="s">
        <v>328</v>
      </c>
      <c r="G16" s="49" t="s">
        <v>344</v>
      </c>
      <c r="H16" s="49" t="s">
        <v>328</v>
      </c>
      <c r="I16" s="49">
        <v>42</v>
      </c>
      <c r="J16" s="49" t="s">
        <v>166</v>
      </c>
      <c r="K16" s="49">
        <v>12</v>
      </c>
    </row>
    <row r="17" spans="1:11" x14ac:dyDescent="0.2">
      <c r="A17" s="49">
        <v>2005</v>
      </c>
      <c r="B17" s="49" t="s">
        <v>328</v>
      </c>
      <c r="C17" s="49">
        <v>80</v>
      </c>
      <c r="D17" s="49" t="s">
        <v>328</v>
      </c>
      <c r="E17" s="49">
        <v>395</v>
      </c>
      <c r="F17" s="49" t="s">
        <v>328</v>
      </c>
      <c r="G17" s="49" t="s">
        <v>345</v>
      </c>
      <c r="H17" s="49" t="s">
        <v>328</v>
      </c>
      <c r="I17" s="49">
        <v>61</v>
      </c>
      <c r="J17" s="49" t="s">
        <v>166</v>
      </c>
      <c r="K17" s="49">
        <v>19</v>
      </c>
    </row>
    <row r="18" spans="1:11" x14ac:dyDescent="0.2">
      <c r="A18" s="49">
        <v>2004</v>
      </c>
      <c r="B18" s="49" t="s">
        <v>330</v>
      </c>
      <c r="C18" s="49">
        <v>71</v>
      </c>
      <c r="D18" s="49" t="s">
        <v>342</v>
      </c>
      <c r="E18" s="49">
        <v>370</v>
      </c>
      <c r="F18" s="49" t="s">
        <v>336</v>
      </c>
      <c r="G18" s="49" t="s">
        <v>346</v>
      </c>
      <c r="H18" s="49" t="s">
        <v>328</v>
      </c>
      <c r="I18" s="49">
        <v>50</v>
      </c>
      <c r="J18" s="49" t="s">
        <v>166</v>
      </c>
      <c r="K18" s="49">
        <v>13</v>
      </c>
    </row>
  </sheetData>
  <mergeCells count="4">
    <mergeCell ref="B2:C2"/>
    <mergeCell ref="D2:E2"/>
    <mergeCell ref="B3:C3"/>
    <mergeCell ref="D3:E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L51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  <col min="11" max="11" width="7" bestFit="1" customWidth="1"/>
    <col min="12" max="12" width="7.6640625" customWidth="1"/>
  </cols>
  <sheetData>
    <row r="1" spans="1:12" x14ac:dyDescent="0.15">
      <c r="A1" s="5" t="s">
        <v>164</v>
      </c>
      <c r="B1" s="5" t="s">
        <v>115</v>
      </c>
    </row>
    <row r="2" spans="1:12" hidden="1" x14ac:dyDescent="0.15">
      <c r="A2" s="9" t="s">
        <v>274</v>
      </c>
      <c r="B2" s="9">
        <f>COUNTA(A6:A14)</f>
        <v>9</v>
      </c>
      <c r="C2" s="9">
        <f>COUNTA(A41:A50)</f>
        <v>9</v>
      </c>
    </row>
    <row r="3" spans="1:12" x14ac:dyDescent="0.15">
      <c r="A3" s="5" t="s">
        <v>116</v>
      </c>
      <c r="B3" s="17"/>
      <c r="C3" s="21" t="s">
        <v>172</v>
      </c>
      <c r="L3" s="33"/>
    </row>
    <row r="4" spans="1:12" x14ac:dyDescent="0.15">
      <c r="J4" s="9"/>
      <c r="L4" s="9"/>
    </row>
    <row r="5" spans="1:12" x14ac:dyDescent="0.15">
      <c r="A5" t="s">
        <v>107</v>
      </c>
      <c r="B5" s="9" t="s">
        <v>148</v>
      </c>
      <c r="C5" s="9" t="s">
        <v>149</v>
      </c>
      <c r="D5" s="9" t="s">
        <v>26</v>
      </c>
      <c r="E5" s="9" t="s">
        <v>273</v>
      </c>
      <c r="F5" s="9" t="s">
        <v>35</v>
      </c>
      <c r="G5" s="9" t="s">
        <v>22</v>
      </c>
      <c r="H5" s="9" t="s">
        <v>36</v>
      </c>
      <c r="I5" s="9" t="s">
        <v>122</v>
      </c>
      <c r="J5" s="9" t="s">
        <v>204</v>
      </c>
      <c r="K5" s="9" t="s">
        <v>271</v>
      </c>
      <c r="L5" s="9" t="s">
        <v>285</v>
      </c>
    </row>
    <row r="6" spans="1:12" x14ac:dyDescent="0.15">
      <c r="A6">
        <v>2009</v>
      </c>
      <c r="B6">
        <v>4</v>
      </c>
      <c r="C6">
        <v>4</v>
      </c>
      <c r="D6">
        <v>0</v>
      </c>
      <c r="E6">
        <v>3</v>
      </c>
      <c r="F6">
        <v>41</v>
      </c>
      <c r="G6">
        <v>0</v>
      </c>
      <c r="H6">
        <v>0</v>
      </c>
      <c r="I6" s="1">
        <f t="shared" ref="I6:I11" si="0">IF(C6-D6=0,"--",F6/(C6-D6))</f>
        <v>10.25</v>
      </c>
      <c r="J6">
        <v>41</v>
      </c>
      <c r="L6">
        <v>2</v>
      </c>
    </row>
    <row r="7" spans="1:12" x14ac:dyDescent="0.15">
      <c r="A7">
        <v>2010</v>
      </c>
      <c r="B7">
        <v>13</v>
      </c>
      <c r="C7">
        <v>12</v>
      </c>
      <c r="D7">
        <v>2</v>
      </c>
      <c r="E7">
        <v>1</v>
      </c>
      <c r="F7">
        <v>121</v>
      </c>
      <c r="G7">
        <v>0</v>
      </c>
      <c r="H7">
        <v>0</v>
      </c>
      <c r="I7" s="1">
        <f t="shared" si="0"/>
        <v>12.1</v>
      </c>
      <c r="J7">
        <v>30</v>
      </c>
      <c r="L7">
        <v>9</v>
      </c>
    </row>
    <row r="8" spans="1:12" x14ac:dyDescent="0.15">
      <c r="A8">
        <v>2011</v>
      </c>
      <c r="B8">
        <v>17</v>
      </c>
      <c r="C8">
        <v>16</v>
      </c>
      <c r="D8">
        <v>3</v>
      </c>
      <c r="E8">
        <v>3</v>
      </c>
      <c r="F8">
        <v>306</v>
      </c>
      <c r="G8">
        <v>0</v>
      </c>
      <c r="H8">
        <v>3</v>
      </c>
      <c r="I8" s="1">
        <f t="shared" si="0"/>
        <v>23.53846153846154</v>
      </c>
      <c r="J8">
        <v>77</v>
      </c>
      <c r="L8">
        <v>10</v>
      </c>
    </row>
    <row r="9" spans="1:12" x14ac:dyDescent="0.15">
      <c r="A9">
        <v>2012</v>
      </c>
      <c r="B9" s="9">
        <v>14</v>
      </c>
      <c r="C9" s="9">
        <v>9</v>
      </c>
      <c r="D9" s="9">
        <v>1</v>
      </c>
      <c r="E9" s="9">
        <v>2</v>
      </c>
      <c r="F9" s="9">
        <v>159</v>
      </c>
      <c r="G9">
        <v>0</v>
      </c>
      <c r="H9" s="9">
        <v>1</v>
      </c>
      <c r="I9" s="1">
        <f t="shared" si="0"/>
        <v>19.875</v>
      </c>
      <c r="J9" s="9">
        <v>59</v>
      </c>
      <c r="L9">
        <v>8</v>
      </c>
    </row>
    <row r="10" spans="1:12" x14ac:dyDescent="0.15">
      <c r="A10">
        <v>2013</v>
      </c>
      <c r="B10" s="24">
        <v>14</v>
      </c>
      <c r="C10" s="24">
        <v>11</v>
      </c>
      <c r="D10" s="9">
        <v>3</v>
      </c>
      <c r="E10" s="9">
        <v>1</v>
      </c>
      <c r="F10" s="9">
        <v>266</v>
      </c>
      <c r="G10">
        <v>0</v>
      </c>
      <c r="H10" s="9">
        <v>1</v>
      </c>
      <c r="I10" s="1">
        <f t="shared" si="0"/>
        <v>33.25</v>
      </c>
      <c r="J10" s="9">
        <v>59</v>
      </c>
      <c r="L10">
        <v>10</v>
      </c>
    </row>
    <row r="11" spans="1:12" x14ac:dyDescent="0.15">
      <c r="A11">
        <v>2014</v>
      </c>
      <c r="B11" s="24">
        <v>12</v>
      </c>
      <c r="C11" s="24">
        <v>10</v>
      </c>
      <c r="D11" s="9">
        <v>1</v>
      </c>
      <c r="E11" s="9">
        <v>2</v>
      </c>
      <c r="F11" s="9">
        <v>109</v>
      </c>
      <c r="G11">
        <v>0</v>
      </c>
      <c r="H11" s="9">
        <v>1</v>
      </c>
      <c r="I11" s="1">
        <f t="shared" si="0"/>
        <v>12.111111111111111</v>
      </c>
      <c r="J11" s="9">
        <v>56</v>
      </c>
      <c r="L11">
        <v>7</v>
      </c>
    </row>
    <row r="12" spans="1:12" x14ac:dyDescent="0.15">
      <c r="A12">
        <v>2015</v>
      </c>
      <c r="B12" s="24">
        <v>15</v>
      </c>
      <c r="C12" s="24">
        <v>12</v>
      </c>
      <c r="D12" s="9">
        <v>3</v>
      </c>
      <c r="E12" s="9">
        <v>0</v>
      </c>
      <c r="F12" s="9">
        <v>470</v>
      </c>
      <c r="G12">
        <v>1</v>
      </c>
      <c r="H12" s="9">
        <v>3</v>
      </c>
      <c r="I12" s="1">
        <f>IF(C12-D12=0,"--",F12/(C12-D12))</f>
        <v>52.222222222222221</v>
      </c>
      <c r="J12" s="9">
        <v>104</v>
      </c>
      <c r="L12">
        <v>14</v>
      </c>
    </row>
    <row r="13" spans="1:12" x14ac:dyDescent="0.15">
      <c r="A13">
        <v>2016</v>
      </c>
      <c r="B13" s="24">
        <v>9</v>
      </c>
      <c r="C13" s="24">
        <v>8</v>
      </c>
      <c r="D13" s="24">
        <v>0</v>
      </c>
      <c r="E13" s="24">
        <v>0</v>
      </c>
      <c r="F13" s="24">
        <v>175</v>
      </c>
      <c r="G13" s="24">
        <v>0</v>
      </c>
      <c r="H13" s="24">
        <v>1</v>
      </c>
      <c r="I13" s="1">
        <f>IF(C13-D13=0,"--",F13/(C13-D13))</f>
        <v>21.875</v>
      </c>
      <c r="J13" s="24">
        <v>58</v>
      </c>
      <c r="L13">
        <v>3</v>
      </c>
    </row>
    <row r="14" spans="1:12" x14ac:dyDescent="0.15">
      <c r="A14">
        <v>2017</v>
      </c>
      <c r="B14" s="24">
        <v>15</v>
      </c>
      <c r="C14" s="24">
        <v>14</v>
      </c>
      <c r="D14" s="24">
        <v>5</v>
      </c>
      <c r="E14" s="24">
        <v>1</v>
      </c>
      <c r="F14" s="24">
        <v>382</v>
      </c>
      <c r="G14" s="24">
        <v>0</v>
      </c>
      <c r="H14" s="24">
        <v>3</v>
      </c>
      <c r="I14" s="1">
        <f>IF(C14-D14=0,"--",F14/(C14-D14))</f>
        <v>42.444444444444443</v>
      </c>
      <c r="J14" s="24">
        <v>63</v>
      </c>
      <c r="K14" t="s">
        <v>218</v>
      </c>
      <c r="L14" s="24">
        <v>11</v>
      </c>
    </row>
    <row r="15" spans="1:12" x14ac:dyDescent="0.15">
      <c r="I15" s="9"/>
    </row>
    <row r="16" spans="1:12" x14ac:dyDescent="0.15">
      <c r="A16" t="s">
        <v>150</v>
      </c>
      <c r="B16" s="9">
        <f t="shared" ref="B16:H16" si="1">SUM(B6:B14)</f>
        <v>113</v>
      </c>
      <c r="C16" s="9">
        <f t="shared" si="1"/>
        <v>96</v>
      </c>
      <c r="D16" s="9">
        <f t="shared" si="1"/>
        <v>18</v>
      </c>
      <c r="E16" s="9">
        <f t="shared" si="1"/>
        <v>13</v>
      </c>
      <c r="F16" s="9">
        <f>SUM(F6:F14)</f>
        <v>2029</v>
      </c>
      <c r="G16" s="9">
        <f t="shared" si="1"/>
        <v>1</v>
      </c>
      <c r="H16" s="9">
        <f t="shared" si="1"/>
        <v>13</v>
      </c>
      <c r="I16" s="10">
        <f>F16/(C16-D16)</f>
        <v>26.012820512820515</v>
      </c>
      <c r="J16" s="11">
        <f>MAX(J6:J14)</f>
        <v>104</v>
      </c>
      <c r="L16" s="42">
        <f>SUM(L6:L14)</f>
        <v>74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126</v>
      </c>
    </row>
    <row r="39" spans="1:10" x14ac:dyDescent="0.15">
      <c r="A39" s="5"/>
    </row>
    <row r="40" spans="1:10" x14ac:dyDescent="0.15">
      <c r="A40" s="3" t="s">
        <v>107</v>
      </c>
      <c r="B40" s="3" t="s">
        <v>66</v>
      </c>
      <c r="C40" s="3" t="s">
        <v>67</v>
      </c>
      <c r="D40" s="3" t="s">
        <v>68</v>
      </c>
      <c r="E40" s="3" t="s">
        <v>35</v>
      </c>
      <c r="F40" s="3" t="s">
        <v>70</v>
      </c>
      <c r="G40" s="4" t="s">
        <v>71</v>
      </c>
      <c r="H40" s="4" t="s">
        <v>72</v>
      </c>
      <c r="I40" s="4" t="s">
        <v>37</v>
      </c>
      <c r="J40" s="4" t="s">
        <v>69</v>
      </c>
    </row>
    <row r="41" spans="1:10" x14ac:dyDescent="0.15">
      <c r="A41">
        <v>2009</v>
      </c>
      <c r="B41">
        <v>10</v>
      </c>
      <c r="C41">
        <v>1</v>
      </c>
      <c r="D41">
        <v>0</v>
      </c>
      <c r="E41">
        <v>46</v>
      </c>
      <c r="F41"/>
      <c r="G41" s="10">
        <f t="shared" ref="G41:G43" si="2">IF(ISERROR(E41/B41),"N/A",E41/B41)</f>
        <v>4.5999999999999996</v>
      </c>
      <c r="H41" s="10" t="str">
        <f t="shared" ref="H41:H43" si="3">IF(ISERROR((B41*6)/D41),"N/A",(B41*6)/D41)</f>
        <v>N/A</v>
      </c>
      <c r="I41" s="10" t="str">
        <f t="shared" ref="I41:I42" si="4">IF(ISERROR(E41/D41),"N/A",E41/D41)</f>
        <v>N/A</v>
      </c>
      <c r="J41" s="3" t="s">
        <v>177</v>
      </c>
    </row>
    <row r="42" spans="1:10" x14ac:dyDescent="0.15">
      <c r="A42">
        <v>2010</v>
      </c>
      <c r="B42">
        <v>21</v>
      </c>
      <c r="C42">
        <v>0</v>
      </c>
      <c r="D42">
        <v>2</v>
      </c>
      <c r="E42">
        <v>106</v>
      </c>
      <c r="F42"/>
      <c r="G42" s="10">
        <f t="shared" si="2"/>
        <v>5.0476190476190474</v>
      </c>
      <c r="H42" s="10">
        <f t="shared" si="3"/>
        <v>63</v>
      </c>
      <c r="I42" s="10">
        <f t="shared" si="4"/>
        <v>53</v>
      </c>
      <c r="J42" s="3" t="s">
        <v>178</v>
      </c>
    </row>
    <row r="43" spans="1:10" x14ac:dyDescent="0.15">
      <c r="A43">
        <v>2011</v>
      </c>
      <c r="B43">
        <v>57.4</v>
      </c>
      <c r="C43">
        <v>8</v>
      </c>
      <c r="D43">
        <v>15</v>
      </c>
      <c r="E43">
        <v>242</v>
      </c>
      <c r="F43">
        <v>1</v>
      </c>
      <c r="G43" s="10">
        <f t="shared" si="2"/>
        <v>4.2160278745644604</v>
      </c>
      <c r="H43" s="10">
        <f t="shared" si="3"/>
        <v>22.959999999999997</v>
      </c>
      <c r="I43" s="10">
        <f t="shared" ref="I43:I48" si="5">IF(ISERROR(E43/D43),"N/A",E43/D43)</f>
        <v>16.133333333333333</v>
      </c>
      <c r="J43" s="3" t="s">
        <v>179</v>
      </c>
    </row>
    <row r="44" spans="1:10" x14ac:dyDescent="0.15">
      <c r="A44">
        <v>2012</v>
      </c>
      <c r="B44">
        <v>40.1</v>
      </c>
      <c r="C44">
        <v>5</v>
      </c>
      <c r="D44">
        <v>9</v>
      </c>
      <c r="E44">
        <v>144</v>
      </c>
      <c r="F44"/>
      <c r="G44" s="10">
        <f t="shared" ref="G44:G49" si="6">IF(ISERROR(E44/B44),"N/A",E44/B44)</f>
        <v>3.591022443890274</v>
      </c>
      <c r="H44" s="10">
        <f t="shared" ref="H44:H49" si="7">IF(ISERROR((B44*6)/D44),"N/A",(B44*6)/D44)</f>
        <v>26.733333333333334</v>
      </c>
      <c r="I44" s="10">
        <f t="shared" si="5"/>
        <v>16</v>
      </c>
      <c r="J44" s="3" t="s">
        <v>180</v>
      </c>
    </row>
    <row r="45" spans="1:10" x14ac:dyDescent="0.15">
      <c r="A45">
        <v>2013</v>
      </c>
      <c r="B45">
        <v>53.5</v>
      </c>
      <c r="C45">
        <v>8</v>
      </c>
      <c r="D45">
        <v>10</v>
      </c>
      <c r="E45">
        <v>236</v>
      </c>
      <c r="F45"/>
      <c r="G45" s="10">
        <f t="shared" si="6"/>
        <v>4.4112149532710276</v>
      </c>
      <c r="H45" s="10">
        <f t="shared" si="7"/>
        <v>32.1</v>
      </c>
      <c r="I45" s="10">
        <f t="shared" si="5"/>
        <v>23.6</v>
      </c>
      <c r="J45" s="25" t="s">
        <v>184</v>
      </c>
    </row>
    <row r="46" spans="1:10" x14ac:dyDescent="0.15">
      <c r="A46">
        <v>2014</v>
      </c>
      <c r="B46">
        <v>66</v>
      </c>
      <c r="C46">
        <v>3</v>
      </c>
      <c r="D46">
        <v>15</v>
      </c>
      <c r="E46">
        <v>361</v>
      </c>
      <c r="F46">
        <v>1</v>
      </c>
      <c r="G46" s="10">
        <f t="shared" si="6"/>
        <v>5.4696969696969697</v>
      </c>
      <c r="H46" s="10">
        <f t="shared" si="7"/>
        <v>26.4</v>
      </c>
      <c r="I46" s="10">
        <f t="shared" si="5"/>
        <v>24.066666666666666</v>
      </c>
      <c r="J46" s="25" t="s">
        <v>187</v>
      </c>
    </row>
    <row r="47" spans="1:10" x14ac:dyDescent="0.15">
      <c r="A47">
        <v>2015</v>
      </c>
      <c r="B47">
        <v>81.099999999999994</v>
      </c>
      <c r="C47">
        <v>18</v>
      </c>
      <c r="D47">
        <v>22</v>
      </c>
      <c r="E47">
        <v>344</v>
      </c>
      <c r="F47">
        <v>1</v>
      </c>
      <c r="G47" s="10">
        <f t="shared" si="6"/>
        <v>4.2416769420468556</v>
      </c>
      <c r="H47" s="10">
        <f t="shared" si="7"/>
        <v>22.118181818181817</v>
      </c>
      <c r="I47" s="10">
        <f t="shared" si="5"/>
        <v>15.636363636363637</v>
      </c>
      <c r="J47" s="25" t="s">
        <v>97</v>
      </c>
    </row>
    <row r="48" spans="1:10" x14ac:dyDescent="0.15">
      <c r="A48">
        <v>2016</v>
      </c>
      <c r="B48" s="24">
        <v>50</v>
      </c>
      <c r="C48" s="24">
        <v>5</v>
      </c>
      <c r="D48" s="24">
        <v>17</v>
      </c>
      <c r="E48" s="24">
        <v>233</v>
      </c>
      <c r="F48" s="24">
        <v>1</v>
      </c>
      <c r="G48" s="10">
        <f t="shared" si="6"/>
        <v>4.66</v>
      </c>
      <c r="H48" s="10">
        <f t="shared" si="7"/>
        <v>17.647058823529413</v>
      </c>
      <c r="I48" s="10">
        <f t="shared" si="5"/>
        <v>13.705882352941176</v>
      </c>
      <c r="J48" s="25" t="s">
        <v>230</v>
      </c>
    </row>
    <row r="49" spans="1:10" x14ac:dyDescent="0.15">
      <c r="A49">
        <v>2017</v>
      </c>
      <c r="B49" s="24">
        <v>51.2</v>
      </c>
      <c r="C49" s="24">
        <v>4</v>
      </c>
      <c r="D49" s="24">
        <v>6</v>
      </c>
      <c r="E49" s="24">
        <v>238</v>
      </c>
      <c r="F49" s="24">
        <v>0</v>
      </c>
      <c r="G49" s="10">
        <f t="shared" si="6"/>
        <v>4.6484375</v>
      </c>
      <c r="H49" s="10">
        <f t="shared" si="7"/>
        <v>51.20000000000001</v>
      </c>
      <c r="I49" s="10">
        <f t="shared" ref="I49" si="8">IF(ISERROR(E49/D49),"N/A",E49/D49)</f>
        <v>39.666666666666664</v>
      </c>
      <c r="J49" s="52" t="s">
        <v>200</v>
      </c>
    </row>
    <row r="50" spans="1:10" x14ac:dyDescent="0.15">
      <c r="B50"/>
      <c r="C50"/>
      <c r="D50"/>
      <c r="E50"/>
      <c r="F50"/>
      <c r="G50" s="1"/>
      <c r="H50" s="1"/>
      <c r="I50" s="1"/>
      <c r="J50" s="3"/>
    </row>
    <row r="51" spans="1:10" x14ac:dyDescent="0.15">
      <c r="A51" t="s">
        <v>63</v>
      </c>
      <c r="B51">
        <f>SUM(B41:B50)</f>
        <v>430.3</v>
      </c>
      <c r="C51">
        <f>SUM(C41:C50)</f>
        <v>52</v>
      </c>
      <c r="D51">
        <f>SUM(D41:D50)</f>
        <v>96</v>
      </c>
      <c r="E51">
        <f>SUM(E41:E50)</f>
        <v>1950</v>
      </c>
      <c r="F51">
        <f>SUM(F41:F50)</f>
        <v>4</v>
      </c>
      <c r="G51" s="1">
        <f>E51/B51</f>
        <v>4.5317220543806647</v>
      </c>
      <c r="H51" s="1">
        <f>(B51*6)/D51</f>
        <v>26.893750000000001</v>
      </c>
      <c r="I51" s="1">
        <f>E51/D51</f>
        <v>20.3125</v>
      </c>
      <c r="J51" s="3" t="s">
        <v>179</v>
      </c>
    </row>
  </sheetData>
  <hyperlinks>
    <hyperlink ref="C3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I14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309</v>
      </c>
      <c r="B1" s="5" t="s">
        <v>310</v>
      </c>
      <c r="C1" s="9" t="s">
        <v>311</v>
      </c>
      <c r="D1" s="9">
        <f>COUNTA(A5:A8)</f>
        <v>3</v>
      </c>
      <c r="E1" s="9">
        <f>COUNTA(A15:A18)</f>
        <v>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J3" s="9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3" t="s">
        <v>22</v>
      </c>
      <c r="H4" s="3" t="s">
        <v>36</v>
      </c>
      <c r="I4" s="3" t="s">
        <v>122</v>
      </c>
      <c r="J4" s="3" t="s">
        <v>204</v>
      </c>
      <c r="K4" s="3" t="s">
        <v>271</v>
      </c>
      <c r="L4" s="9" t="s">
        <v>285</v>
      </c>
    </row>
    <row r="5" spans="1:12" x14ac:dyDescent="0.15">
      <c r="A5">
        <v>2015</v>
      </c>
      <c r="B5" s="9">
        <v>2</v>
      </c>
      <c r="C5" s="9">
        <v>2</v>
      </c>
      <c r="D5" s="9">
        <v>0</v>
      </c>
      <c r="E5" s="9">
        <v>1</v>
      </c>
      <c r="F5" s="9">
        <v>1</v>
      </c>
      <c r="G5" s="3"/>
      <c r="H5" s="3"/>
      <c r="I5" s="4">
        <f>IFERROR(ROUND(F5/(C5-D5),3),"--")</f>
        <v>0.5</v>
      </c>
      <c r="J5" s="46">
        <v>1</v>
      </c>
      <c r="K5" s="3"/>
      <c r="L5" s="9">
        <v>0</v>
      </c>
    </row>
    <row r="6" spans="1:12" x14ac:dyDescent="0.15">
      <c r="A6">
        <v>2016</v>
      </c>
      <c r="B6" s="24">
        <v>2</v>
      </c>
      <c r="C6" s="24">
        <v>2</v>
      </c>
      <c r="D6" s="24">
        <v>1</v>
      </c>
      <c r="E6" s="24">
        <v>0</v>
      </c>
      <c r="F6" s="24">
        <v>23</v>
      </c>
      <c r="G6" s="24">
        <v>0</v>
      </c>
      <c r="H6" s="24">
        <v>0</v>
      </c>
      <c r="I6" s="4">
        <f>IFERROR(ROUND(F6/(C6-D6),3),"--")</f>
        <v>23</v>
      </c>
      <c r="J6" s="24">
        <v>16</v>
      </c>
      <c r="K6" t="s">
        <v>218</v>
      </c>
      <c r="L6">
        <v>3</v>
      </c>
    </row>
    <row r="7" spans="1:12" x14ac:dyDescent="0.15">
      <c r="A7">
        <v>2017</v>
      </c>
      <c r="B7" s="24">
        <v>2</v>
      </c>
      <c r="C7" s="24">
        <v>1</v>
      </c>
      <c r="D7" s="24">
        <v>1</v>
      </c>
      <c r="E7" s="24">
        <v>0</v>
      </c>
      <c r="F7" s="24">
        <v>1</v>
      </c>
      <c r="G7" s="24">
        <v>0</v>
      </c>
      <c r="H7" s="24">
        <v>0</v>
      </c>
      <c r="I7" s="4" t="str">
        <f>IF(C7-D7=0,"--",F7/(C7-D7))</f>
        <v>--</v>
      </c>
      <c r="J7" s="24">
        <v>1</v>
      </c>
      <c r="L7" s="29" t="s">
        <v>244</v>
      </c>
    </row>
    <row r="8" spans="1:12" x14ac:dyDescent="0.15">
      <c r="I8" s="9"/>
    </row>
    <row r="9" spans="1:12" x14ac:dyDescent="0.15">
      <c r="A9" t="s">
        <v>150</v>
      </c>
      <c r="B9" s="9">
        <f>SUM(B5:B8)</f>
        <v>6</v>
      </c>
      <c r="C9" s="9">
        <f t="shared" ref="C9:H9" si="0">SUM(C5:C8)</f>
        <v>5</v>
      </c>
      <c r="D9" s="9">
        <f t="shared" si="0"/>
        <v>2</v>
      </c>
      <c r="E9" s="9">
        <f t="shared" si="0"/>
        <v>1</v>
      </c>
      <c r="F9" s="9">
        <f t="shared" si="0"/>
        <v>25</v>
      </c>
      <c r="G9" s="9">
        <f t="shared" si="0"/>
        <v>0</v>
      </c>
      <c r="H9" s="9">
        <f t="shared" si="0"/>
        <v>0</v>
      </c>
      <c r="I9" s="4">
        <f>IFERROR(ROUND(F9/(C9-D9),3),"--")</f>
        <v>8.3330000000000002</v>
      </c>
      <c r="J9">
        <f>MAX(J6:J8)</f>
        <v>16</v>
      </c>
      <c r="K9" t="s">
        <v>218</v>
      </c>
      <c r="L9" s="9">
        <f t="shared" ref="L9" si="1">SUM(L5:L8)</f>
        <v>3</v>
      </c>
    </row>
    <row r="10" spans="1:12" x14ac:dyDescent="0.15">
      <c r="H10" s="10"/>
    </row>
    <row r="12" spans="1:12" x14ac:dyDescent="0.15">
      <c r="A12" s="5" t="s">
        <v>126</v>
      </c>
    </row>
    <row r="13" spans="1:12" x14ac:dyDescent="0.15">
      <c r="A13" s="5"/>
    </row>
    <row r="14" spans="1:12" x14ac:dyDescent="0.15">
      <c r="A14" s="3" t="s">
        <v>107</v>
      </c>
      <c r="B14" s="3" t="s">
        <v>66</v>
      </c>
      <c r="C14" s="3" t="s">
        <v>67</v>
      </c>
      <c r="D14" s="3" t="s">
        <v>68</v>
      </c>
      <c r="E14" s="3" t="s">
        <v>35</v>
      </c>
      <c r="F14" s="3" t="s">
        <v>70</v>
      </c>
      <c r="G14" s="4" t="s">
        <v>71</v>
      </c>
      <c r="H14" s="4" t="s">
        <v>72</v>
      </c>
      <c r="I14" s="4" t="s">
        <v>37</v>
      </c>
      <c r="J14" s="4" t="s">
        <v>69</v>
      </c>
    </row>
    <row r="15" spans="1:12" x14ac:dyDescent="0.15">
      <c r="A15">
        <v>2015</v>
      </c>
      <c r="B15" s="24">
        <v>3</v>
      </c>
      <c r="C15" s="24">
        <v>1</v>
      </c>
      <c r="D15" s="24">
        <v>2</v>
      </c>
      <c r="E15" s="24">
        <v>10</v>
      </c>
      <c r="F15" s="24">
        <v>0</v>
      </c>
      <c r="G15" s="10">
        <f>IF(ISERROR(E15/B15),"N/A",E15/B15)</f>
        <v>3.3333333333333335</v>
      </c>
      <c r="H15" s="10">
        <f>IF(ISERROR((B15*6)/D15),"N/A",(B15*6)/D15)</f>
        <v>9</v>
      </c>
      <c r="I15" s="10">
        <f t="shared" ref="I15" si="2">IF(ISERROR(E15/D15),"N/A",E15/D15)</f>
        <v>5</v>
      </c>
      <c r="J15" s="47" t="s">
        <v>312</v>
      </c>
    </row>
    <row r="16" spans="1:12" x14ac:dyDescent="0.15">
      <c r="A16">
        <v>2016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10" t="str">
        <f>IF(ISERROR(E16/B16),"N/A",E16/B16)</f>
        <v>N/A</v>
      </c>
      <c r="H16" s="10" t="str">
        <f>IF(ISERROR((B16*6)/D16),"N/A",(B16*6)/D16)</f>
        <v>N/A</v>
      </c>
      <c r="I16" s="10" t="str">
        <f t="shared" ref="I16:I17" si="3">IF(ISERROR(E16/D16),"N/A",E16/D16)</f>
        <v>N/A</v>
      </c>
      <c r="J16" s="47" t="s">
        <v>244</v>
      </c>
    </row>
    <row r="17" spans="1:10" x14ac:dyDescent="0.15">
      <c r="A17">
        <v>2017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10" t="str">
        <f>IF(ISERROR(E17/B17),"N/A",E17/B17)</f>
        <v>N/A</v>
      </c>
      <c r="H17" s="10" t="str">
        <f>IF(ISERROR((B17*6)/D17),"N/A",(B17*6)/D17)</f>
        <v>N/A</v>
      </c>
      <c r="I17" s="10" t="str">
        <f t="shared" si="3"/>
        <v>N/A</v>
      </c>
      <c r="J17" s="24">
        <v>0</v>
      </c>
    </row>
    <row r="18" spans="1:10" x14ac:dyDescent="0.15">
      <c r="B18"/>
      <c r="C18"/>
      <c r="D18"/>
      <c r="E18"/>
      <c r="F18"/>
      <c r="G18" s="1"/>
      <c r="H18" s="1"/>
      <c r="I18" s="1"/>
    </row>
    <row r="19" spans="1:10" x14ac:dyDescent="0.15">
      <c r="A19" t="s">
        <v>63</v>
      </c>
      <c r="B19">
        <f>SUM(B15:B18)</f>
        <v>3</v>
      </c>
      <c r="C19">
        <f>SUM(C15:C18)</f>
        <v>1</v>
      </c>
      <c r="D19">
        <f>SUM(D15:D18)</f>
        <v>2</v>
      </c>
      <c r="E19">
        <f>SUM(E15:E18)</f>
        <v>10</v>
      </c>
      <c r="F19">
        <f>SUM(F15:F18)</f>
        <v>0</v>
      </c>
      <c r="G19" s="1">
        <f>E19/B19</f>
        <v>3.3333333333333335</v>
      </c>
      <c r="H19" s="1">
        <f>(B19*6)/D19</f>
        <v>9</v>
      </c>
      <c r="I19" s="1">
        <f>E19/D19</f>
        <v>5</v>
      </c>
      <c r="J19" s="3" t="s">
        <v>305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1" x14ac:dyDescent="0.15">
      <c r="A1" s="5" t="s">
        <v>173</v>
      </c>
      <c r="B1" s="5" t="s">
        <v>174</v>
      </c>
    </row>
    <row r="2" spans="1:11" x14ac:dyDescent="0.15">
      <c r="A2" s="5" t="s">
        <v>116</v>
      </c>
      <c r="B2" s="17"/>
      <c r="C2" s="21" t="s">
        <v>172</v>
      </c>
    </row>
    <row r="4" spans="1:11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272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</row>
    <row r="5" spans="1:11" x14ac:dyDescent="0.15">
      <c r="A5">
        <v>2010</v>
      </c>
      <c r="B5">
        <v>1</v>
      </c>
      <c r="C5">
        <v>1</v>
      </c>
      <c r="D5">
        <v>1</v>
      </c>
      <c r="E5">
        <v>0</v>
      </c>
      <c r="F5">
        <v>0</v>
      </c>
      <c r="G5"/>
      <c r="H5"/>
      <c r="I5" s="4" t="str">
        <f>IF(ISERROR(F5/(C5-D5)),"--",ROUND(F5/(C5-D5),3))</f>
        <v>--</v>
      </c>
      <c r="J5">
        <v>0</v>
      </c>
    </row>
    <row r="6" spans="1:11" x14ac:dyDescent="0.15">
      <c r="A6">
        <v>2011</v>
      </c>
      <c r="B6">
        <v>1</v>
      </c>
      <c r="C6">
        <v>1</v>
      </c>
      <c r="D6">
        <v>0</v>
      </c>
      <c r="E6">
        <v>1</v>
      </c>
      <c r="F6">
        <v>0</v>
      </c>
      <c r="G6"/>
      <c r="H6"/>
      <c r="I6" s="1">
        <f>IF(ISERROR(F6/(C6-D6)),"",ROUND(F6/(C6-D6),3))</f>
        <v>0</v>
      </c>
      <c r="J6">
        <v>0</v>
      </c>
    </row>
    <row r="7" spans="1:11" x14ac:dyDescent="0.15">
      <c r="A7">
        <v>2012</v>
      </c>
      <c r="B7" s="9">
        <v>3</v>
      </c>
      <c r="C7" s="9">
        <v>1</v>
      </c>
      <c r="D7" s="9">
        <v>1</v>
      </c>
      <c r="E7" s="9">
        <v>0</v>
      </c>
      <c r="F7" s="9">
        <v>5</v>
      </c>
      <c r="I7" s="4" t="str">
        <f>IF(ISERROR(F7/(C7-D7)),"--",ROUND(F7/(C7-D7),3))</f>
        <v>--</v>
      </c>
      <c r="J7">
        <v>5</v>
      </c>
      <c r="K7" t="s">
        <v>218</v>
      </c>
    </row>
    <row r="8" spans="1:11" x14ac:dyDescent="0.15">
      <c r="I8" s="9"/>
    </row>
    <row r="9" spans="1:11" x14ac:dyDescent="0.15">
      <c r="A9" t="s">
        <v>150</v>
      </c>
      <c r="B9" s="9">
        <f t="shared" ref="B9:H9" si="0">SUM(B5:B8)</f>
        <v>5</v>
      </c>
      <c r="C9" s="9">
        <f t="shared" si="0"/>
        <v>3</v>
      </c>
      <c r="D9" s="9">
        <f t="shared" si="0"/>
        <v>2</v>
      </c>
      <c r="E9" s="9">
        <f t="shared" si="0"/>
        <v>1</v>
      </c>
      <c r="F9" s="9">
        <f t="shared" si="0"/>
        <v>5</v>
      </c>
      <c r="G9" s="9">
        <f t="shared" si="0"/>
        <v>0</v>
      </c>
      <c r="H9" s="9">
        <f t="shared" si="0"/>
        <v>0</v>
      </c>
      <c r="I9" s="10">
        <f>F9/(C9-D9)</f>
        <v>5</v>
      </c>
      <c r="J9">
        <f>MAX(J5:J7)</f>
        <v>5</v>
      </c>
      <c r="K9" t="s">
        <v>218</v>
      </c>
    </row>
    <row r="10" spans="1:11" x14ac:dyDescent="0.15">
      <c r="H10" s="10"/>
    </row>
    <row r="11" spans="1:11" x14ac:dyDescent="0.15">
      <c r="H11" s="10"/>
    </row>
    <row r="12" spans="1:11" x14ac:dyDescent="0.15">
      <c r="H12" s="10"/>
    </row>
    <row r="13" spans="1:11" x14ac:dyDescent="0.15">
      <c r="H13" s="10"/>
    </row>
    <row r="14" spans="1:11" x14ac:dyDescent="0.15">
      <c r="H14" s="10"/>
    </row>
    <row r="15" spans="1:11" x14ac:dyDescent="0.15">
      <c r="H15" s="10"/>
    </row>
    <row r="16" spans="1:11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31" spans="1:8" x14ac:dyDescent="0.15">
      <c r="A31" s="5"/>
    </row>
    <row r="32" spans="1:8" x14ac:dyDescent="0.15">
      <c r="A32" s="5"/>
    </row>
    <row r="33" spans="2:9" x14ac:dyDescent="0.15">
      <c r="B33"/>
      <c r="C33"/>
      <c r="D33"/>
      <c r="E33"/>
      <c r="F33"/>
      <c r="G33" s="1"/>
      <c r="H33" s="1"/>
      <c r="I33" s="1"/>
    </row>
    <row r="34" spans="2:9" x14ac:dyDescent="0.15">
      <c r="B34"/>
      <c r="C34"/>
      <c r="D34"/>
      <c r="E34"/>
      <c r="F34"/>
      <c r="G34" s="10"/>
      <c r="H34" s="10"/>
      <c r="I34" s="10"/>
    </row>
    <row r="35" spans="2:9" x14ac:dyDescent="0.15">
      <c r="B35"/>
      <c r="C35"/>
      <c r="D35"/>
      <c r="E35"/>
      <c r="F35"/>
      <c r="G35" s="10"/>
      <c r="H35" s="10"/>
      <c r="I35" s="10"/>
    </row>
    <row r="36" spans="2:9" x14ac:dyDescent="0.15">
      <c r="B36"/>
      <c r="C36"/>
      <c r="D36"/>
      <c r="E36"/>
      <c r="F36"/>
      <c r="G36" s="10"/>
      <c r="H36" s="10"/>
      <c r="I36" s="10"/>
    </row>
    <row r="37" spans="2:9" x14ac:dyDescent="0.15">
      <c r="B37"/>
      <c r="C37"/>
      <c r="D37"/>
      <c r="E37"/>
      <c r="F37"/>
      <c r="G37" s="10"/>
      <c r="H37" s="10"/>
      <c r="I37" s="10"/>
    </row>
    <row r="38" spans="2:9" x14ac:dyDescent="0.15">
      <c r="B38"/>
      <c r="C38"/>
      <c r="D38"/>
      <c r="E38"/>
      <c r="F38"/>
      <c r="G38" s="1"/>
      <c r="H38" s="1"/>
      <c r="I38" s="1"/>
    </row>
    <row r="39" spans="2:9" x14ac:dyDescent="0.15">
      <c r="B39"/>
      <c r="C39"/>
      <c r="D39"/>
      <c r="E39"/>
      <c r="F39"/>
      <c r="G39" s="1"/>
      <c r="H39" s="1"/>
      <c r="I39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L5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28</v>
      </c>
      <c r="B1" s="5" t="s">
        <v>155</v>
      </c>
      <c r="C1" s="9" t="s">
        <v>347</v>
      </c>
      <c r="D1" s="9">
        <f>COUNTA(A5:A16)</f>
        <v>11</v>
      </c>
      <c r="E1" s="9">
        <f>COUNTA(A42:A53)</f>
        <v>11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3" t="s">
        <v>22</v>
      </c>
      <c r="H4" s="3" t="s">
        <v>36</v>
      </c>
      <c r="I4" s="3" t="s">
        <v>122</v>
      </c>
      <c r="J4" s="3" t="s">
        <v>204</v>
      </c>
      <c r="K4" s="3" t="s">
        <v>271</v>
      </c>
      <c r="L4" s="9" t="s">
        <v>285</v>
      </c>
    </row>
    <row r="5" spans="1:12" x14ac:dyDescent="0.15">
      <c r="A5">
        <v>2007</v>
      </c>
      <c r="B5" s="9">
        <v>4</v>
      </c>
      <c r="C5" s="9">
        <v>4</v>
      </c>
      <c r="D5" s="9">
        <v>0</v>
      </c>
      <c r="E5" s="9">
        <v>2</v>
      </c>
      <c r="F5" s="9">
        <v>54</v>
      </c>
      <c r="I5" s="1">
        <f t="shared" ref="I5:I13" si="0">IF(C5=0,"",ROUND(F5/(C5-D5),3))</f>
        <v>13.5</v>
      </c>
      <c r="L5">
        <v>4</v>
      </c>
    </row>
    <row r="6" spans="1:12" x14ac:dyDescent="0.15">
      <c r="A6">
        <v>2008</v>
      </c>
      <c r="B6" s="9">
        <v>3</v>
      </c>
      <c r="C6" s="9">
        <v>2</v>
      </c>
      <c r="D6" s="9">
        <v>0</v>
      </c>
      <c r="E6" s="9">
        <v>1</v>
      </c>
      <c r="F6" s="9">
        <v>12</v>
      </c>
      <c r="I6" s="1">
        <f t="shared" si="0"/>
        <v>6</v>
      </c>
      <c r="L6">
        <v>1</v>
      </c>
    </row>
    <row r="7" spans="1:12" x14ac:dyDescent="0.15">
      <c r="A7">
        <v>2009</v>
      </c>
      <c r="B7" s="9">
        <v>13</v>
      </c>
      <c r="C7" s="9">
        <v>10</v>
      </c>
      <c r="D7" s="9">
        <v>1</v>
      </c>
      <c r="E7" s="9">
        <v>1</v>
      </c>
      <c r="F7" s="9">
        <v>77</v>
      </c>
      <c r="I7" s="1">
        <f t="shared" si="0"/>
        <v>8.5559999999999992</v>
      </c>
      <c r="J7">
        <v>20</v>
      </c>
      <c r="L7">
        <v>4</v>
      </c>
    </row>
    <row r="8" spans="1:12" x14ac:dyDescent="0.15">
      <c r="A8">
        <v>2010</v>
      </c>
      <c r="B8">
        <v>20</v>
      </c>
      <c r="C8">
        <v>16</v>
      </c>
      <c r="D8">
        <v>7</v>
      </c>
      <c r="E8">
        <v>3</v>
      </c>
      <c r="F8">
        <v>168</v>
      </c>
      <c r="G8"/>
      <c r="H8"/>
      <c r="I8" s="1">
        <f t="shared" si="0"/>
        <v>18.667000000000002</v>
      </c>
      <c r="J8">
        <v>35</v>
      </c>
      <c r="L8">
        <v>7</v>
      </c>
    </row>
    <row r="9" spans="1:12" x14ac:dyDescent="0.15">
      <c r="A9">
        <v>2011</v>
      </c>
      <c r="B9">
        <v>22</v>
      </c>
      <c r="C9">
        <v>13</v>
      </c>
      <c r="D9">
        <v>2</v>
      </c>
      <c r="E9">
        <v>1</v>
      </c>
      <c r="F9">
        <v>330</v>
      </c>
      <c r="G9"/>
      <c r="H9">
        <v>2</v>
      </c>
      <c r="I9" s="1">
        <f t="shared" si="0"/>
        <v>30</v>
      </c>
      <c r="J9" s="27">
        <v>67</v>
      </c>
      <c r="L9">
        <v>8</v>
      </c>
    </row>
    <row r="10" spans="1:12" x14ac:dyDescent="0.15">
      <c r="A10">
        <v>2012</v>
      </c>
      <c r="B10" s="9">
        <v>17</v>
      </c>
      <c r="C10" s="9">
        <v>14</v>
      </c>
      <c r="D10" s="9">
        <v>2</v>
      </c>
      <c r="E10" s="9">
        <v>2</v>
      </c>
      <c r="F10" s="9">
        <v>554</v>
      </c>
      <c r="G10" s="9">
        <v>1</v>
      </c>
      <c r="H10" s="9">
        <v>4</v>
      </c>
      <c r="I10" s="1">
        <f t="shared" si="0"/>
        <v>46.167000000000002</v>
      </c>
      <c r="J10" s="26">
        <v>133</v>
      </c>
      <c r="L10" s="34">
        <v>9</v>
      </c>
    </row>
    <row r="11" spans="1:12" x14ac:dyDescent="0.15">
      <c r="A11">
        <v>2013</v>
      </c>
      <c r="B11" s="24">
        <v>25</v>
      </c>
      <c r="C11" s="24">
        <v>26</v>
      </c>
      <c r="D11" s="24">
        <v>6</v>
      </c>
      <c r="E11" s="24">
        <v>2</v>
      </c>
      <c r="F11" s="24">
        <v>850</v>
      </c>
      <c r="G11" s="9">
        <v>1</v>
      </c>
      <c r="H11" s="9">
        <v>6</v>
      </c>
      <c r="I11" s="1">
        <f t="shared" si="0"/>
        <v>42.5</v>
      </c>
      <c r="J11" s="26">
        <v>138</v>
      </c>
      <c r="L11" s="34">
        <v>18</v>
      </c>
    </row>
    <row r="12" spans="1:12" x14ac:dyDescent="0.15">
      <c r="A12">
        <v>2014</v>
      </c>
      <c r="B12" s="24">
        <v>17</v>
      </c>
      <c r="C12" s="24">
        <v>17</v>
      </c>
      <c r="D12" s="24">
        <v>4</v>
      </c>
      <c r="E12" s="24"/>
      <c r="F12" s="24">
        <v>565</v>
      </c>
      <c r="H12" s="9">
        <v>5</v>
      </c>
      <c r="I12" s="1">
        <f t="shared" si="0"/>
        <v>43.462000000000003</v>
      </c>
      <c r="J12" s="26">
        <v>92</v>
      </c>
      <c r="L12">
        <v>11</v>
      </c>
    </row>
    <row r="13" spans="1:12" x14ac:dyDescent="0.15">
      <c r="A13">
        <v>2015</v>
      </c>
      <c r="B13" s="24">
        <v>21</v>
      </c>
      <c r="C13" s="24">
        <v>21</v>
      </c>
      <c r="D13" s="24">
        <v>2</v>
      </c>
      <c r="E13" s="24">
        <v>1</v>
      </c>
      <c r="F13" s="24">
        <v>565</v>
      </c>
      <c r="H13" s="9">
        <v>4</v>
      </c>
      <c r="I13" s="1">
        <f t="shared" si="0"/>
        <v>29.736999999999998</v>
      </c>
      <c r="J13" s="26">
        <v>85</v>
      </c>
      <c r="L13">
        <v>16</v>
      </c>
    </row>
    <row r="14" spans="1:12" x14ac:dyDescent="0.15">
      <c r="A14">
        <v>2016</v>
      </c>
      <c r="B14" s="24">
        <v>23</v>
      </c>
      <c r="C14" s="24">
        <v>23</v>
      </c>
      <c r="D14" s="24">
        <v>7</v>
      </c>
      <c r="E14" s="24">
        <v>4</v>
      </c>
      <c r="F14" s="24">
        <v>738</v>
      </c>
      <c r="G14" s="24">
        <v>2</v>
      </c>
      <c r="H14" s="24">
        <v>4</v>
      </c>
      <c r="I14" s="1">
        <f>IF(C14-D14=0,"--",F14/(C14-D14))</f>
        <v>46.125</v>
      </c>
      <c r="J14" s="24">
        <v>138</v>
      </c>
      <c r="K14" t="s">
        <v>218</v>
      </c>
      <c r="L14">
        <v>16</v>
      </c>
    </row>
    <row r="15" spans="1:12" x14ac:dyDescent="0.15">
      <c r="A15">
        <v>2017</v>
      </c>
      <c r="B15" s="24">
        <v>25</v>
      </c>
      <c r="C15" s="24">
        <v>24</v>
      </c>
      <c r="D15" s="24">
        <v>3</v>
      </c>
      <c r="E15" s="24">
        <v>1</v>
      </c>
      <c r="F15" s="24">
        <v>919</v>
      </c>
      <c r="G15" s="24">
        <v>2</v>
      </c>
      <c r="H15" s="24">
        <v>5</v>
      </c>
      <c r="I15" s="1">
        <f>IF(C15-D15=0,"--",F15/(C15-D15))</f>
        <v>43.761904761904759</v>
      </c>
      <c r="J15" s="24">
        <v>138</v>
      </c>
      <c r="K15" t="s">
        <v>218</v>
      </c>
      <c r="L15" s="24">
        <v>11</v>
      </c>
    </row>
    <row r="16" spans="1:12" x14ac:dyDescent="0.15">
      <c r="I16" s="9"/>
    </row>
    <row r="17" spans="1:12" x14ac:dyDescent="0.15">
      <c r="A17" t="s">
        <v>150</v>
      </c>
      <c r="B17" s="9">
        <f t="shared" ref="B17:H17" si="1">SUM(B5:B16)</f>
        <v>190</v>
      </c>
      <c r="C17" s="9">
        <f t="shared" si="1"/>
        <v>170</v>
      </c>
      <c r="D17" s="9">
        <f t="shared" si="1"/>
        <v>34</v>
      </c>
      <c r="E17" s="9">
        <f t="shared" si="1"/>
        <v>18</v>
      </c>
      <c r="F17" s="9">
        <f t="shared" si="1"/>
        <v>4832</v>
      </c>
      <c r="G17" s="9">
        <f t="shared" si="1"/>
        <v>6</v>
      </c>
      <c r="H17" s="9">
        <f t="shared" si="1"/>
        <v>30</v>
      </c>
      <c r="I17" s="10">
        <f>F17/(C17-D17)</f>
        <v>35.529411764705884</v>
      </c>
      <c r="J17">
        <f>MAX(J5:J16)</f>
        <v>138</v>
      </c>
      <c r="K17" t="s">
        <v>218</v>
      </c>
      <c r="L17" s="9">
        <f t="shared" ref="L17" si="2">SUM(L5:L16)</f>
        <v>105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126</v>
      </c>
    </row>
    <row r="41" spans="1:10" x14ac:dyDescent="0.15">
      <c r="A41" s="3" t="s">
        <v>107</v>
      </c>
      <c r="B41" s="3" t="s">
        <v>66</v>
      </c>
      <c r="C41" s="3" t="s">
        <v>67</v>
      </c>
      <c r="D41" s="3" t="s">
        <v>68</v>
      </c>
      <c r="E41" s="3" t="s">
        <v>35</v>
      </c>
      <c r="F41" s="3" t="s">
        <v>70</v>
      </c>
      <c r="G41" s="4" t="s">
        <v>71</v>
      </c>
      <c r="H41" s="4" t="s">
        <v>72</v>
      </c>
      <c r="I41" s="4" t="s">
        <v>37</v>
      </c>
      <c r="J41" s="4" t="s">
        <v>69</v>
      </c>
    </row>
    <row r="42" spans="1:10" x14ac:dyDescent="0.15">
      <c r="A42">
        <v>2007</v>
      </c>
      <c r="B42">
        <v>32</v>
      </c>
      <c r="C42">
        <v>2</v>
      </c>
      <c r="D42">
        <v>2</v>
      </c>
      <c r="E42">
        <v>125</v>
      </c>
      <c r="F42"/>
      <c r="G42" s="10">
        <f t="shared" ref="G42:G46" si="3">IF(ISERROR(E42/B42),"N/A",E42/B42)</f>
        <v>3.90625</v>
      </c>
      <c r="H42" s="10">
        <f t="shared" ref="H42:H46" si="4">IF(ISERROR((B42*6)/D42),"N/A",(B42*6)/D42)</f>
        <v>96</v>
      </c>
      <c r="I42" s="10">
        <f t="shared" ref="I42:I44" si="5">IF(ISERROR(E42/D42),"N/A",E42/D42)</f>
        <v>62.5</v>
      </c>
      <c r="J42" s="3" t="s">
        <v>92</v>
      </c>
    </row>
    <row r="43" spans="1:10" x14ac:dyDescent="0.15">
      <c r="A43">
        <v>2008</v>
      </c>
      <c r="B43">
        <v>10</v>
      </c>
      <c r="C43">
        <v>1</v>
      </c>
      <c r="D43">
        <v>3</v>
      </c>
      <c r="E43">
        <v>47</v>
      </c>
      <c r="F43"/>
      <c r="G43" s="10">
        <f t="shared" si="3"/>
        <v>4.7</v>
      </c>
      <c r="H43" s="10">
        <f t="shared" si="4"/>
        <v>20</v>
      </c>
      <c r="I43" s="10">
        <f t="shared" si="5"/>
        <v>15.666666666666666</v>
      </c>
      <c r="J43" s="3" t="s">
        <v>205</v>
      </c>
    </row>
    <row r="44" spans="1:10" x14ac:dyDescent="0.15">
      <c r="A44">
        <v>2009</v>
      </c>
      <c r="B44">
        <v>109</v>
      </c>
      <c r="C44">
        <v>18</v>
      </c>
      <c r="D44">
        <v>22</v>
      </c>
      <c r="E44">
        <v>364</v>
      </c>
      <c r="F44"/>
      <c r="G44" s="10">
        <f t="shared" si="3"/>
        <v>3.3394495412844036</v>
      </c>
      <c r="H44" s="10">
        <f t="shared" si="4"/>
        <v>29.727272727272727</v>
      </c>
      <c r="I44" s="10">
        <f t="shared" si="5"/>
        <v>16.545454545454547</v>
      </c>
      <c r="J44" s="3" t="s">
        <v>181</v>
      </c>
    </row>
    <row r="45" spans="1:10" x14ac:dyDescent="0.15">
      <c r="A45">
        <v>2010</v>
      </c>
      <c r="B45">
        <v>136.1</v>
      </c>
      <c r="C45">
        <v>23</v>
      </c>
      <c r="D45">
        <v>30</v>
      </c>
      <c r="E45">
        <v>544</v>
      </c>
      <c r="F45"/>
      <c r="G45"/>
      <c r="H45"/>
    </row>
    <row r="46" spans="1:10" x14ac:dyDescent="0.15">
      <c r="A46">
        <v>2011</v>
      </c>
      <c r="B46">
        <v>178.5</v>
      </c>
      <c r="C46">
        <v>41</v>
      </c>
      <c r="D46">
        <v>35</v>
      </c>
      <c r="E46">
        <v>644</v>
      </c>
      <c r="F46">
        <v>1</v>
      </c>
      <c r="G46" s="10">
        <f t="shared" si="3"/>
        <v>3.607843137254902</v>
      </c>
      <c r="H46" s="10">
        <f t="shared" si="4"/>
        <v>30.6</v>
      </c>
      <c r="I46" s="10">
        <f t="shared" ref="I46:I52" si="6">IF(ISERROR(E46/D46),"N/A",E46/D46)</f>
        <v>18.399999999999999</v>
      </c>
      <c r="J46" s="3" t="s">
        <v>182</v>
      </c>
    </row>
    <row r="47" spans="1:10" x14ac:dyDescent="0.15">
      <c r="A47">
        <v>2012</v>
      </c>
      <c r="B47">
        <v>172.1</v>
      </c>
      <c r="C47">
        <v>26</v>
      </c>
      <c r="D47">
        <v>38</v>
      </c>
      <c r="E47">
        <v>580</v>
      </c>
      <c r="F47">
        <v>1</v>
      </c>
      <c r="G47" s="10">
        <f>IF(ISERROR(E47/B47),"N/A",E47/B47)</f>
        <v>3.3701336432306799</v>
      </c>
      <c r="H47" s="10">
        <f t="shared" ref="H47:H52" si="7">IF(ISERROR((B47*6)/D47),"N/A",(B47*6)/D47)</f>
        <v>27.173684210526314</v>
      </c>
      <c r="I47" s="10">
        <f t="shared" si="6"/>
        <v>15.263157894736842</v>
      </c>
      <c r="J47" s="3" t="s">
        <v>183</v>
      </c>
    </row>
    <row r="48" spans="1:10" x14ac:dyDescent="0.15">
      <c r="A48">
        <v>2013</v>
      </c>
      <c r="B48" s="24">
        <v>221.3</v>
      </c>
      <c r="C48" s="24">
        <v>32</v>
      </c>
      <c r="D48">
        <v>38</v>
      </c>
      <c r="E48">
        <v>1006</v>
      </c>
      <c r="F48"/>
      <c r="G48" s="10">
        <f>IF(ISERROR(E48/B48),"N/A",E48/B48)</f>
        <v>4.5458653411658378</v>
      </c>
      <c r="H48" s="10">
        <f t="shared" si="7"/>
        <v>34.942105263157899</v>
      </c>
      <c r="I48" s="10">
        <f t="shared" si="6"/>
        <v>26.473684210526315</v>
      </c>
      <c r="J48" s="3" t="s">
        <v>224</v>
      </c>
    </row>
    <row r="49" spans="1:10" x14ac:dyDescent="0.15">
      <c r="A49">
        <v>2014</v>
      </c>
      <c r="B49" s="24">
        <v>132.1</v>
      </c>
      <c r="C49" s="24">
        <v>18</v>
      </c>
      <c r="D49" s="9">
        <v>21</v>
      </c>
      <c r="E49">
        <v>532</v>
      </c>
      <c r="F49">
        <v>1</v>
      </c>
      <c r="G49" s="10">
        <f t="shared" ref="G49:G50" si="8">IF(ISERROR(E49/B49),"N/A",E49/B49)</f>
        <v>4.0272520817562452</v>
      </c>
      <c r="H49" s="10">
        <f t="shared" si="7"/>
        <v>37.74285714285714</v>
      </c>
      <c r="I49" s="10">
        <f t="shared" si="6"/>
        <v>25.333333333333332</v>
      </c>
      <c r="J49" s="3" t="s">
        <v>241</v>
      </c>
    </row>
    <row r="50" spans="1:10" x14ac:dyDescent="0.15">
      <c r="A50">
        <v>2015</v>
      </c>
      <c r="B50" s="24">
        <v>170.2</v>
      </c>
      <c r="C50" s="24">
        <v>37</v>
      </c>
      <c r="D50" s="9">
        <v>25</v>
      </c>
      <c r="E50" s="24">
        <v>745</v>
      </c>
      <c r="F50"/>
      <c r="G50" s="10">
        <f t="shared" si="8"/>
        <v>4.3772032902467686</v>
      </c>
      <c r="H50" s="10">
        <f t="shared" si="7"/>
        <v>40.847999999999999</v>
      </c>
      <c r="I50" s="10">
        <f t="shared" si="6"/>
        <v>29.8</v>
      </c>
      <c r="J50" s="3" t="s">
        <v>137</v>
      </c>
    </row>
    <row r="51" spans="1:10" x14ac:dyDescent="0.15">
      <c r="A51">
        <v>2016</v>
      </c>
      <c r="B51" s="24">
        <v>207.20000000000002</v>
      </c>
      <c r="C51" s="24">
        <v>42</v>
      </c>
      <c r="D51" s="24">
        <v>62</v>
      </c>
      <c r="E51" s="24">
        <v>829</v>
      </c>
      <c r="F51" s="24">
        <v>3</v>
      </c>
      <c r="G51" s="10">
        <f>IF(ISERROR(E51/B51),"N/A",E51/B51)</f>
        <v>4.0009652509652502</v>
      </c>
      <c r="H51" s="10">
        <f t="shared" si="7"/>
        <v>20.051612903225806</v>
      </c>
      <c r="I51" s="10">
        <f t="shared" si="6"/>
        <v>13.370967741935484</v>
      </c>
      <c r="J51" s="3" t="s">
        <v>293</v>
      </c>
    </row>
    <row r="52" spans="1:10" x14ac:dyDescent="0.15">
      <c r="A52">
        <v>2017</v>
      </c>
      <c r="B52" s="24">
        <v>237.2</v>
      </c>
      <c r="C52" s="24">
        <v>34</v>
      </c>
      <c r="D52" s="24">
        <v>61</v>
      </c>
      <c r="E52" s="24">
        <v>1002</v>
      </c>
      <c r="F52" s="24">
        <v>2</v>
      </c>
      <c r="G52" s="10">
        <f>IF(ISERROR(E52/B52),"N/A",E52/B52)</f>
        <v>4.2242833052276563</v>
      </c>
      <c r="H52" s="10">
        <f t="shared" si="7"/>
        <v>23.331147540983604</v>
      </c>
      <c r="I52" s="10">
        <f t="shared" si="6"/>
        <v>16.42622950819672</v>
      </c>
      <c r="J52" s="52" t="s">
        <v>357</v>
      </c>
    </row>
    <row r="53" spans="1:10" x14ac:dyDescent="0.15">
      <c r="B53"/>
      <c r="C53"/>
      <c r="D53"/>
      <c r="E53"/>
      <c r="F53"/>
      <c r="G53" s="1"/>
      <c r="H53" s="1"/>
      <c r="I53" s="1"/>
    </row>
    <row r="54" spans="1:10" x14ac:dyDescent="0.15">
      <c r="A54" t="s">
        <v>63</v>
      </c>
      <c r="B54">
        <f>SUM(B42:B53)</f>
        <v>1605.7</v>
      </c>
      <c r="C54">
        <f>SUM(C42:C53)</f>
        <v>274</v>
      </c>
      <c r="D54">
        <f>SUM(D42:D53)</f>
        <v>337</v>
      </c>
      <c r="E54">
        <f>SUM(E42:E53)</f>
        <v>6418</v>
      </c>
      <c r="F54">
        <f>SUM(F42:F53)</f>
        <v>8</v>
      </c>
      <c r="G54" s="1">
        <f>E54/B54</f>
        <v>3.9970106495609392</v>
      </c>
      <c r="H54" s="1">
        <f>(B54*6)/D54</f>
        <v>28.58813056379822</v>
      </c>
      <c r="I54" s="1">
        <f>E54/D54</f>
        <v>19.044510385756677</v>
      </c>
      <c r="J54" s="3" t="s">
        <v>293</v>
      </c>
    </row>
  </sheetData>
  <phoneticPr fontId="9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L5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39" t="s">
        <v>43</v>
      </c>
      <c r="B1" s="5" t="s">
        <v>147</v>
      </c>
      <c r="C1" s="9" t="s">
        <v>275</v>
      </c>
      <c r="D1" s="9">
        <f>COUNTA(A5:A18)</f>
        <v>13</v>
      </c>
      <c r="E1" s="9">
        <f>COUNTA(A44:A57)</f>
        <v>13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2005</v>
      </c>
      <c r="B5" s="9">
        <v>4</v>
      </c>
      <c r="C5" s="9">
        <v>4</v>
      </c>
      <c r="D5" s="9">
        <v>0</v>
      </c>
      <c r="E5" s="9">
        <v>2</v>
      </c>
      <c r="F5" s="9">
        <v>9</v>
      </c>
      <c r="I5" s="1">
        <f t="shared" ref="I5:I15" si="0">IF(C5=0,"",ROUND(F5/(C5-D5),3))</f>
        <v>2.25</v>
      </c>
      <c r="J5" s="9">
        <v>5</v>
      </c>
      <c r="K5" s="3"/>
      <c r="L5">
        <v>1</v>
      </c>
    </row>
    <row r="6" spans="1:12" x14ac:dyDescent="0.15">
      <c r="A6">
        <v>2006</v>
      </c>
      <c r="B6" s="9">
        <v>6</v>
      </c>
      <c r="C6" s="9">
        <v>6</v>
      </c>
      <c r="D6" s="9">
        <v>0</v>
      </c>
      <c r="E6" s="9">
        <v>0</v>
      </c>
      <c r="F6" s="9">
        <v>66</v>
      </c>
      <c r="I6" s="1">
        <f t="shared" si="0"/>
        <v>11</v>
      </c>
      <c r="J6">
        <v>18</v>
      </c>
      <c r="L6">
        <v>0</v>
      </c>
    </row>
    <row r="7" spans="1:12" x14ac:dyDescent="0.15">
      <c r="A7">
        <v>2007</v>
      </c>
      <c r="B7" s="9">
        <v>2</v>
      </c>
      <c r="C7" s="9">
        <v>1</v>
      </c>
      <c r="D7" s="9">
        <v>0</v>
      </c>
      <c r="E7" s="9">
        <v>0</v>
      </c>
      <c r="F7" s="9">
        <v>11</v>
      </c>
      <c r="I7" s="1">
        <f t="shared" si="0"/>
        <v>11</v>
      </c>
      <c r="J7">
        <v>11</v>
      </c>
      <c r="L7">
        <v>0</v>
      </c>
    </row>
    <row r="8" spans="1:12" x14ac:dyDescent="0.15">
      <c r="A8">
        <v>2008</v>
      </c>
      <c r="B8" s="9">
        <v>3</v>
      </c>
      <c r="C8" s="9">
        <v>3</v>
      </c>
      <c r="D8" s="9">
        <v>0</v>
      </c>
      <c r="E8" s="9">
        <v>0</v>
      </c>
      <c r="F8" s="9">
        <v>53</v>
      </c>
      <c r="I8" s="1">
        <f t="shared" si="0"/>
        <v>17.667000000000002</v>
      </c>
      <c r="L8">
        <v>1</v>
      </c>
    </row>
    <row r="9" spans="1:12" x14ac:dyDescent="0.15">
      <c r="A9">
        <v>2009</v>
      </c>
      <c r="B9" s="9">
        <v>11</v>
      </c>
      <c r="C9" s="9">
        <v>10</v>
      </c>
      <c r="D9" s="9">
        <v>0</v>
      </c>
      <c r="E9" s="9">
        <v>1</v>
      </c>
      <c r="F9" s="9">
        <v>481</v>
      </c>
      <c r="G9" s="9">
        <v>1</v>
      </c>
      <c r="H9" s="9">
        <v>4</v>
      </c>
      <c r="I9" s="1">
        <f t="shared" si="0"/>
        <v>48.1</v>
      </c>
      <c r="J9" s="9">
        <v>131</v>
      </c>
      <c r="L9" s="9">
        <v>5</v>
      </c>
    </row>
    <row r="10" spans="1:12" x14ac:dyDescent="0.15">
      <c r="A10">
        <v>2010</v>
      </c>
      <c r="B10">
        <v>6</v>
      </c>
      <c r="C10">
        <v>6</v>
      </c>
      <c r="D10">
        <v>0</v>
      </c>
      <c r="E10">
        <v>1</v>
      </c>
      <c r="F10">
        <v>151</v>
      </c>
      <c r="G10"/>
      <c r="H10">
        <v>2</v>
      </c>
      <c r="I10" s="1">
        <f t="shared" si="0"/>
        <v>25.167000000000002</v>
      </c>
      <c r="J10">
        <v>70</v>
      </c>
      <c r="L10">
        <v>3</v>
      </c>
    </row>
    <row r="11" spans="1:12" x14ac:dyDescent="0.15">
      <c r="A11">
        <v>2011</v>
      </c>
      <c r="B11">
        <v>7</v>
      </c>
      <c r="C11">
        <v>7</v>
      </c>
      <c r="D11">
        <v>2</v>
      </c>
      <c r="E11">
        <v>1</v>
      </c>
      <c r="F11">
        <v>371</v>
      </c>
      <c r="G11">
        <v>1</v>
      </c>
      <c r="H11">
        <v>4</v>
      </c>
      <c r="I11" s="1">
        <f t="shared" si="0"/>
        <v>74.2</v>
      </c>
      <c r="J11">
        <v>102</v>
      </c>
      <c r="L11">
        <v>1</v>
      </c>
    </row>
    <row r="12" spans="1:12" x14ac:dyDescent="0.15">
      <c r="A12">
        <v>2012</v>
      </c>
      <c r="B12" s="9">
        <v>4</v>
      </c>
      <c r="C12" s="9">
        <v>4</v>
      </c>
      <c r="D12" s="9">
        <v>2</v>
      </c>
      <c r="E12" s="9">
        <v>0</v>
      </c>
      <c r="F12" s="9">
        <v>201</v>
      </c>
      <c r="G12"/>
      <c r="H12"/>
      <c r="I12" s="1">
        <f t="shared" si="0"/>
        <v>100.5</v>
      </c>
      <c r="J12">
        <v>95</v>
      </c>
      <c r="L12">
        <v>1</v>
      </c>
    </row>
    <row r="13" spans="1:12" x14ac:dyDescent="0.15">
      <c r="A13">
        <v>2013</v>
      </c>
      <c r="B13" s="24">
        <v>3</v>
      </c>
      <c r="C13" s="24">
        <v>3</v>
      </c>
      <c r="D13" s="24">
        <v>0</v>
      </c>
      <c r="E13" s="24">
        <v>2</v>
      </c>
      <c r="F13" s="9">
        <v>6</v>
      </c>
      <c r="G13"/>
      <c r="H13"/>
      <c r="I13" s="1">
        <f t="shared" si="0"/>
        <v>2</v>
      </c>
      <c r="J13">
        <v>6</v>
      </c>
      <c r="L13">
        <v>0</v>
      </c>
    </row>
    <row r="14" spans="1:12" x14ac:dyDescent="0.15">
      <c r="A14">
        <v>2014</v>
      </c>
      <c r="B14" s="24">
        <v>1</v>
      </c>
      <c r="C14" s="24">
        <v>1</v>
      </c>
      <c r="D14" s="24">
        <v>0</v>
      </c>
      <c r="E14" s="24">
        <v>0</v>
      </c>
      <c r="F14" s="9">
        <v>36</v>
      </c>
      <c r="G14"/>
      <c r="H14"/>
      <c r="I14" s="1">
        <f t="shared" si="0"/>
        <v>36</v>
      </c>
      <c r="J14">
        <v>36</v>
      </c>
      <c r="L14">
        <v>0</v>
      </c>
    </row>
    <row r="15" spans="1:12" x14ac:dyDescent="0.15">
      <c r="A15">
        <v>2015</v>
      </c>
      <c r="B15" s="24">
        <v>4</v>
      </c>
      <c r="C15" s="24">
        <v>4</v>
      </c>
      <c r="D15" s="24">
        <v>1</v>
      </c>
      <c r="E15" s="24">
        <v>0</v>
      </c>
      <c r="F15" s="9">
        <v>176</v>
      </c>
      <c r="G15" s="24">
        <v>1</v>
      </c>
      <c r="H15"/>
      <c r="I15" s="1">
        <f t="shared" si="0"/>
        <v>58.667000000000002</v>
      </c>
      <c r="J15">
        <v>109</v>
      </c>
      <c r="L15">
        <v>5</v>
      </c>
    </row>
    <row r="16" spans="1:12" x14ac:dyDescent="0.15">
      <c r="A16">
        <v>2016</v>
      </c>
      <c r="B16" s="24">
        <v>2</v>
      </c>
      <c r="C16" s="24">
        <v>2</v>
      </c>
      <c r="D16" s="24">
        <v>0</v>
      </c>
      <c r="E16" s="24">
        <v>0</v>
      </c>
      <c r="F16" s="24">
        <v>10</v>
      </c>
      <c r="G16" s="24">
        <v>0</v>
      </c>
      <c r="H16" s="24">
        <v>0</v>
      </c>
      <c r="I16" s="1">
        <f>IF(C16-D16=0,"--",F16/(C16-D16))</f>
        <v>5</v>
      </c>
      <c r="J16" s="24">
        <v>9</v>
      </c>
      <c r="L16">
        <v>1</v>
      </c>
    </row>
    <row r="17" spans="1:12" x14ac:dyDescent="0.15">
      <c r="A17">
        <v>2017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4" t="str">
        <f>IF(C17-D17=0,"--",F17/(C17-D17))</f>
        <v>--</v>
      </c>
      <c r="J17" s="24">
        <v>0</v>
      </c>
      <c r="L17" s="52" t="s">
        <v>244</v>
      </c>
    </row>
    <row r="18" spans="1:12" x14ac:dyDescent="0.15">
      <c r="I18" s="9"/>
    </row>
    <row r="19" spans="1:12" x14ac:dyDescent="0.15">
      <c r="A19" t="s">
        <v>27</v>
      </c>
      <c r="B19" s="9">
        <f t="shared" ref="B19:H19" si="1">SUM(B5:B18)</f>
        <v>53</v>
      </c>
      <c r="C19" s="9">
        <f t="shared" si="1"/>
        <v>51</v>
      </c>
      <c r="D19" s="9">
        <f t="shared" si="1"/>
        <v>5</v>
      </c>
      <c r="E19" s="9">
        <f t="shared" si="1"/>
        <v>7</v>
      </c>
      <c r="F19" s="9">
        <f t="shared" si="1"/>
        <v>1571</v>
      </c>
      <c r="G19" s="9">
        <f t="shared" si="1"/>
        <v>3</v>
      </c>
      <c r="H19" s="9">
        <f t="shared" si="1"/>
        <v>10</v>
      </c>
      <c r="I19" s="10">
        <f>F19/(C19-D19)</f>
        <v>34.152173913043477</v>
      </c>
      <c r="J19">
        <f>MAX(J5:J18)</f>
        <v>131</v>
      </c>
      <c r="L19" s="9">
        <f t="shared" ref="L19" si="2">SUM(L5:L18)</f>
        <v>18</v>
      </c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41" spans="1:10" x14ac:dyDescent="0.15">
      <c r="A41" s="5" t="s">
        <v>126</v>
      </c>
    </row>
    <row r="42" spans="1:10" x14ac:dyDescent="0.15">
      <c r="A42" s="5"/>
    </row>
    <row r="43" spans="1:10" x14ac:dyDescent="0.15">
      <c r="A43" t="s">
        <v>107</v>
      </c>
      <c r="B43" t="s">
        <v>66</v>
      </c>
      <c r="C43" t="s">
        <v>67</v>
      </c>
      <c r="D43" t="s">
        <v>68</v>
      </c>
      <c r="E43" t="s">
        <v>35</v>
      </c>
      <c r="F43" t="s">
        <v>70</v>
      </c>
      <c r="G43" s="1" t="s">
        <v>71</v>
      </c>
      <c r="H43" s="1" t="s">
        <v>72</v>
      </c>
      <c r="I43" s="1" t="s">
        <v>37</v>
      </c>
      <c r="J43" s="4" t="s">
        <v>69</v>
      </c>
    </row>
    <row r="44" spans="1:10" x14ac:dyDescent="0.15">
      <c r="A44">
        <v>2005</v>
      </c>
      <c r="B44">
        <v>22</v>
      </c>
      <c r="C44">
        <v>3</v>
      </c>
      <c r="D44">
        <v>3</v>
      </c>
      <c r="E44">
        <v>113</v>
      </c>
      <c r="F44"/>
      <c r="G44" s="1">
        <f t="shared" ref="G44:G53" si="3">IF(ISERROR(E44/B44),"N/A",E44/B44)</f>
        <v>5.1363636363636367</v>
      </c>
      <c r="H44" s="1">
        <f t="shared" ref="H44" si="4">(B44*6)/D44</f>
        <v>44</v>
      </c>
      <c r="I44" s="10">
        <f>E44/D44</f>
        <v>37.666666666666664</v>
      </c>
      <c r="J44" s="3" t="s">
        <v>86</v>
      </c>
    </row>
    <row r="45" spans="1:10" x14ac:dyDescent="0.15">
      <c r="A45">
        <v>2006</v>
      </c>
      <c r="B45">
        <v>17.2</v>
      </c>
      <c r="C45">
        <v>1</v>
      </c>
      <c r="D45">
        <v>7</v>
      </c>
      <c r="E45">
        <v>77</v>
      </c>
      <c r="G45" s="1">
        <f t="shared" si="3"/>
        <v>4.4767441860465116</v>
      </c>
      <c r="H45" s="1">
        <f t="shared" ref="H45:H52" si="5">(B45*6)/D45</f>
        <v>14.742857142857142</v>
      </c>
      <c r="I45" s="10">
        <f t="shared" ref="I45:I52" si="6">E45/D45</f>
        <v>11</v>
      </c>
      <c r="J45" s="3" t="s">
        <v>137</v>
      </c>
    </row>
    <row r="46" spans="1:10" x14ac:dyDescent="0.15">
      <c r="A46">
        <v>2007</v>
      </c>
      <c r="B46">
        <v>9</v>
      </c>
      <c r="C46">
        <v>0</v>
      </c>
      <c r="D46">
        <v>1</v>
      </c>
      <c r="E46">
        <v>37</v>
      </c>
      <c r="F46"/>
      <c r="G46" s="1">
        <f t="shared" si="3"/>
        <v>4.1111111111111107</v>
      </c>
      <c r="H46" s="1">
        <f t="shared" si="5"/>
        <v>54</v>
      </c>
      <c r="I46" s="10">
        <f t="shared" si="6"/>
        <v>37</v>
      </c>
      <c r="J46" s="3" t="s">
        <v>212</v>
      </c>
    </row>
    <row r="47" spans="1:10" x14ac:dyDescent="0.15">
      <c r="A47">
        <v>2008</v>
      </c>
      <c r="B47">
        <v>11</v>
      </c>
      <c r="C47">
        <v>1</v>
      </c>
      <c r="D47">
        <v>2</v>
      </c>
      <c r="E47">
        <v>61</v>
      </c>
      <c r="F47"/>
      <c r="G47" s="1">
        <f t="shared" si="3"/>
        <v>5.5454545454545459</v>
      </c>
      <c r="H47" s="1">
        <f t="shared" si="5"/>
        <v>33</v>
      </c>
      <c r="I47" s="10">
        <f t="shared" si="6"/>
        <v>30.5</v>
      </c>
      <c r="J47" s="3" t="s">
        <v>209</v>
      </c>
    </row>
    <row r="48" spans="1:10" x14ac:dyDescent="0.15">
      <c r="A48">
        <v>2009</v>
      </c>
      <c r="B48">
        <v>56.3</v>
      </c>
      <c r="C48">
        <v>10</v>
      </c>
      <c r="D48">
        <v>12</v>
      </c>
      <c r="E48">
        <v>216</v>
      </c>
      <c r="F48"/>
      <c r="G48" s="1">
        <f t="shared" si="3"/>
        <v>3.8365896980461813</v>
      </c>
      <c r="H48" s="1">
        <f t="shared" si="5"/>
        <v>28.149999999999995</v>
      </c>
      <c r="I48" s="10">
        <f t="shared" si="6"/>
        <v>18</v>
      </c>
      <c r="J48" s="3" t="s">
        <v>184</v>
      </c>
    </row>
    <row r="49" spans="1:10" x14ac:dyDescent="0.15">
      <c r="A49">
        <v>2010</v>
      </c>
      <c r="B49">
        <v>19</v>
      </c>
      <c r="C49">
        <v>3</v>
      </c>
      <c r="D49">
        <v>4</v>
      </c>
      <c r="E49">
        <v>70</v>
      </c>
      <c r="F49">
        <v>1</v>
      </c>
      <c r="G49" s="1">
        <f t="shared" si="3"/>
        <v>3.6842105263157894</v>
      </c>
      <c r="H49" s="1">
        <f t="shared" si="5"/>
        <v>28.5</v>
      </c>
      <c r="I49" s="10">
        <f t="shared" si="6"/>
        <v>17.5</v>
      </c>
      <c r="J49" s="3" t="s">
        <v>185</v>
      </c>
    </row>
    <row r="50" spans="1:10" x14ac:dyDescent="0.15">
      <c r="A50">
        <v>2011</v>
      </c>
      <c r="B50">
        <v>32</v>
      </c>
      <c r="C50">
        <v>4</v>
      </c>
      <c r="D50">
        <v>3</v>
      </c>
      <c r="E50">
        <v>173</v>
      </c>
      <c r="F50"/>
      <c r="G50" s="1">
        <f t="shared" si="3"/>
        <v>5.40625</v>
      </c>
      <c r="H50" s="1">
        <f t="shared" si="5"/>
        <v>64</v>
      </c>
      <c r="I50" s="10">
        <f t="shared" si="6"/>
        <v>57.666666666666664</v>
      </c>
      <c r="J50" s="3" t="s">
        <v>98</v>
      </c>
    </row>
    <row r="51" spans="1:10" x14ac:dyDescent="0.15">
      <c r="A51">
        <v>2012</v>
      </c>
      <c r="B51">
        <v>17</v>
      </c>
      <c r="C51">
        <v>3</v>
      </c>
      <c r="D51">
        <v>5</v>
      </c>
      <c r="E51">
        <v>70</v>
      </c>
      <c r="F51"/>
      <c r="G51" s="1">
        <f t="shared" si="3"/>
        <v>4.117647058823529</v>
      </c>
      <c r="H51" s="1">
        <f t="shared" si="5"/>
        <v>20.399999999999999</v>
      </c>
      <c r="I51" s="10">
        <f t="shared" si="6"/>
        <v>14</v>
      </c>
      <c r="J51" s="3" t="s">
        <v>101</v>
      </c>
    </row>
    <row r="52" spans="1:10" x14ac:dyDescent="0.15">
      <c r="A52">
        <v>2013</v>
      </c>
      <c r="B52">
        <v>15</v>
      </c>
      <c r="C52">
        <v>1</v>
      </c>
      <c r="D52">
        <v>6</v>
      </c>
      <c r="E52">
        <v>73</v>
      </c>
      <c r="F52"/>
      <c r="G52" s="1">
        <f t="shared" si="3"/>
        <v>4.8666666666666663</v>
      </c>
      <c r="H52" s="1">
        <f t="shared" si="5"/>
        <v>15</v>
      </c>
      <c r="I52" s="10">
        <f t="shared" si="6"/>
        <v>12.166666666666666</v>
      </c>
      <c r="J52" s="3" t="s">
        <v>225</v>
      </c>
    </row>
    <row r="53" spans="1:10" x14ac:dyDescent="0.15">
      <c r="A53">
        <v>2014</v>
      </c>
      <c r="B53">
        <v>8</v>
      </c>
      <c r="C53">
        <v>1</v>
      </c>
      <c r="D53">
        <v>0</v>
      </c>
      <c r="E53">
        <v>30</v>
      </c>
      <c r="F53"/>
      <c r="G53" s="1">
        <f t="shared" si="3"/>
        <v>3.75</v>
      </c>
      <c r="H53" s="4" t="str">
        <f>IF(D53=0,"--",(B53*6)/D53)</f>
        <v>--</v>
      </c>
      <c r="I53" s="4" t="str">
        <f>IF(D53=0,"--",E53/D53)</f>
        <v>--</v>
      </c>
      <c r="J53" s="3"/>
    </row>
    <row r="54" spans="1:10" x14ac:dyDescent="0.15">
      <c r="A54">
        <v>2015</v>
      </c>
      <c r="B54">
        <v>11.2</v>
      </c>
      <c r="C54">
        <v>1</v>
      </c>
      <c r="D54">
        <v>2</v>
      </c>
      <c r="E54">
        <v>61</v>
      </c>
      <c r="F54"/>
      <c r="G54" s="1">
        <f t="shared" ref="G54" si="7">IF(ISERROR(E54/B54),"N/A",E54/B54)</f>
        <v>5.4464285714285721</v>
      </c>
      <c r="H54" s="1">
        <f>IF(D54=0,"--",(B54*6)/D54)</f>
        <v>33.599999999999994</v>
      </c>
      <c r="I54" s="1">
        <f>IF(D54=0,"--",E54/D54)</f>
        <v>30.5</v>
      </c>
      <c r="J54" s="3" t="s">
        <v>249</v>
      </c>
    </row>
    <row r="55" spans="1:10" x14ac:dyDescent="0.15">
      <c r="A55">
        <v>2016</v>
      </c>
      <c r="B55" s="24">
        <v>2</v>
      </c>
      <c r="C55" s="24">
        <v>0</v>
      </c>
      <c r="D55" s="24">
        <v>0</v>
      </c>
      <c r="E55" s="24">
        <v>23</v>
      </c>
      <c r="F55" s="24">
        <v>0</v>
      </c>
      <c r="G55" s="10">
        <f>IF(ISERROR(E55/B55),"N/A",E55/B55)</f>
        <v>11.5</v>
      </c>
      <c r="H55" s="10" t="str">
        <f>IF(ISERROR((B55*6)/D55),"N/A",(B55*6)/D55)</f>
        <v>N/A</v>
      </c>
      <c r="I55" s="10" t="str">
        <f>IF(ISERROR(E55/D55),"N/A",E55/D55)</f>
        <v>N/A</v>
      </c>
      <c r="J55" s="3" t="s">
        <v>177</v>
      </c>
    </row>
    <row r="56" spans="1:10" x14ac:dyDescent="0.15">
      <c r="A56">
        <v>2017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10" t="str">
        <f>IF(ISERROR(E56/B56),"N/A",E56/B56)</f>
        <v>N/A</v>
      </c>
      <c r="H56" s="10" t="str">
        <f>IF(ISERROR((B56*6)/D56),"N/A",(B56*6)/D56)</f>
        <v>N/A</v>
      </c>
      <c r="I56" s="10" t="str">
        <f>IF(ISERROR(E56/D56),"N/A",E56/D56)</f>
        <v>N/A</v>
      </c>
      <c r="J56" s="52">
        <v>0</v>
      </c>
    </row>
    <row r="57" spans="1:10" x14ac:dyDescent="0.15">
      <c r="B57"/>
      <c r="C57"/>
      <c r="D57"/>
      <c r="E57"/>
      <c r="F57"/>
      <c r="G57" s="1"/>
      <c r="H57" s="1"/>
      <c r="I57" s="1"/>
      <c r="J57" s="3"/>
    </row>
    <row r="58" spans="1:10" x14ac:dyDescent="0.15">
      <c r="A58" t="s">
        <v>63</v>
      </c>
      <c r="B58">
        <f>SUM(B44:B57)</f>
        <v>219.7</v>
      </c>
      <c r="C58">
        <f>SUM(C44:C57)</f>
        <v>28</v>
      </c>
      <c r="D58">
        <f>SUM(D44:D57)</f>
        <v>45</v>
      </c>
      <c r="E58">
        <f>SUM(E44:E57)</f>
        <v>1004</v>
      </c>
      <c r="F58">
        <f>SUM(F44:F57)</f>
        <v>1</v>
      </c>
      <c r="G58" s="1">
        <f>E58/B58</f>
        <v>4.569868001820665</v>
      </c>
      <c r="H58" s="1">
        <f>(B58*6)/D58</f>
        <v>29.293333333333329</v>
      </c>
      <c r="I58" s="1">
        <f>E58/D58</f>
        <v>22.31111111111111</v>
      </c>
      <c r="J58" s="3" t="s">
        <v>185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39" t="s">
        <v>231</v>
      </c>
      <c r="B1" s="5" t="s">
        <v>232</v>
      </c>
      <c r="C1" s="9" t="s">
        <v>276</v>
      </c>
      <c r="D1" s="9">
        <f>COUNTA(A5:A18)</f>
        <v>13</v>
      </c>
      <c r="E1" s="9">
        <f>COUNTA(A44:A57)</f>
        <v>13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2005</v>
      </c>
      <c r="B5" s="9">
        <v>14</v>
      </c>
      <c r="C5" s="9">
        <v>10</v>
      </c>
      <c r="D5" s="9">
        <v>2</v>
      </c>
      <c r="E5" s="9">
        <v>2</v>
      </c>
      <c r="F5" s="9">
        <v>71</v>
      </c>
      <c r="I5" s="1">
        <f t="shared" ref="I5:I15" si="0">IF(C5=0,"",ROUND(F5/(C5-D5),3))</f>
        <v>8.875</v>
      </c>
      <c r="J5" s="9">
        <v>19</v>
      </c>
      <c r="K5" s="23"/>
      <c r="L5">
        <v>3</v>
      </c>
    </row>
    <row r="6" spans="1:12" x14ac:dyDescent="0.15">
      <c r="A6">
        <v>2006</v>
      </c>
      <c r="B6" s="28">
        <v>5</v>
      </c>
      <c r="C6" s="28">
        <v>4</v>
      </c>
      <c r="D6" s="28">
        <v>0</v>
      </c>
      <c r="E6" s="28">
        <v>0</v>
      </c>
      <c r="F6" s="28">
        <v>56</v>
      </c>
      <c r="I6" s="1">
        <f t="shared" si="0"/>
        <v>14</v>
      </c>
      <c r="J6" s="9">
        <v>24</v>
      </c>
      <c r="K6" s="23"/>
      <c r="L6">
        <v>1</v>
      </c>
    </row>
    <row r="7" spans="1:12" x14ac:dyDescent="0.15">
      <c r="A7">
        <v>2007</v>
      </c>
      <c r="B7" s="9">
        <v>1</v>
      </c>
      <c r="C7" s="9">
        <v>1</v>
      </c>
      <c r="D7" s="9">
        <v>0</v>
      </c>
      <c r="E7" s="9">
        <v>1</v>
      </c>
      <c r="F7" s="9">
        <v>0</v>
      </c>
      <c r="I7" s="1">
        <f t="shared" si="0"/>
        <v>0</v>
      </c>
      <c r="J7">
        <v>0</v>
      </c>
      <c r="L7">
        <v>0</v>
      </c>
    </row>
    <row r="8" spans="1:12" x14ac:dyDescent="0.15">
      <c r="A8">
        <v>2008</v>
      </c>
      <c r="B8" s="9">
        <v>1</v>
      </c>
      <c r="C8" s="9">
        <v>1</v>
      </c>
      <c r="D8" s="9">
        <v>0</v>
      </c>
      <c r="E8" s="9">
        <v>0</v>
      </c>
      <c r="F8" s="9">
        <v>8</v>
      </c>
      <c r="I8" s="1">
        <f t="shared" si="0"/>
        <v>8</v>
      </c>
      <c r="J8">
        <v>8</v>
      </c>
      <c r="L8">
        <v>0</v>
      </c>
    </row>
    <row r="9" spans="1:12" x14ac:dyDescent="0.15">
      <c r="A9">
        <v>2009</v>
      </c>
      <c r="I9" s="1" t="str">
        <f t="shared" si="0"/>
        <v/>
      </c>
      <c r="J9" s="9"/>
    </row>
    <row r="10" spans="1:12" x14ac:dyDescent="0.15">
      <c r="A10">
        <v>2010</v>
      </c>
      <c r="B10">
        <v>4</v>
      </c>
      <c r="C10">
        <v>4</v>
      </c>
      <c r="D10">
        <v>2</v>
      </c>
      <c r="E10"/>
      <c r="F10">
        <v>12</v>
      </c>
      <c r="G10"/>
      <c r="H10"/>
      <c r="I10" s="1">
        <f t="shared" si="0"/>
        <v>6</v>
      </c>
      <c r="J10">
        <v>12</v>
      </c>
      <c r="L10">
        <v>0</v>
      </c>
    </row>
    <row r="11" spans="1:12" x14ac:dyDescent="0.15">
      <c r="A11">
        <v>2011</v>
      </c>
      <c r="B11"/>
      <c r="C11"/>
      <c r="D11"/>
      <c r="E11"/>
      <c r="F11"/>
      <c r="G11"/>
      <c r="H11"/>
      <c r="I11" s="1" t="str">
        <f t="shared" si="0"/>
        <v/>
      </c>
    </row>
    <row r="12" spans="1:12" x14ac:dyDescent="0.15">
      <c r="A12">
        <v>2012</v>
      </c>
      <c r="G12"/>
      <c r="H12"/>
      <c r="I12" s="1" t="str">
        <f t="shared" si="0"/>
        <v/>
      </c>
    </row>
    <row r="13" spans="1:12" x14ac:dyDescent="0.15">
      <c r="A13">
        <v>2013</v>
      </c>
      <c r="B13" s="24">
        <v>4</v>
      </c>
      <c r="C13" s="24">
        <v>3</v>
      </c>
      <c r="D13" s="24">
        <v>1</v>
      </c>
      <c r="E13" s="24"/>
      <c r="F13" s="24">
        <v>49</v>
      </c>
      <c r="G13"/>
      <c r="H13"/>
      <c r="I13" s="1">
        <f t="shared" si="0"/>
        <v>24.5</v>
      </c>
      <c r="J13">
        <v>23</v>
      </c>
      <c r="L13">
        <v>5</v>
      </c>
    </row>
    <row r="14" spans="1:12" x14ac:dyDescent="0.15">
      <c r="A14">
        <v>2014</v>
      </c>
      <c r="B14" s="24">
        <v>8</v>
      </c>
      <c r="C14" s="24">
        <v>7</v>
      </c>
      <c r="D14" s="24">
        <v>2</v>
      </c>
      <c r="E14" s="24"/>
      <c r="F14" s="24">
        <v>99</v>
      </c>
      <c r="G14"/>
      <c r="H14"/>
      <c r="I14" s="1">
        <f t="shared" si="0"/>
        <v>19.8</v>
      </c>
      <c r="J14">
        <v>35</v>
      </c>
      <c r="L14">
        <v>4</v>
      </c>
    </row>
    <row r="15" spans="1:12" x14ac:dyDescent="0.15">
      <c r="A15">
        <v>2015</v>
      </c>
      <c r="B15" s="24">
        <v>1</v>
      </c>
      <c r="C15" s="24">
        <v>1</v>
      </c>
      <c r="D15" s="24">
        <v>0</v>
      </c>
      <c r="E15" s="24"/>
      <c r="F15" s="24">
        <v>1</v>
      </c>
      <c r="G15"/>
      <c r="H15"/>
      <c r="I15" s="1">
        <f t="shared" si="0"/>
        <v>1</v>
      </c>
      <c r="J15">
        <v>1</v>
      </c>
      <c r="L15">
        <v>0</v>
      </c>
    </row>
    <row r="16" spans="1:12" x14ac:dyDescent="0.15">
      <c r="A16">
        <v>2016</v>
      </c>
      <c r="B16" s="24">
        <v>7</v>
      </c>
      <c r="C16" s="24">
        <v>2</v>
      </c>
      <c r="D16" s="24">
        <v>0</v>
      </c>
      <c r="E16" s="24">
        <v>0</v>
      </c>
      <c r="F16" s="24">
        <v>8</v>
      </c>
      <c r="G16" s="24">
        <v>0</v>
      </c>
      <c r="H16" s="24">
        <v>0</v>
      </c>
      <c r="I16" s="1">
        <f>IF(C16-D16=0,"--",F16/(C16-D16))</f>
        <v>4</v>
      </c>
      <c r="J16" s="24">
        <v>6</v>
      </c>
      <c r="L16">
        <v>3</v>
      </c>
    </row>
    <row r="17" spans="1:12" x14ac:dyDescent="0.15">
      <c r="A17">
        <v>2017</v>
      </c>
      <c r="B17" s="24">
        <v>4</v>
      </c>
      <c r="C17" s="24">
        <v>3</v>
      </c>
      <c r="D17" s="24">
        <v>0</v>
      </c>
      <c r="E17" s="24">
        <v>0</v>
      </c>
      <c r="F17" s="24">
        <v>18</v>
      </c>
      <c r="G17" s="24">
        <v>0</v>
      </c>
      <c r="H17" s="24">
        <v>0</v>
      </c>
      <c r="I17" s="53">
        <f>IF(C17-D17=0,"--",F17/(C17-D17))</f>
        <v>6</v>
      </c>
      <c r="J17" s="24">
        <v>9</v>
      </c>
      <c r="L17" s="52" t="s">
        <v>244</v>
      </c>
    </row>
    <row r="18" spans="1:12" x14ac:dyDescent="0.15">
      <c r="I18" s="9"/>
    </row>
    <row r="19" spans="1:12" x14ac:dyDescent="0.15">
      <c r="A19" t="s">
        <v>150</v>
      </c>
      <c r="B19" s="9">
        <f t="shared" ref="B19:H19" si="1">SUM(B5:B18)</f>
        <v>49</v>
      </c>
      <c r="C19" s="9">
        <f t="shared" si="1"/>
        <v>36</v>
      </c>
      <c r="D19" s="9">
        <f t="shared" si="1"/>
        <v>7</v>
      </c>
      <c r="E19" s="9">
        <f t="shared" si="1"/>
        <v>3</v>
      </c>
      <c r="F19" s="9">
        <f>SUM(F5:F15)</f>
        <v>296</v>
      </c>
      <c r="G19" s="9">
        <f t="shared" si="1"/>
        <v>0</v>
      </c>
      <c r="H19" s="9">
        <f t="shared" si="1"/>
        <v>0</v>
      </c>
      <c r="I19" s="10">
        <f>F19/(C19-D19)</f>
        <v>10.206896551724139</v>
      </c>
      <c r="J19">
        <f>MAX(J5:J18)</f>
        <v>35</v>
      </c>
      <c r="L19" s="9">
        <f>SUM(L5:L18)</f>
        <v>16</v>
      </c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41" spans="1:10" x14ac:dyDescent="0.15">
      <c r="A41" s="5" t="s">
        <v>126</v>
      </c>
    </row>
    <row r="42" spans="1:10" x14ac:dyDescent="0.15">
      <c r="A42" s="5"/>
    </row>
    <row r="43" spans="1:10" x14ac:dyDescent="0.15">
      <c r="A43" t="s">
        <v>107</v>
      </c>
      <c r="B43" t="s">
        <v>66</v>
      </c>
      <c r="C43" t="s">
        <v>67</v>
      </c>
      <c r="D43" t="s">
        <v>68</v>
      </c>
      <c r="E43" t="s">
        <v>35</v>
      </c>
      <c r="F43" t="s">
        <v>70</v>
      </c>
      <c r="G43" s="1" t="s">
        <v>71</v>
      </c>
      <c r="H43" s="1" t="s">
        <v>72</v>
      </c>
      <c r="I43" s="1" t="s">
        <v>37</v>
      </c>
      <c r="J43" s="1" t="s">
        <v>69</v>
      </c>
    </row>
    <row r="44" spans="1:10" x14ac:dyDescent="0.15">
      <c r="A44">
        <v>2005</v>
      </c>
      <c r="B44">
        <v>18.399999999999999</v>
      </c>
      <c r="C44">
        <v>0</v>
      </c>
      <c r="D44">
        <v>4</v>
      </c>
      <c r="E44">
        <v>163</v>
      </c>
      <c r="F44"/>
      <c r="G44" s="4">
        <f>IF(ISERROR(E44/B44),"",E44/B44)</f>
        <v>8.858695652173914</v>
      </c>
      <c r="H44" s="4">
        <f>IF(ISERROR((B44*6)/D44),"",(B44*6)/D44)</f>
        <v>27.599999999999998</v>
      </c>
      <c r="I44" s="4">
        <f>IF(ISERROR(E44/D44),"",E44/D44)</f>
        <v>40.75</v>
      </c>
      <c r="J44" t="s">
        <v>236</v>
      </c>
    </row>
    <row r="45" spans="1:10" x14ac:dyDescent="0.15">
      <c r="A45">
        <v>2006</v>
      </c>
      <c r="B45">
        <v>3</v>
      </c>
      <c r="C45">
        <v>0</v>
      </c>
      <c r="D45">
        <v>0</v>
      </c>
      <c r="E45">
        <v>10</v>
      </c>
      <c r="G45" s="4">
        <f t="shared" ref="G45:G54" si="2">IF(ISERROR(E45/B45),"",E45/B45)</f>
        <v>3.3333333333333335</v>
      </c>
      <c r="H45" s="4" t="str">
        <f t="shared" ref="H45:H54" si="3">IF(ISERROR((B45*6)/D45),"",(B45*6)/D45)</f>
        <v/>
      </c>
      <c r="I45" s="4" t="str">
        <f>IF(ISERROR(E45/D45),"",E45/D45)</f>
        <v/>
      </c>
    </row>
    <row r="46" spans="1:10" x14ac:dyDescent="0.15">
      <c r="A46">
        <v>2007</v>
      </c>
      <c r="B46"/>
      <c r="C46"/>
      <c r="D46"/>
      <c r="E46"/>
      <c r="F46"/>
      <c r="G46" s="4" t="str">
        <f t="shared" si="2"/>
        <v/>
      </c>
      <c r="H46" s="4" t="str">
        <f t="shared" si="3"/>
        <v/>
      </c>
      <c r="I46" s="4" t="str">
        <f t="shared" ref="I46:I54" si="4">IF(ISERROR(E46/D46),"",E46/D46)</f>
        <v/>
      </c>
    </row>
    <row r="47" spans="1:10" x14ac:dyDescent="0.15">
      <c r="A47">
        <v>2008</v>
      </c>
      <c r="B47"/>
      <c r="C47"/>
      <c r="D47"/>
      <c r="E47"/>
      <c r="F47"/>
      <c r="G47" s="4" t="str">
        <f t="shared" si="2"/>
        <v/>
      </c>
      <c r="H47" s="4" t="str">
        <f t="shared" si="3"/>
        <v/>
      </c>
      <c r="I47" s="4" t="str">
        <f t="shared" si="4"/>
        <v/>
      </c>
    </row>
    <row r="48" spans="1:10" x14ac:dyDescent="0.15">
      <c r="A48">
        <v>2009</v>
      </c>
      <c r="B48"/>
      <c r="C48"/>
      <c r="D48"/>
      <c r="E48"/>
      <c r="F48"/>
      <c r="G48" s="4" t="str">
        <f t="shared" si="2"/>
        <v/>
      </c>
      <c r="H48" s="4" t="str">
        <f t="shared" si="3"/>
        <v/>
      </c>
      <c r="I48" s="4" t="str">
        <f t="shared" si="4"/>
        <v/>
      </c>
    </row>
    <row r="49" spans="1:10" x14ac:dyDescent="0.15">
      <c r="A49">
        <v>2010</v>
      </c>
      <c r="B49"/>
      <c r="C49"/>
      <c r="D49"/>
      <c r="E49"/>
      <c r="F49"/>
      <c r="G49" s="4" t="str">
        <f t="shared" si="2"/>
        <v/>
      </c>
      <c r="H49" s="4" t="str">
        <f t="shared" si="3"/>
        <v/>
      </c>
      <c r="I49" s="4" t="str">
        <f t="shared" si="4"/>
        <v/>
      </c>
    </row>
    <row r="50" spans="1:10" x14ac:dyDescent="0.15">
      <c r="A50">
        <v>2011</v>
      </c>
      <c r="B50"/>
      <c r="C50"/>
      <c r="D50"/>
      <c r="E50"/>
      <c r="F50"/>
      <c r="G50" s="4" t="str">
        <f t="shared" si="2"/>
        <v/>
      </c>
      <c r="H50" s="4" t="str">
        <f t="shared" si="3"/>
        <v/>
      </c>
      <c r="I50" s="4" t="str">
        <f t="shared" si="4"/>
        <v/>
      </c>
    </row>
    <row r="51" spans="1:10" x14ac:dyDescent="0.15">
      <c r="A51">
        <v>2012</v>
      </c>
      <c r="B51"/>
      <c r="C51"/>
      <c r="D51"/>
      <c r="E51"/>
      <c r="F51"/>
      <c r="G51" s="4" t="str">
        <f t="shared" si="2"/>
        <v/>
      </c>
      <c r="H51" s="4" t="str">
        <f t="shared" si="3"/>
        <v/>
      </c>
      <c r="I51" s="4" t="str">
        <f t="shared" si="4"/>
        <v/>
      </c>
    </row>
    <row r="52" spans="1:10" x14ac:dyDescent="0.15">
      <c r="A52">
        <v>2013</v>
      </c>
      <c r="B52">
        <v>1</v>
      </c>
      <c r="C52">
        <v>0</v>
      </c>
      <c r="D52">
        <v>1</v>
      </c>
      <c r="E52">
        <v>3</v>
      </c>
      <c r="F52"/>
      <c r="G52" s="4">
        <f t="shared" si="2"/>
        <v>3</v>
      </c>
      <c r="H52" s="4">
        <f t="shared" si="3"/>
        <v>6</v>
      </c>
      <c r="I52" s="4">
        <f t="shared" si="4"/>
        <v>3</v>
      </c>
      <c r="J52" t="s">
        <v>233</v>
      </c>
    </row>
    <row r="53" spans="1:10" x14ac:dyDescent="0.15">
      <c r="A53">
        <v>2014</v>
      </c>
      <c r="B53">
        <v>24.2</v>
      </c>
      <c r="C53">
        <v>3</v>
      </c>
      <c r="D53">
        <v>4</v>
      </c>
      <c r="E53">
        <v>139</v>
      </c>
      <c r="F53"/>
      <c r="G53" s="4">
        <f t="shared" ref="G53" si="5">IF(ISERROR(E53/B53),"",E53/B53)</f>
        <v>5.7438016528925617</v>
      </c>
      <c r="H53" s="4">
        <f t="shared" ref="H53" si="6">IF(ISERROR((B53*6)/D53),"",(B53*6)/D53)</f>
        <v>36.299999999999997</v>
      </c>
      <c r="I53" s="4">
        <f t="shared" ref="I53" si="7">IF(ISERROR(E53/D53),"",E53/D53)</f>
        <v>34.75</v>
      </c>
      <c r="J53" t="s">
        <v>87</v>
      </c>
    </row>
    <row r="54" spans="1:10" x14ac:dyDescent="0.15">
      <c r="A54">
        <v>2015</v>
      </c>
      <c r="B54">
        <v>4</v>
      </c>
      <c r="C54">
        <v>0</v>
      </c>
      <c r="D54">
        <v>1</v>
      </c>
      <c r="E54">
        <v>31</v>
      </c>
      <c r="F54"/>
      <c r="G54" s="4">
        <f t="shared" si="2"/>
        <v>7.75</v>
      </c>
      <c r="H54" s="4">
        <f t="shared" si="3"/>
        <v>24</v>
      </c>
      <c r="I54" s="4">
        <f t="shared" si="4"/>
        <v>31</v>
      </c>
      <c r="J54" t="s">
        <v>198</v>
      </c>
    </row>
    <row r="55" spans="1:10" x14ac:dyDescent="0.15">
      <c r="A55">
        <v>2016</v>
      </c>
      <c r="B55" s="24">
        <v>11</v>
      </c>
      <c r="C55" s="24">
        <v>2</v>
      </c>
      <c r="D55" s="24">
        <v>1</v>
      </c>
      <c r="E55" s="24">
        <v>39</v>
      </c>
      <c r="F55" s="24">
        <v>0</v>
      </c>
      <c r="G55" s="4">
        <f>IF(ISERROR(E55/B55),"N/A",E55/B55)</f>
        <v>3.5454545454545454</v>
      </c>
      <c r="H55" s="4">
        <f>IF(ISERROR((B55*6)/D55),"N/A",(B55*6)/D55)</f>
        <v>66</v>
      </c>
      <c r="I55" s="4">
        <f>IF(ISERROR(E55/D55),"N/A",E55/D55)</f>
        <v>39</v>
      </c>
      <c r="J55" t="s">
        <v>209</v>
      </c>
    </row>
    <row r="56" spans="1:10" x14ac:dyDescent="0.15">
      <c r="A56">
        <v>2017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4" t="str">
        <f>IF(ISERROR(E56/B56),"N/A",E56/B56)</f>
        <v>N/A</v>
      </c>
      <c r="H56" s="4" t="str">
        <f>IF(ISERROR((B56*6)/D56),"N/A",(B56*6)/D56)</f>
        <v>N/A</v>
      </c>
      <c r="I56" s="4" t="str">
        <f>IF(ISERROR(E56/D56),"N/A",E56/D56)</f>
        <v>N/A</v>
      </c>
    </row>
    <row r="57" spans="1:10" x14ac:dyDescent="0.15">
      <c r="B57"/>
      <c r="C57"/>
      <c r="D57"/>
      <c r="E57"/>
      <c r="F57"/>
      <c r="G57" s="1"/>
      <c r="H57" s="1"/>
      <c r="I57" s="1"/>
    </row>
    <row r="58" spans="1:10" x14ac:dyDescent="0.15">
      <c r="A58" t="s">
        <v>63</v>
      </c>
      <c r="B58">
        <f>SUM(B44:B57)</f>
        <v>61.599999999999994</v>
      </c>
      <c r="C58">
        <f>SUM(C44:C57)</f>
        <v>5</v>
      </c>
      <c r="D58">
        <f>SUM(D44:D57)</f>
        <v>11</v>
      </c>
      <c r="E58">
        <f>SUM(E44:E57)</f>
        <v>385</v>
      </c>
      <c r="F58">
        <f>SUM(F44:F57)</f>
        <v>0</v>
      </c>
      <c r="G58" s="4">
        <f>IF(ISERROR(E58/B58),"N/A",E58/B58)</f>
        <v>6.2500000000000009</v>
      </c>
      <c r="H58" s="4">
        <f>IF(ISERROR((B58*6)/D58),"N/A",(B58*6)/D58)</f>
        <v>33.599999999999994</v>
      </c>
      <c r="I58" s="4">
        <f>IF(ISERROR(E58/D58),"N/A",E58/D58)</f>
        <v>35</v>
      </c>
      <c r="J58" t="s">
        <v>87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I17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L52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45" t="s">
        <v>45</v>
      </c>
      <c r="B1" s="5" t="s">
        <v>151</v>
      </c>
    </row>
    <row r="2" spans="1:12" x14ac:dyDescent="0.15">
      <c r="A2" s="5" t="s">
        <v>116</v>
      </c>
      <c r="B2" s="17"/>
      <c r="C2" s="21" t="s">
        <v>172</v>
      </c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272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2005</v>
      </c>
      <c r="B5" s="9">
        <v>2</v>
      </c>
      <c r="C5" s="9">
        <v>2</v>
      </c>
      <c r="D5" s="9">
        <v>1</v>
      </c>
      <c r="E5" s="9">
        <v>1</v>
      </c>
      <c r="F5" s="9">
        <v>2</v>
      </c>
      <c r="I5" s="1">
        <f t="shared" ref="I5:I14" si="0">IF(C5=0,"",ROUND(F5/(C5-D5),3))</f>
        <v>2</v>
      </c>
      <c r="J5" s="9">
        <v>2</v>
      </c>
      <c r="K5" s="23" t="s">
        <v>218</v>
      </c>
      <c r="L5">
        <v>1</v>
      </c>
    </row>
    <row r="6" spans="1:12" x14ac:dyDescent="0.15">
      <c r="A6">
        <v>2006</v>
      </c>
      <c r="B6" s="9">
        <v>10</v>
      </c>
      <c r="C6" s="9">
        <v>7</v>
      </c>
      <c r="D6" s="9">
        <v>1</v>
      </c>
      <c r="E6" s="9">
        <v>3</v>
      </c>
      <c r="F6" s="9">
        <v>47</v>
      </c>
      <c r="I6" s="1">
        <f t="shared" si="0"/>
        <v>7.8330000000000002</v>
      </c>
      <c r="J6" s="9">
        <v>31</v>
      </c>
      <c r="K6" s="23" t="s">
        <v>218</v>
      </c>
      <c r="L6">
        <v>1</v>
      </c>
    </row>
    <row r="7" spans="1:12" x14ac:dyDescent="0.15">
      <c r="A7">
        <v>2007</v>
      </c>
      <c r="B7" s="9">
        <v>10</v>
      </c>
      <c r="C7" s="9">
        <v>7</v>
      </c>
      <c r="D7" s="9">
        <v>1</v>
      </c>
      <c r="E7" s="9">
        <v>1</v>
      </c>
      <c r="F7" s="9">
        <v>26</v>
      </c>
      <c r="I7" s="1">
        <f t="shared" si="0"/>
        <v>4.3330000000000002</v>
      </c>
      <c r="L7">
        <v>1</v>
      </c>
    </row>
    <row r="8" spans="1:12" x14ac:dyDescent="0.15">
      <c r="A8">
        <v>2008</v>
      </c>
      <c r="B8" s="9">
        <v>10</v>
      </c>
      <c r="C8" s="9">
        <v>9</v>
      </c>
      <c r="D8" s="9">
        <v>3</v>
      </c>
      <c r="E8" s="9">
        <v>2</v>
      </c>
      <c r="F8" s="9">
        <v>44</v>
      </c>
      <c r="I8" s="1">
        <f t="shared" si="0"/>
        <v>7.3330000000000002</v>
      </c>
      <c r="L8">
        <v>1</v>
      </c>
    </row>
    <row r="9" spans="1:12" x14ac:dyDescent="0.15">
      <c r="A9">
        <v>2009</v>
      </c>
      <c r="B9" s="9">
        <v>17</v>
      </c>
      <c r="C9" s="9">
        <v>10</v>
      </c>
      <c r="D9" s="9">
        <v>2</v>
      </c>
      <c r="E9" s="9">
        <v>1</v>
      </c>
      <c r="F9" s="9">
        <v>133</v>
      </c>
      <c r="H9" s="9">
        <v>2</v>
      </c>
      <c r="I9" s="1">
        <f t="shared" si="0"/>
        <v>16.625</v>
      </c>
      <c r="J9" s="9">
        <v>57</v>
      </c>
      <c r="L9">
        <v>7</v>
      </c>
    </row>
    <row r="10" spans="1:12" x14ac:dyDescent="0.15">
      <c r="A10">
        <v>2010</v>
      </c>
      <c r="B10">
        <v>16</v>
      </c>
      <c r="C10">
        <v>16</v>
      </c>
      <c r="D10">
        <v>1</v>
      </c>
      <c r="E10">
        <v>3</v>
      </c>
      <c r="F10">
        <v>217</v>
      </c>
      <c r="G10"/>
      <c r="H10"/>
      <c r="I10" s="1">
        <f t="shared" si="0"/>
        <v>14.467000000000001</v>
      </c>
      <c r="J10">
        <v>48</v>
      </c>
      <c r="L10">
        <v>6</v>
      </c>
    </row>
    <row r="11" spans="1:12" x14ac:dyDescent="0.15">
      <c r="A11">
        <v>2011</v>
      </c>
      <c r="B11">
        <v>13</v>
      </c>
      <c r="C11">
        <v>12</v>
      </c>
      <c r="D11">
        <v>2</v>
      </c>
      <c r="E11">
        <v>1</v>
      </c>
      <c r="F11">
        <v>208</v>
      </c>
      <c r="G11"/>
      <c r="H11"/>
      <c r="I11" s="1">
        <f t="shared" si="0"/>
        <v>20.8</v>
      </c>
      <c r="J11">
        <v>45</v>
      </c>
      <c r="L11">
        <v>5</v>
      </c>
    </row>
    <row r="12" spans="1:12" x14ac:dyDescent="0.15">
      <c r="A12">
        <v>2012</v>
      </c>
      <c r="B12" s="9">
        <v>8</v>
      </c>
      <c r="C12" s="9">
        <v>5</v>
      </c>
      <c r="D12" s="9">
        <v>0</v>
      </c>
      <c r="E12" s="9">
        <v>3</v>
      </c>
      <c r="F12" s="9">
        <v>9</v>
      </c>
      <c r="G12"/>
      <c r="H12"/>
      <c r="I12" s="1">
        <f t="shared" si="0"/>
        <v>1.8</v>
      </c>
      <c r="J12">
        <v>8</v>
      </c>
      <c r="L12">
        <v>1</v>
      </c>
    </row>
    <row r="13" spans="1:12" x14ac:dyDescent="0.15">
      <c r="A13">
        <v>2013</v>
      </c>
      <c r="B13" s="24">
        <v>15</v>
      </c>
      <c r="C13" s="24">
        <v>10</v>
      </c>
      <c r="D13" s="24">
        <v>4</v>
      </c>
      <c r="E13" s="24">
        <v>2</v>
      </c>
      <c r="F13" s="24">
        <v>115</v>
      </c>
      <c r="G13"/>
      <c r="H13"/>
      <c r="I13" s="1">
        <f t="shared" si="0"/>
        <v>19.167000000000002</v>
      </c>
      <c r="J13">
        <v>30</v>
      </c>
      <c r="L13">
        <v>4</v>
      </c>
    </row>
    <row r="14" spans="1:12" x14ac:dyDescent="0.15">
      <c r="A14">
        <v>2014</v>
      </c>
      <c r="B14" s="24">
        <v>2</v>
      </c>
      <c r="C14" s="24">
        <v>2</v>
      </c>
      <c r="D14" s="24">
        <v>0</v>
      </c>
      <c r="E14" s="24">
        <v>1</v>
      </c>
      <c r="F14" s="24">
        <v>13</v>
      </c>
      <c r="G14"/>
      <c r="H14"/>
      <c r="I14" s="1">
        <f t="shared" si="0"/>
        <v>6.5</v>
      </c>
      <c r="J14">
        <v>13</v>
      </c>
      <c r="L14">
        <v>0</v>
      </c>
    </row>
    <row r="15" spans="1:12" x14ac:dyDescent="0.15">
      <c r="I15" s="9"/>
    </row>
    <row r="16" spans="1:12" x14ac:dyDescent="0.15">
      <c r="A16" t="s">
        <v>150</v>
      </c>
      <c r="B16" s="9">
        <f t="shared" ref="B16:H16" si="1">SUM(B5:B15)</f>
        <v>103</v>
      </c>
      <c r="C16" s="9">
        <f t="shared" si="1"/>
        <v>80</v>
      </c>
      <c r="D16" s="9">
        <f t="shared" si="1"/>
        <v>15</v>
      </c>
      <c r="E16" s="9">
        <f>SUM(E5:E15)</f>
        <v>18</v>
      </c>
      <c r="F16" s="9">
        <f t="shared" si="1"/>
        <v>814</v>
      </c>
      <c r="G16" s="9">
        <f t="shared" si="1"/>
        <v>0</v>
      </c>
      <c r="H16" s="9">
        <f t="shared" si="1"/>
        <v>2</v>
      </c>
      <c r="I16" s="10">
        <f>F16/(C16-D16)</f>
        <v>12.523076923076923</v>
      </c>
      <c r="J16">
        <f>MAX(J5:J15)</f>
        <v>57</v>
      </c>
      <c r="L16" s="9">
        <f t="shared" ref="L16" si="2">SUM(L5:L15)</f>
        <v>27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126</v>
      </c>
    </row>
    <row r="39" spans="1:10" x14ac:dyDescent="0.15">
      <c r="A39" s="5"/>
    </row>
    <row r="40" spans="1:10" x14ac:dyDescent="0.15">
      <c r="A40" t="s">
        <v>107</v>
      </c>
      <c r="B40" t="s">
        <v>66</v>
      </c>
      <c r="C40" t="s">
        <v>67</v>
      </c>
      <c r="D40" t="s">
        <v>68</v>
      </c>
      <c r="E40" t="s">
        <v>35</v>
      </c>
      <c r="F40" t="s">
        <v>70</v>
      </c>
      <c r="G40" s="1" t="s">
        <v>71</v>
      </c>
      <c r="H40" s="1" t="s">
        <v>72</v>
      </c>
      <c r="I40" s="1" t="s">
        <v>37</v>
      </c>
      <c r="J40" s="1" t="s">
        <v>69</v>
      </c>
    </row>
    <row r="41" spans="1:10" x14ac:dyDescent="0.15">
      <c r="A41">
        <v>2005</v>
      </c>
      <c r="B41">
        <v>9</v>
      </c>
      <c r="C41">
        <v>1</v>
      </c>
      <c r="D41">
        <v>0</v>
      </c>
      <c r="E41">
        <v>42</v>
      </c>
      <c r="F41">
        <v>0</v>
      </c>
      <c r="G41" s="4">
        <f t="shared" ref="G41:G47" si="3">IF(ISERROR(E41/B41),"N/A",E41/B41)</f>
        <v>4.666666666666667</v>
      </c>
      <c r="H41" s="4" t="str">
        <f t="shared" ref="H41:H47" si="4">IF(ISERROR((B41*6)/D41),"N/A",(B41*6)/D41)</f>
        <v>N/A</v>
      </c>
      <c r="I41" s="4" t="str">
        <f t="shared" ref="I41:I46" si="5">IF(ISERROR(E41/D41),"N/A",E41/D41)</f>
        <v>N/A</v>
      </c>
      <c r="J41" t="s">
        <v>216</v>
      </c>
    </row>
    <row r="42" spans="1:10" x14ac:dyDescent="0.15">
      <c r="A42">
        <v>2006</v>
      </c>
      <c r="B42">
        <v>58</v>
      </c>
      <c r="C42">
        <v>6</v>
      </c>
      <c r="D42">
        <v>14</v>
      </c>
      <c r="E42">
        <v>253</v>
      </c>
      <c r="F42" s="9">
        <v>1</v>
      </c>
      <c r="G42" s="4">
        <f t="shared" si="3"/>
        <v>4.3620689655172411</v>
      </c>
      <c r="H42" s="4">
        <f t="shared" si="4"/>
        <v>24.857142857142858</v>
      </c>
      <c r="I42" s="4">
        <f t="shared" si="5"/>
        <v>18.071428571428573</v>
      </c>
      <c r="J42" t="s">
        <v>78</v>
      </c>
    </row>
    <row r="43" spans="1:10" x14ac:dyDescent="0.15">
      <c r="A43">
        <v>2007</v>
      </c>
      <c r="B43">
        <v>70</v>
      </c>
      <c r="C43">
        <v>8</v>
      </c>
      <c r="D43">
        <v>11</v>
      </c>
      <c r="E43">
        <v>298</v>
      </c>
      <c r="F43"/>
      <c r="G43" s="4">
        <f t="shared" si="3"/>
        <v>4.2571428571428571</v>
      </c>
      <c r="H43" s="4">
        <f t="shared" si="4"/>
        <v>38.18181818181818</v>
      </c>
      <c r="I43" s="4">
        <f t="shared" si="5"/>
        <v>27.09090909090909</v>
      </c>
      <c r="J43" t="s">
        <v>201</v>
      </c>
    </row>
    <row r="44" spans="1:10" x14ac:dyDescent="0.15">
      <c r="A44">
        <v>2008</v>
      </c>
      <c r="B44">
        <v>60.5</v>
      </c>
      <c r="C44">
        <v>7</v>
      </c>
      <c r="D44">
        <v>11</v>
      </c>
      <c r="E44">
        <v>241</v>
      </c>
      <c r="F44">
        <v>1</v>
      </c>
      <c r="G44" s="4">
        <f t="shared" si="3"/>
        <v>3.9834710743801653</v>
      </c>
      <c r="H44" s="4">
        <f t="shared" si="4"/>
        <v>33</v>
      </c>
      <c r="I44" s="4">
        <f t="shared" si="5"/>
        <v>21.90909090909091</v>
      </c>
      <c r="J44" t="s">
        <v>192</v>
      </c>
    </row>
    <row r="45" spans="1:10" x14ac:dyDescent="0.15">
      <c r="A45">
        <v>2009</v>
      </c>
      <c r="B45">
        <v>81</v>
      </c>
      <c r="C45">
        <v>8</v>
      </c>
      <c r="D45">
        <v>16</v>
      </c>
      <c r="E45">
        <v>349</v>
      </c>
      <c r="F45"/>
      <c r="G45" s="4">
        <f t="shared" si="3"/>
        <v>4.3086419753086416</v>
      </c>
      <c r="H45" s="4">
        <f t="shared" si="4"/>
        <v>30.375</v>
      </c>
      <c r="I45" s="4">
        <f t="shared" si="5"/>
        <v>21.8125</v>
      </c>
      <c r="J45" t="s">
        <v>2</v>
      </c>
    </row>
    <row r="46" spans="1:10" x14ac:dyDescent="0.15">
      <c r="A46">
        <v>2010</v>
      </c>
      <c r="B46">
        <v>46.4</v>
      </c>
      <c r="C46">
        <v>8</v>
      </c>
      <c r="D46">
        <v>15</v>
      </c>
      <c r="E46">
        <v>178</v>
      </c>
      <c r="F46">
        <v>0</v>
      </c>
      <c r="G46" s="4">
        <f t="shared" si="3"/>
        <v>3.8362068965517242</v>
      </c>
      <c r="H46" s="4">
        <f t="shared" si="4"/>
        <v>18.559999999999999</v>
      </c>
      <c r="I46" s="4">
        <f t="shared" si="5"/>
        <v>11.866666666666667</v>
      </c>
      <c r="J46" t="s">
        <v>15</v>
      </c>
    </row>
    <row r="47" spans="1:10" x14ac:dyDescent="0.15">
      <c r="A47">
        <v>2011</v>
      </c>
      <c r="B47">
        <v>21</v>
      </c>
      <c r="C47">
        <v>5</v>
      </c>
      <c r="D47">
        <v>1</v>
      </c>
      <c r="E47">
        <v>103</v>
      </c>
      <c r="F47"/>
      <c r="G47" s="4">
        <f t="shared" si="3"/>
        <v>4.9047619047619051</v>
      </c>
      <c r="H47" s="4">
        <f t="shared" si="4"/>
        <v>126</v>
      </c>
      <c r="I47" s="4">
        <f>IF(ISERROR(E47/D47),"N/A",E47/D47)</f>
        <v>103</v>
      </c>
      <c r="J47" t="s">
        <v>186</v>
      </c>
    </row>
    <row r="48" spans="1:10" x14ac:dyDescent="0.15">
      <c r="A48">
        <v>2012</v>
      </c>
      <c r="B48">
        <v>8</v>
      </c>
      <c r="C48">
        <v>2</v>
      </c>
      <c r="D48">
        <v>0</v>
      </c>
      <c r="E48">
        <v>38</v>
      </c>
      <c r="F48"/>
      <c r="G48" s="4">
        <f>IF(ISERROR(E48/B48),"N/A",E48/B48)</f>
        <v>4.75</v>
      </c>
      <c r="H48" s="4" t="str">
        <f>IF(ISERROR((B48*6)/D48),"N/A",(B48*6)/D48)</f>
        <v>N/A</v>
      </c>
      <c r="I48" s="4" t="str">
        <f>IF(ISERROR(E48/D48),"N/A",E48/D48)</f>
        <v>N/A</v>
      </c>
    </row>
    <row r="49" spans="1:10" x14ac:dyDescent="0.15">
      <c r="A49">
        <v>2013</v>
      </c>
      <c r="B49">
        <v>55</v>
      </c>
      <c r="C49">
        <v>8</v>
      </c>
      <c r="D49">
        <v>10</v>
      </c>
      <c r="E49">
        <v>232</v>
      </c>
      <c r="F49"/>
      <c r="G49" s="4">
        <f>IF(ISERROR(E49/B49),"N/A",E49/B49)</f>
        <v>4.2181818181818178</v>
      </c>
      <c r="H49" s="4">
        <f>IF(ISERROR((B49*6)/D49),"N/A",(B49*6)/D49)</f>
        <v>33</v>
      </c>
      <c r="I49" s="4">
        <f>IF(ISERROR(E49/D49),"N/A",E49/D49)</f>
        <v>23.2</v>
      </c>
      <c r="J49" t="s">
        <v>227</v>
      </c>
    </row>
    <row r="50" spans="1:10" x14ac:dyDescent="0.15">
      <c r="A50">
        <v>2014</v>
      </c>
      <c r="B50">
        <v>18</v>
      </c>
      <c r="C50">
        <v>6</v>
      </c>
      <c r="D50">
        <v>5</v>
      </c>
      <c r="E50">
        <v>54</v>
      </c>
      <c r="F50"/>
      <c r="G50" s="4">
        <f>IF(ISERROR(E50/B50),"N/A",E50/B50)</f>
        <v>3</v>
      </c>
      <c r="H50" s="4">
        <f>IF(ISERROR((B50*6)/D50),"N/A",(B50*6)/D50)</f>
        <v>21.6</v>
      </c>
      <c r="I50" s="4">
        <f>IF(ISERROR(E50/D50),"N/A",E50/D50)</f>
        <v>10.8</v>
      </c>
      <c r="J50" t="s">
        <v>20</v>
      </c>
    </row>
    <row r="51" spans="1:10" x14ac:dyDescent="0.15">
      <c r="B51"/>
      <c r="C51"/>
      <c r="D51"/>
      <c r="E51"/>
      <c r="F51"/>
      <c r="G51" s="1"/>
      <c r="H51" s="1"/>
      <c r="I51" s="1"/>
    </row>
    <row r="52" spans="1:10" x14ac:dyDescent="0.15">
      <c r="A52" t="s">
        <v>63</v>
      </c>
      <c r="B52">
        <f>SUM(B41:B51)</f>
        <v>426.9</v>
      </c>
      <c r="C52">
        <f>SUM(C41:C51)</f>
        <v>59</v>
      </c>
      <c r="D52">
        <f>SUM(D41:D51)</f>
        <v>83</v>
      </c>
      <c r="E52">
        <f>SUM(E41:E51)</f>
        <v>1788</v>
      </c>
      <c r="F52">
        <f>SUM(F41:F51)</f>
        <v>2</v>
      </c>
      <c r="G52" s="1">
        <f>E52/B52</f>
        <v>4.1883345045678144</v>
      </c>
      <c r="H52" s="1">
        <f>(B52*6)/D52</f>
        <v>30.860240963855418</v>
      </c>
      <c r="I52" s="1">
        <f>E52/D52</f>
        <v>21.542168674698797</v>
      </c>
      <c r="J52" t="s">
        <v>192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L29"/>
  <sheetViews>
    <sheetView zoomScale="125" zoomScaleNormal="125" zoomScalePageLayoutView="125" workbookViewId="0"/>
  </sheetViews>
  <sheetFormatPr baseColWidth="10" defaultColWidth="8.83203125" defaultRowHeight="13" x14ac:dyDescent="0.15"/>
  <cols>
    <col min="3" max="3" width="9.6640625" customWidth="1"/>
    <col min="11" max="11" width="7" bestFit="1" customWidth="1"/>
  </cols>
  <sheetData>
    <row r="1" spans="1:12" x14ac:dyDescent="0.15">
      <c r="A1" s="5" t="s">
        <v>39</v>
      </c>
      <c r="B1" s="5" t="s">
        <v>127</v>
      </c>
      <c r="C1" t="s">
        <v>277</v>
      </c>
      <c r="D1" s="9">
        <f>COUNTA(A5:A28)</f>
        <v>23</v>
      </c>
      <c r="E1" s="9"/>
    </row>
    <row r="2" spans="1:12" x14ac:dyDescent="0.15">
      <c r="A2" s="5" t="s">
        <v>116</v>
      </c>
      <c r="C2" s="21" t="s">
        <v>172</v>
      </c>
    </row>
    <row r="3" spans="1:12" x14ac:dyDescent="0.15">
      <c r="A3" s="5"/>
      <c r="B3" s="9"/>
      <c r="C3" s="9"/>
      <c r="D3" s="9"/>
      <c r="E3" s="9"/>
      <c r="F3" s="9"/>
      <c r="G3" s="9"/>
      <c r="H3" s="9"/>
      <c r="J3" s="9"/>
      <c r="L3" s="9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272</v>
      </c>
      <c r="F4" t="s">
        <v>35</v>
      </c>
      <c r="G4" t="s">
        <v>22</v>
      </c>
      <c r="H4" t="s">
        <v>36</v>
      </c>
      <c r="I4" t="s">
        <v>37</v>
      </c>
      <c r="J4" t="s">
        <v>204</v>
      </c>
      <c r="K4" s="9" t="s">
        <v>271</v>
      </c>
      <c r="L4" t="s">
        <v>285</v>
      </c>
    </row>
    <row r="5" spans="1:12" x14ac:dyDescent="0.15">
      <c r="A5">
        <v>1995</v>
      </c>
      <c r="B5">
        <v>6</v>
      </c>
      <c r="C5">
        <v>6</v>
      </c>
      <c r="D5">
        <v>1</v>
      </c>
      <c r="F5">
        <v>53</v>
      </c>
      <c r="I5" s="1">
        <f t="shared" ref="I5:I25" si="0">IF(C5=0,"",ROUND(F5/(C5-D5),3))</f>
        <v>10.6</v>
      </c>
    </row>
    <row r="6" spans="1:12" x14ac:dyDescent="0.15">
      <c r="A6">
        <v>1996</v>
      </c>
      <c r="B6">
        <v>11</v>
      </c>
      <c r="C6">
        <v>7</v>
      </c>
      <c r="D6">
        <v>2</v>
      </c>
      <c r="F6">
        <v>178</v>
      </c>
      <c r="H6">
        <v>1</v>
      </c>
      <c r="I6" s="1">
        <f t="shared" si="0"/>
        <v>35.6</v>
      </c>
    </row>
    <row r="7" spans="1:12" x14ac:dyDescent="0.15">
      <c r="A7">
        <v>1997</v>
      </c>
      <c r="B7">
        <v>9</v>
      </c>
      <c r="C7">
        <v>8</v>
      </c>
      <c r="D7">
        <v>0</v>
      </c>
      <c r="F7">
        <v>84</v>
      </c>
      <c r="I7" s="1">
        <f t="shared" si="0"/>
        <v>10.5</v>
      </c>
    </row>
    <row r="8" spans="1:12" x14ac:dyDescent="0.15">
      <c r="A8">
        <v>1998</v>
      </c>
      <c r="B8">
        <v>10</v>
      </c>
      <c r="C8">
        <v>9</v>
      </c>
      <c r="D8">
        <v>0</v>
      </c>
      <c r="F8">
        <v>172</v>
      </c>
      <c r="H8">
        <v>1</v>
      </c>
      <c r="I8" s="1">
        <f t="shared" si="0"/>
        <v>19.111000000000001</v>
      </c>
    </row>
    <row r="9" spans="1:12" x14ac:dyDescent="0.15">
      <c r="A9">
        <v>1999</v>
      </c>
      <c r="B9">
        <v>4</v>
      </c>
      <c r="C9">
        <v>3</v>
      </c>
      <c r="D9">
        <v>0</v>
      </c>
      <c r="F9">
        <v>31</v>
      </c>
      <c r="I9" s="1">
        <f t="shared" si="0"/>
        <v>10.333</v>
      </c>
    </row>
    <row r="10" spans="1:12" x14ac:dyDescent="0.15">
      <c r="A10">
        <v>2000</v>
      </c>
      <c r="I10" s="1" t="str">
        <f t="shared" si="0"/>
        <v/>
      </c>
    </row>
    <row r="11" spans="1:12" x14ac:dyDescent="0.15">
      <c r="A11">
        <v>2001</v>
      </c>
      <c r="B11">
        <v>10</v>
      </c>
      <c r="C11">
        <v>10</v>
      </c>
      <c r="D11">
        <v>0</v>
      </c>
      <c r="F11">
        <v>268</v>
      </c>
      <c r="H11">
        <v>1</v>
      </c>
      <c r="I11" s="1">
        <f t="shared" si="0"/>
        <v>26.8</v>
      </c>
    </row>
    <row r="12" spans="1:12" x14ac:dyDescent="0.15">
      <c r="A12">
        <v>2002</v>
      </c>
      <c r="B12">
        <v>7</v>
      </c>
      <c r="C12">
        <v>7</v>
      </c>
      <c r="D12">
        <v>0</v>
      </c>
      <c r="F12">
        <v>119</v>
      </c>
      <c r="H12">
        <v>1</v>
      </c>
      <c r="I12" s="1">
        <f t="shared" si="0"/>
        <v>17</v>
      </c>
    </row>
    <row r="13" spans="1:12" x14ac:dyDescent="0.15">
      <c r="A13">
        <v>2003</v>
      </c>
      <c r="B13">
        <v>15</v>
      </c>
      <c r="C13">
        <v>15</v>
      </c>
      <c r="D13">
        <v>2</v>
      </c>
      <c r="F13">
        <v>269</v>
      </c>
      <c r="H13">
        <v>1</v>
      </c>
      <c r="I13" s="1">
        <f t="shared" si="0"/>
        <v>20.692</v>
      </c>
    </row>
    <row r="14" spans="1:12" x14ac:dyDescent="0.15">
      <c r="A14">
        <v>2004</v>
      </c>
      <c r="B14">
        <v>15</v>
      </c>
      <c r="C14">
        <v>14</v>
      </c>
      <c r="D14">
        <v>2</v>
      </c>
      <c r="E14">
        <v>0</v>
      </c>
      <c r="F14">
        <v>370</v>
      </c>
      <c r="H14">
        <v>3</v>
      </c>
      <c r="I14" s="1">
        <f t="shared" si="0"/>
        <v>30.832999999999998</v>
      </c>
      <c r="J14">
        <v>59</v>
      </c>
      <c r="L14">
        <v>6</v>
      </c>
    </row>
    <row r="15" spans="1:12" x14ac:dyDescent="0.15">
      <c r="A15">
        <v>2005</v>
      </c>
      <c r="B15">
        <v>15</v>
      </c>
      <c r="C15">
        <v>15</v>
      </c>
      <c r="D15">
        <v>2</v>
      </c>
      <c r="E15">
        <v>1</v>
      </c>
      <c r="F15">
        <v>240</v>
      </c>
      <c r="H15">
        <v>1</v>
      </c>
      <c r="I15" s="1">
        <f t="shared" si="0"/>
        <v>18.462</v>
      </c>
      <c r="J15">
        <v>61</v>
      </c>
      <c r="L15">
        <v>4</v>
      </c>
    </row>
    <row r="16" spans="1:12" x14ac:dyDescent="0.15">
      <c r="A16">
        <v>2006</v>
      </c>
      <c r="B16">
        <v>7</v>
      </c>
      <c r="C16">
        <v>7</v>
      </c>
      <c r="D16">
        <v>0</v>
      </c>
      <c r="E16">
        <v>0</v>
      </c>
      <c r="F16">
        <v>165</v>
      </c>
      <c r="H16">
        <v>1</v>
      </c>
      <c r="I16" s="1">
        <f t="shared" si="0"/>
        <v>23.571000000000002</v>
      </c>
      <c r="J16">
        <v>95</v>
      </c>
      <c r="L16">
        <v>3</v>
      </c>
    </row>
    <row r="17" spans="1:12" x14ac:dyDescent="0.15">
      <c r="A17">
        <v>2007</v>
      </c>
      <c r="B17" s="9">
        <v>13</v>
      </c>
      <c r="C17" s="9">
        <v>13</v>
      </c>
      <c r="D17" s="9">
        <v>0</v>
      </c>
      <c r="E17" s="9"/>
      <c r="F17" s="9">
        <v>272</v>
      </c>
      <c r="G17" s="9"/>
      <c r="H17" s="9">
        <v>2</v>
      </c>
      <c r="I17" s="1">
        <f t="shared" si="0"/>
        <v>20.922999999999998</v>
      </c>
      <c r="L17">
        <v>2</v>
      </c>
    </row>
    <row r="18" spans="1:12" x14ac:dyDescent="0.15">
      <c r="A18">
        <v>2008</v>
      </c>
      <c r="B18" s="9">
        <v>15</v>
      </c>
      <c r="C18" s="9">
        <v>15</v>
      </c>
      <c r="D18" s="9">
        <v>2</v>
      </c>
      <c r="E18" s="9"/>
      <c r="F18" s="9">
        <v>352</v>
      </c>
      <c r="G18" s="3"/>
      <c r="H18" s="9"/>
      <c r="I18" s="1">
        <f t="shared" si="0"/>
        <v>27.077000000000002</v>
      </c>
      <c r="L18">
        <v>1</v>
      </c>
    </row>
    <row r="19" spans="1:12" x14ac:dyDescent="0.15">
      <c r="A19">
        <v>2009</v>
      </c>
      <c r="B19" s="11">
        <v>13</v>
      </c>
      <c r="C19">
        <v>13</v>
      </c>
      <c r="D19">
        <v>2</v>
      </c>
      <c r="E19">
        <v>2</v>
      </c>
      <c r="F19">
        <v>372</v>
      </c>
      <c r="H19">
        <v>3</v>
      </c>
      <c r="I19" s="1">
        <f t="shared" si="0"/>
        <v>33.817999999999998</v>
      </c>
      <c r="J19">
        <v>82</v>
      </c>
      <c r="L19">
        <v>1</v>
      </c>
    </row>
    <row r="20" spans="1:12" x14ac:dyDescent="0.15">
      <c r="A20">
        <v>2010</v>
      </c>
      <c r="B20">
        <v>10</v>
      </c>
      <c r="C20">
        <v>10</v>
      </c>
      <c r="D20">
        <v>0</v>
      </c>
      <c r="E20">
        <v>2</v>
      </c>
      <c r="F20">
        <v>214</v>
      </c>
      <c r="H20">
        <v>2</v>
      </c>
      <c r="I20" s="1">
        <f t="shared" si="0"/>
        <v>21.4</v>
      </c>
      <c r="J20">
        <v>86</v>
      </c>
      <c r="L20">
        <v>1</v>
      </c>
    </row>
    <row r="21" spans="1:12" x14ac:dyDescent="0.15">
      <c r="A21">
        <v>2011</v>
      </c>
      <c r="B21">
        <v>12</v>
      </c>
      <c r="C21">
        <v>10</v>
      </c>
      <c r="D21">
        <v>1</v>
      </c>
      <c r="E21">
        <v>2</v>
      </c>
      <c r="F21">
        <v>97</v>
      </c>
      <c r="I21" s="1">
        <f t="shared" si="0"/>
        <v>10.778</v>
      </c>
      <c r="J21">
        <v>34</v>
      </c>
      <c r="L21">
        <v>1</v>
      </c>
    </row>
    <row r="22" spans="1:12" x14ac:dyDescent="0.15">
      <c r="A22">
        <v>2012</v>
      </c>
      <c r="B22">
        <v>5</v>
      </c>
      <c r="C22">
        <v>5</v>
      </c>
      <c r="D22">
        <v>0</v>
      </c>
      <c r="F22">
        <v>92</v>
      </c>
      <c r="I22" s="1">
        <f t="shared" si="0"/>
        <v>18.399999999999999</v>
      </c>
      <c r="J22">
        <v>35</v>
      </c>
      <c r="L22">
        <v>3</v>
      </c>
    </row>
    <row r="23" spans="1:12" x14ac:dyDescent="0.15">
      <c r="A23">
        <v>2013</v>
      </c>
      <c r="B23" s="24">
        <v>8</v>
      </c>
      <c r="C23" s="24">
        <v>7</v>
      </c>
      <c r="D23" s="24">
        <v>1</v>
      </c>
      <c r="E23" s="24"/>
      <c r="F23" s="24">
        <v>188</v>
      </c>
      <c r="G23" s="24">
        <v>1</v>
      </c>
      <c r="H23" s="24">
        <v>1</v>
      </c>
      <c r="I23" s="1">
        <f t="shared" si="0"/>
        <v>31.332999999999998</v>
      </c>
      <c r="J23" s="24">
        <v>103</v>
      </c>
      <c r="L23">
        <v>5</v>
      </c>
    </row>
    <row r="24" spans="1:12" x14ac:dyDescent="0.15">
      <c r="A24">
        <v>2014</v>
      </c>
      <c r="B24" s="24">
        <v>4</v>
      </c>
      <c r="C24" s="24">
        <v>4</v>
      </c>
      <c r="D24" s="24">
        <v>1</v>
      </c>
      <c r="E24" s="24"/>
      <c r="F24" s="24">
        <v>63</v>
      </c>
      <c r="G24" s="24"/>
      <c r="H24" s="24"/>
      <c r="I24" s="1">
        <f t="shared" si="0"/>
        <v>21</v>
      </c>
      <c r="J24" s="24">
        <v>37</v>
      </c>
      <c r="L24">
        <v>0</v>
      </c>
    </row>
    <row r="25" spans="1:12" x14ac:dyDescent="0.15">
      <c r="A25">
        <v>2015</v>
      </c>
      <c r="B25" s="24">
        <v>3</v>
      </c>
      <c r="C25" s="24">
        <v>3</v>
      </c>
      <c r="D25" s="24">
        <v>1</v>
      </c>
      <c r="E25" s="24"/>
      <c r="F25" s="24">
        <v>37</v>
      </c>
      <c r="G25" s="24"/>
      <c r="H25" s="24"/>
      <c r="I25" s="1">
        <f t="shared" si="0"/>
        <v>18.5</v>
      </c>
      <c r="J25" s="24">
        <v>27</v>
      </c>
      <c r="L25">
        <v>1</v>
      </c>
    </row>
    <row r="26" spans="1:12" x14ac:dyDescent="0.15">
      <c r="A26">
        <v>2016</v>
      </c>
      <c r="B26" s="24">
        <v>3</v>
      </c>
      <c r="C26" s="24">
        <v>2</v>
      </c>
      <c r="D26" s="24">
        <v>2</v>
      </c>
      <c r="E26" s="24">
        <v>0</v>
      </c>
      <c r="F26" s="24">
        <v>81</v>
      </c>
      <c r="G26" s="24">
        <v>0</v>
      </c>
      <c r="H26" s="24">
        <v>0</v>
      </c>
      <c r="I26" s="4" t="str">
        <f>IF(C26-D26=0,"--",F26/(C26-D26))</f>
        <v>--</v>
      </c>
      <c r="J26" s="24">
        <v>47</v>
      </c>
      <c r="L26">
        <v>0</v>
      </c>
    </row>
    <row r="27" spans="1:12" x14ac:dyDescent="0.15">
      <c r="A27">
        <v>2017</v>
      </c>
      <c r="B27" s="24">
        <v>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4" t="str">
        <f>IF(C27-D27=0,"--",F27/(C27-D27))</f>
        <v>--</v>
      </c>
      <c r="J27" s="24">
        <v>0</v>
      </c>
      <c r="L27" s="52" t="s">
        <v>244</v>
      </c>
    </row>
    <row r="29" spans="1:12" x14ac:dyDescent="0.15">
      <c r="A29" t="s">
        <v>62</v>
      </c>
      <c r="B29">
        <f t="shared" ref="B29:H29" si="1">SUM(B5:B28)</f>
        <v>196</v>
      </c>
      <c r="C29">
        <f t="shared" si="1"/>
        <v>183</v>
      </c>
      <c r="D29">
        <f t="shared" si="1"/>
        <v>19</v>
      </c>
      <c r="E29">
        <f t="shared" si="1"/>
        <v>7</v>
      </c>
      <c r="F29">
        <f t="shared" si="1"/>
        <v>3717</v>
      </c>
      <c r="G29">
        <f t="shared" si="1"/>
        <v>1</v>
      </c>
      <c r="H29">
        <f t="shared" si="1"/>
        <v>18</v>
      </c>
      <c r="I29" s="1">
        <f>F29/(C29-D29)</f>
        <v>22.664634146341463</v>
      </c>
      <c r="J29">
        <f>MAX(J5:J28)</f>
        <v>103</v>
      </c>
      <c r="L29">
        <f t="shared" ref="L29" si="2">SUM(L5:L28)</f>
        <v>28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I10" emptyCellReference="1"/>
    <ignoredError sqref="I27" 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L67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  <col min="11" max="11" width="7" bestFit="1" customWidth="1"/>
  </cols>
  <sheetData>
    <row r="1" spans="1:12" x14ac:dyDescent="0.15">
      <c r="A1" s="5" t="s">
        <v>38</v>
      </c>
      <c r="B1" s="5" t="s">
        <v>124</v>
      </c>
      <c r="C1" t="s">
        <v>348</v>
      </c>
      <c r="D1" s="9">
        <f>COUNTA(A5:A22)</f>
        <v>17</v>
      </c>
    </row>
    <row r="2" spans="1:12" x14ac:dyDescent="0.15">
      <c r="A2" s="5" t="s">
        <v>64</v>
      </c>
      <c r="C2" s="21" t="s">
        <v>172</v>
      </c>
    </row>
    <row r="3" spans="1:12" x14ac:dyDescent="0.15">
      <c r="A3" s="5"/>
      <c r="B3" s="9"/>
      <c r="C3" s="9"/>
      <c r="D3" s="9"/>
      <c r="E3" s="9"/>
      <c r="F3" s="9"/>
      <c r="G3" s="9"/>
      <c r="H3" s="9"/>
      <c r="J3" s="9"/>
      <c r="L3" s="9"/>
    </row>
    <row r="4" spans="1:12" x14ac:dyDescent="0.15">
      <c r="B4" t="s">
        <v>32</v>
      </c>
      <c r="C4" t="s">
        <v>33</v>
      </c>
      <c r="D4" t="s">
        <v>34</v>
      </c>
      <c r="E4" t="s">
        <v>272</v>
      </c>
      <c r="F4" t="s">
        <v>35</v>
      </c>
      <c r="G4" t="s">
        <v>22</v>
      </c>
      <c r="H4" t="s">
        <v>36</v>
      </c>
      <c r="I4" s="10" t="s">
        <v>37</v>
      </c>
      <c r="J4" s="3" t="s">
        <v>204</v>
      </c>
      <c r="K4" s="9" t="s">
        <v>271</v>
      </c>
      <c r="L4" t="s">
        <v>285</v>
      </c>
    </row>
    <row r="5" spans="1:12" x14ac:dyDescent="0.15">
      <c r="A5" s="44">
        <v>2001</v>
      </c>
      <c r="B5">
        <v>7</v>
      </c>
      <c r="C5">
        <v>6</v>
      </c>
      <c r="D5">
        <v>0</v>
      </c>
      <c r="F5">
        <v>12</v>
      </c>
      <c r="H5"/>
      <c r="I5" s="1">
        <f>ROUND(F5/(C5-D5),3)</f>
        <v>2</v>
      </c>
    </row>
    <row r="6" spans="1:12" x14ac:dyDescent="0.15">
      <c r="A6">
        <v>2002</v>
      </c>
      <c r="B6">
        <v>9</v>
      </c>
      <c r="C6">
        <v>9</v>
      </c>
      <c r="D6">
        <v>0</v>
      </c>
      <c r="F6">
        <v>107</v>
      </c>
      <c r="H6"/>
      <c r="I6" s="1">
        <f t="shared" ref="I6:I19" si="0">IF(C6=0,"",ROUND(F6/(C6-D6),3))</f>
        <v>11.888999999999999</v>
      </c>
    </row>
    <row r="7" spans="1:12" x14ac:dyDescent="0.15">
      <c r="A7">
        <v>2003</v>
      </c>
      <c r="B7">
        <v>5</v>
      </c>
      <c r="C7">
        <v>5</v>
      </c>
      <c r="D7">
        <v>3</v>
      </c>
      <c r="F7">
        <v>65</v>
      </c>
      <c r="H7"/>
      <c r="I7" s="1">
        <f t="shared" si="0"/>
        <v>32.5</v>
      </c>
    </row>
    <row r="8" spans="1:12" x14ac:dyDescent="0.15">
      <c r="A8">
        <v>2004</v>
      </c>
      <c r="B8">
        <v>11</v>
      </c>
      <c r="C8">
        <v>11</v>
      </c>
      <c r="D8">
        <v>1</v>
      </c>
      <c r="E8">
        <v>0</v>
      </c>
      <c r="F8">
        <v>184</v>
      </c>
      <c r="H8">
        <v>1</v>
      </c>
      <c r="I8" s="1">
        <f t="shared" si="0"/>
        <v>18.399999999999999</v>
      </c>
      <c r="J8">
        <v>71</v>
      </c>
      <c r="L8">
        <v>6</v>
      </c>
    </row>
    <row r="9" spans="1:12" x14ac:dyDescent="0.15">
      <c r="A9">
        <v>2005</v>
      </c>
      <c r="B9">
        <v>16</v>
      </c>
      <c r="C9">
        <v>16</v>
      </c>
      <c r="D9">
        <v>0</v>
      </c>
      <c r="F9">
        <v>571</v>
      </c>
      <c r="H9">
        <v>5</v>
      </c>
      <c r="I9" s="1">
        <f t="shared" si="0"/>
        <v>35.688000000000002</v>
      </c>
      <c r="J9">
        <v>75</v>
      </c>
      <c r="L9">
        <v>14</v>
      </c>
    </row>
    <row r="10" spans="1:12" x14ac:dyDescent="0.15">
      <c r="A10">
        <v>2006</v>
      </c>
      <c r="B10">
        <v>11</v>
      </c>
      <c r="C10">
        <v>11</v>
      </c>
      <c r="D10">
        <v>0</v>
      </c>
      <c r="E10">
        <v>1</v>
      </c>
      <c r="F10">
        <v>311</v>
      </c>
      <c r="H10">
        <v>3</v>
      </c>
      <c r="I10" s="1">
        <f t="shared" si="0"/>
        <v>28.273</v>
      </c>
      <c r="J10">
        <v>75</v>
      </c>
      <c r="L10">
        <v>7</v>
      </c>
    </row>
    <row r="11" spans="1:12" x14ac:dyDescent="0.15">
      <c r="A11">
        <v>2007</v>
      </c>
      <c r="B11" s="9">
        <v>10</v>
      </c>
      <c r="C11" s="9">
        <v>10</v>
      </c>
      <c r="D11" s="9">
        <v>0</v>
      </c>
      <c r="E11" s="9"/>
      <c r="F11" s="9">
        <v>351</v>
      </c>
      <c r="G11" s="9"/>
      <c r="H11" s="9">
        <v>3</v>
      </c>
      <c r="I11" s="1">
        <f t="shared" si="0"/>
        <v>35.1</v>
      </c>
      <c r="J11">
        <v>86</v>
      </c>
      <c r="L11">
        <v>11</v>
      </c>
    </row>
    <row r="12" spans="1:12" x14ac:dyDescent="0.15">
      <c r="A12">
        <v>2008</v>
      </c>
      <c r="B12" s="9">
        <v>13</v>
      </c>
      <c r="C12">
        <v>13</v>
      </c>
      <c r="D12">
        <v>1</v>
      </c>
      <c r="E12">
        <v>1</v>
      </c>
      <c r="F12">
        <v>462</v>
      </c>
      <c r="H12">
        <v>4</v>
      </c>
      <c r="I12" s="1">
        <f t="shared" si="0"/>
        <v>38.5</v>
      </c>
      <c r="J12">
        <v>99</v>
      </c>
      <c r="L12">
        <v>7</v>
      </c>
    </row>
    <row r="13" spans="1:12" x14ac:dyDescent="0.15">
      <c r="A13">
        <v>2009</v>
      </c>
      <c r="B13" s="11">
        <v>18</v>
      </c>
      <c r="C13">
        <v>18</v>
      </c>
      <c r="D13">
        <v>1</v>
      </c>
      <c r="E13">
        <v>1</v>
      </c>
      <c r="F13">
        <v>673</v>
      </c>
      <c r="G13">
        <v>2</v>
      </c>
      <c r="H13">
        <v>2</v>
      </c>
      <c r="I13" s="1">
        <f t="shared" si="0"/>
        <v>39.588000000000001</v>
      </c>
      <c r="J13" s="9">
        <v>123</v>
      </c>
      <c r="L13">
        <v>14</v>
      </c>
    </row>
    <row r="14" spans="1:12" x14ac:dyDescent="0.15">
      <c r="A14">
        <v>2010</v>
      </c>
      <c r="B14">
        <v>17</v>
      </c>
      <c r="C14">
        <v>17</v>
      </c>
      <c r="D14">
        <v>2</v>
      </c>
      <c r="E14">
        <v>1</v>
      </c>
      <c r="F14">
        <v>749</v>
      </c>
      <c r="H14">
        <v>7</v>
      </c>
      <c r="I14" s="1">
        <f t="shared" si="0"/>
        <v>49.933</v>
      </c>
      <c r="J14">
        <v>125</v>
      </c>
      <c r="L14">
        <v>10</v>
      </c>
    </row>
    <row r="15" spans="1:12" x14ac:dyDescent="0.15">
      <c r="A15">
        <v>2011</v>
      </c>
      <c r="B15">
        <v>12</v>
      </c>
      <c r="C15">
        <v>12</v>
      </c>
      <c r="D15">
        <v>2</v>
      </c>
      <c r="E15">
        <v>0</v>
      </c>
      <c r="F15">
        <v>649</v>
      </c>
      <c r="G15">
        <v>2</v>
      </c>
      <c r="H15">
        <v>5</v>
      </c>
      <c r="I15" s="1">
        <f t="shared" si="0"/>
        <v>64.900000000000006</v>
      </c>
      <c r="J15">
        <v>112</v>
      </c>
      <c r="L15">
        <v>14</v>
      </c>
    </row>
    <row r="16" spans="1:12" x14ac:dyDescent="0.15">
      <c r="A16">
        <v>2012</v>
      </c>
      <c r="B16">
        <v>6</v>
      </c>
      <c r="C16">
        <v>6</v>
      </c>
      <c r="D16">
        <v>2</v>
      </c>
      <c r="E16">
        <v>0</v>
      </c>
      <c r="F16">
        <v>160</v>
      </c>
      <c r="H16"/>
      <c r="I16" s="1">
        <f t="shared" si="0"/>
        <v>40</v>
      </c>
      <c r="J16">
        <v>43</v>
      </c>
      <c r="L16">
        <v>6</v>
      </c>
    </row>
    <row r="17" spans="1:12" x14ac:dyDescent="0.15">
      <c r="A17">
        <v>2013</v>
      </c>
      <c r="B17" s="24">
        <v>13</v>
      </c>
      <c r="C17" s="24">
        <v>14</v>
      </c>
      <c r="D17" s="24">
        <v>2</v>
      </c>
      <c r="E17">
        <v>0</v>
      </c>
      <c r="F17" s="24">
        <v>675</v>
      </c>
      <c r="G17" s="24">
        <v>1</v>
      </c>
      <c r="H17" s="24">
        <v>6</v>
      </c>
      <c r="I17" s="1">
        <f t="shared" si="0"/>
        <v>56.25</v>
      </c>
      <c r="J17" s="24">
        <v>114</v>
      </c>
      <c r="L17">
        <v>14</v>
      </c>
    </row>
    <row r="18" spans="1:12" x14ac:dyDescent="0.15">
      <c r="A18">
        <v>2014</v>
      </c>
      <c r="B18" s="24">
        <v>3</v>
      </c>
      <c r="C18" s="24">
        <v>3</v>
      </c>
      <c r="D18" s="24">
        <v>1</v>
      </c>
      <c r="E18">
        <v>0</v>
      </c>
      <c r="F18" s="24">
        <v>265</v>
      </c>
      <c r="G18" s="24">
        <v>1</v>
      </c>
      <c r="H18" s="24">
        <v>1</v>
      </c>
      <c r="I18" s="1">
        <f t="shared" si="0"/>
        <v>132.5</v>
      </c>
      <c r="J18" s="24">
        <v>155</v>
      </c>
      <c r="K18" t="s">
        <v>218</v>
      </c>
      <c r="L18">
        <v>3</v>
      </c>
    </row>
    <row r="19" spans="1:12" x14ac:dyDescent="0.15">
      <c r="A19" s="38">
        <v>2015</v>
      </c>
      <c r="B19" s="24">
        <v>1</v>
      </c>
      <c r="C19" s="24">
        <v>1</v>
      </c>
      <c r="D19" s="24">
        <v>0</v>
      </c>
      <c r="E19">
        <v>0</v>
      </c>
      <c r="F19" s="24">
        <v>14</v>
      </c>
      <c r="G19" s="24"/>
      <c r="H19" s="24"/>
      <c r="I19" s="1">
        <f t="shared" si="0"/>
        <v>14</v>
      </c>
      <c r="J19" s="24">
        <v>14</v>
      </c>
      <c r="L19">
        <v>0</v>
      </c>
    </row>
    <row r="20" spans="1:12" x14ac:dyDescent="0.15">
      <c r="A20" s="54">
        <v>2016</v>
      </c>
      <c r="B20" s="24">
        <v>0</v>
      </c>
      <c r="C20" s="24">
        <v>0</v>
      </c>
      <c r="D20" s="24">
        <v>0</v>
      </c>
      <c r="E20">
        <v>0</v>
      </c>
      <c r="F20" s="24">
        <v>0</v>
      </c>
      <c r="G20" s="24"/>
      <c r="H20" s="24"/>
      <c r="I20" s="31" t="s">
        <v>244</v>
      </c>
      <c r="J20" s="24"/>
    </row>
    <row r="21" spans="1:12" x14ac:dyDescent="0.15">
      <c r="A21" s="54">
        <v>2017</v>
      </c>
      <c r="B21" s="24">
        <v>1</v>
      </c>
      <c r="C21" s="24">
        <v>1</v>
      </c>
      <c r="D21" s="24">
        <v>0</v>
      </c>
      <c r="E21" s="24">
        <v>0</v>
      </c>
      <c r="F21" s="24">
        <v>4</v>
      </c>
      <c r="G21" s="24">
        <v>0</v>
      </c>
      <c r="H21" s="24">
        <v>0</v>
      </c>
      <c r="I21" s="53">
        <f>IF(C21-D21=0,"--",F21/(C21-D21))</f>
        <v>4</v>
      </c>
      <c r="J21" s="24">
        <v>4</v>
      </c>
      <c r="L21" s="24">
        <v>2</v>
      </c>
    </row>
    <row r="22" spans="1:12" x14ac:dyDescent="0.15">
      <c r="H22"/>
      <c r="I22" s="1"/>
    </row>
    <row r="23" spans="1:12" x14ac:dyDescent="0.15">
      <c r="A23" t="s">
        <v>63</v>
      </c>
      <c r="B23">
        <f t="shared" ref="B23:H23" si="1">SUM(B5:B22)</f>
        <v>153</v>
      </c>
      <c r="C23">
        <f t="shared" si="1"/>
        <v>153</v>
      </c>
      <c r="D23">
        <f>SUM(D5:D22)</f>
        <v>15</v>
      </c>
      <c r="E23">
        <f>SUM(E5:E22)</f>
        <v>4</v>
      </c>
      <c r="F23">
        <f t="shared" si="1"/>
        <v>5252</v>
      </c>
      <c r="G23">
        <f t="shared" si="1"/>
        <v>6</v>
      </c>
      <c r="H23">
        <f t="shared" si="1"/>
        <v>37</v>
      </c>
      <c r="I23" s="1">
        <f>F23/(C23-D23)</f>
        <v>38.05797101449275</v>
      </c>
      <c r="J23">
        <f>MAX(J5:J22)</f>
        <v>155</v>
      </c>
      <c r="K23" t="s">
        <v>218</v>
      </c>
      <c r="L23">
        <f t="shared" ref="L23" si="2">SUM(L5:L22)</f>
        <v>108</v>
      </c>
    </row>
    <row r="49" spans="1:11" x14ac:dyDescent="0.15">
      <c r="A49" s="5" t="s">
        <v>65</v>
      </c>
      <c r="G49" s="2"/>
      <c r="H49"/>
      <c r="I49" s="1"/>
      <c r="J49" s="1"/>
      <c r="K49" s="1"/>
    </row>
    <row r="50" spans="1:11" x14ac:dyDescent="0.15">
      <c r="A50" t="s">
        <v>107</v>
      </c>
      <c r="B50" t="s">
        <v>120</v>
      </c>
      <c r="C50" t="s">
        <v>125</v>
      </c>
      <c r="D50" t="s">
        <v>119</v>
      </c>
      <c r="E50" t="s">
        <v>35</v>
      </c>
      <c r="F50" t="s">
        <v>70</v>
      </c>
      <c r="G50" s="1" t="s">
        <v>123</v>
      </c>
      <c r="H50" s="1" t="s">
        <v>121</v>
      </c>
      <c r="I50" s="1" t="s">
        <v>122</v>
      </c>
      <c r="J50" s="12" t="s">
        <v>69</v>
      </c>
    </row>
    <row r="51" spans="1:11" x14ac:dyDescent="0.15">
      <c r="A51">
        <v>2001</v>
      </c>
      <c r="B51">
        <v>35</v>
      </c>
      <c r="C51">
        <v>0</v>
      </c>
      <c r="D51">
        <v>8</v>
      </c>
      <c r="E51">
        <v>202</v>
      </c>
      <c r="G51" s="1">
        <f t="shared" ref="G51:G63" si="3">E51/B51</f>
        <v>5.7714285714285714</v>
      </c>
      <c r="H51" s="1">
        <f t="shared" ref="H51:H63" si="4">(B51*6)/D51</f>
        <v>26.25</v>
      </c>
      <c r="I51" s="1">
        <f t="shared" ref="I51:I63" si="5">E51/D51</f>
        <v>25.25</v>
      </c>
      <c r="J51" s="9" t="s">
        <v>103</v>
      </c>
    </row>
    <row r="52" spans="1:11" x14ac:dyDescent="0.15">
      <c r="A52">
        <v>2002</v>
      </c>
      <c r="B52">
        <v>38</v>
      </c>
      <c r="C52">
        <v>2</v>
      </c>
      <c r="D52">
        <v>4</v>
      </c>
      <c r="E52">
        <v>268</v>
      </c>
      <c r="G52" s="1">
        <f t="shared" si="3"/>
        <v>7.0526315789473681</v>
      </c>
      <c r="H52" s="1">
        <f t="shared" si="4"/>
        <v>57</v>
      </c>
      <c r="I52" s="1">
        <f t="shared" si="5"/>
        <v>67</v>
      </c>
      <c r="J52" s="9" t="s">
        <v>100</v>
      </c>
    </row>
    <row r="53" spans="1:11" x14ac:dyDescent="0.15">
      <c r="A53">
        <v>2003</v>
      </c>
      <c r="B53">
        <v>42</v>
      </c>
      <c r="C53">
        <v>2</v>
      </c>
      <c r="D53">
        <v>5</v>
      </c>
      <c r="E53">
        <v>215</v>
      </c>
      <c r="F53" s="1"/>
      <c r="G53" s="1">
        <f t="shared" si="3"/>
        <v>5.1190476190476186</v>
      </c>
      <c r="H53" s="1">
        <f t="shared" si="4"/>
        <v>50.4</v>
      </c>
      <c r="I53" s="1">
        <f t="shared" si="5"/>
        <v>43</v>
      </c>
      <c r="J53" s="9" t="s">
        <v>84</v>
      </c>
    </row>
    <row r="54" spans="1:11" x14ac:dyDescent="0.15">
      <c r="A54">
        <v>2004</v>
      </c>
      <c r="B54">
        <v>45.1</v>
      </c>
      <c r="C54">
        <v>3</v>
      </c>
      <c r="D54">
        <v>11</v>
      </c>
      <c r="E54">
        <v>254</v>
      </c>
      <c r="G54" s="1">
        <f t="shared" si="3"/>
        <v>5.6319290465631928</v>
      </c>
      <c r="H54" s="1">
        <f t="shared" si="4"/>
        <v>24.6</v>
      </c>
      <c r="I54" s="1">
        <f t="shared" si="5"/>
        <v>23.09090909090909</v>
      </c>
      <c r="J54" s="9" t="s">
        <v>77</v>
      </c>
    </row>
    <row r="55" spans="1:11" x14ac:dyDescent="0.15">
      <c r="A55">
        <v>2005</v>
      </c>
      <c r="B55">
        <v>73.5</v>
      </c>
      <c r="C55">
        <v>5</v>
      </c>
      <c r="D55">
        <v>11</v>
      </c>
      <c r="E55">
        <v>429</v>
      </c>
      <c r="G55" s="1">
        <f t="shared" si="3"/>
        <v>5.8367346938775508</v>
      </c>
      <c r="H55" s="1">
        <f t="shared" si="4"/>
        <v>40.090909090909093</v>
      </c>
      <c r="I55" s="1">
        <f t="shared" si="5"/>
        <v>39</v>
      </c>
      <c r="J55" s="9" t="s">
        <v>88</v>
      </c>
    </row>
    <row r="56" spans="1:11" x14ac:dyDescent="0.15">
      <c r="A56">
        <v>2006</v>
      </c>
      <c r="B56">
        <v>66</v>
      </c>
      <c r="C56">
        <v>11</v>
      </c>
      <c r="D56">
        <v>14</v>
      </c>
      <c r="E56">
        <v>329</v>
      </c>
      <c r="F56">
        <v>1</v>
      </c>
      <c r="G56" s="1">
        <f t="shared" si="3"/>
        <v>4.9848484848484844</v>
      </c>
      <c r="H56" s="1">
        <f t="shared" si="4"/>
        <v>28.285714285714285</v>
      </c>
      <c r="I56" s="1">
        <f t="shared" si="5"/>
        <v>23.5</v>
      </c>
      <c r="J56" s="9" t="s">
        <v>79</v>
      </c>
    </row>
    <row r="57" spans="1:11" x14ac:dyDescent="0.15">
      <c r="A57">
        <v>2007</v>
      </c>
      <c r="B57">
        <v>59.1</v>
      </c>
      <c r="C57">
        <v>7</v>
      </c>
      <c r="D57">
        <v>18</v>
      </c>
      <c r="E57">
        <v>279</v>
      </c>
      <c r="F57">
        <v>1</v>
      </c>
      <c r="G57" s="1">
        <f t="shared" si="3"/>
        <v>4.7208121827411169</v>
      </c>
      <c r="H57" s="1">
        <f t="shared" si="4"/>
        <v>19.700000000000003</v>
      </c>
      <c r="I57" s="1">
        <f t="shared" si="5"/>
        <v>15.5</v>
      </c>
      <c r="J57" s="9" t="s">
        <v>17</v>
      </c>
    </row>
    <row r="58" spans="1:11" x14ac:dyDescent="0.15">
      <c r="A58">
        <v>2008</v>
      </c>
      <c r="B58">
        <v>78</v>
      </c>
      <c r="C58">
        <v>8</v>
      </c>
      <c r="D58">
        <v>10</v>
      </c>
      <c r="E58">
        <v>367</v>
      </c>
      <c r="G58" s="1">
        <f t="shared" si="3"/>
        <v>4.7051282051282053</v>
      </c>
      <c r="H58" s="1">
        <f t="shared" si="4"/>
        <v>46.8</v>
      </c>
      <c r="I58" s="1">
        <f t="shared" si="5"/>
        <v>36.700000000000003</v>
      </c>
      <c r="J58" s="9" t="s">
        <v>20</v>
      </c>
    </row>
    <row r="59" spans="1:11" x14ac:dyDescent="0.15">
      <c r="A59">
        <v>2009</v>
      </c>
      <c r="B59">
        <v>109</v>
      </c>
      <c r="C59">
        <v>12</v>
      </c>
      <c r="D59">
        <v>30</v>
      </c>
      <c r="E59">
        <v>539</v>
      </c>
      <c r="F59">
        <v>2</v>
      </c>
      <c r="G59" s="1">
        <f t="shared" si="3"/>
        <v>4.9449541284403669</v>
      </c>
      <c r="H59" s="1">
        <f t="shared" si="4"/>
        <v>21.8</v>
      </c>
      <c r="I59" s="1">
        <f t="shared" si="5"/>
        <v>17.966666666666665</v>
      </c>
      <c r="J59" s="9" t="s">
        <v>24</v>
      </c>
    </row>
    <row r="60" spans="1:11" x14ac:dyDescent="0.15">
      <c r="A60">
        <v>2010</v>
      </c>
      <c r="B60">
        <v>73.5</v>
      </c>
      <c r="C60">
        <v>6</v>
      </c>
      <c r="D60">
        <v>19</v>
      </c>
      <c r="E60">
        <v>379</v>
      </c>
      <c r="F60">
        <v>1</v>
      </c>
      <c r="G60" s="1">
        <f t="shared" si="3"/>
        <v>5.1564625850340136</v>
      </c>
      <c r="H60" s="1">
        <f t="shared" si="4"/>
        <v>23.210526315789473</v>
      </c>
      <c r="I60" s="1">
        <f t="shared" si="5"/>
        <v>19.94736842105263</v>
      </c>
      <c r="J60" s="9" t="s">
        <v>132</v>
      </c>
    </row>
    <row r="61" spans="1:11" x14ac:dyDescent="0.15">
      <c r="A61">
        <v>2011</v>
      </c>
      <c r="B61">
        <v>34</v>
      </c>
      <c r="C61">
        <v>0</v>
      </c>
      <c r="D61">
        <v>8</v>
      </c>
      <c r="E61">
        <v>170</v>
      </c>
      <c r="G61" s="1">
        <f t="shared" si="3"/>
        <v>5</v>
      </c>
      <c r="H61" s="1">
        <f t="shared" si="4"/>
        <v>25.5</v>
      </c>
      <c r="I61" s="1">
        <f t="shared" si="5"/>
        <v>21.25</v>
      </c>
      <c r="J61" s="9" t="s">
        <v>133</v>
      </c>
    </row>
    <row r="62" spans="1:11" x14ac:dyDescent="0.15">
      <c r="A62">
        <v>2012</v>
      </c>
      <c r="B62">
        <v>12</v>
      </c>
      <c r="C62">
        <v>0</v>
      </c>
      <c r="D62">
        <v>1</v>
      </c>
      <c r="E62">
        <v>55</v>
      </c>
      <c r="G62" s="1">
        <f t="shared" si="3"/>
        <v>4.583333333333333</v>
      </c>
      <c r="H62" s="1">
        <f t="shared" si="4"/>
        <v>72</v>
      </c>
      <c r="I62" s="1">
        <f t="shared" si="5"/>
        <v>55</v>
      </c>
      <c r="J62" s="9" t="s">
        <v>134</v>
      </c>
    </row>
    <row r="63" spans="1:11" x14ac:dyDescent="0.15">
      <c r="A63">
        <v>2013</v>
      </c>
      <c r="B63">
        <v>33</v>
      </c>
      <c r="C63">
        <v>1</v>
      </c>
      <c r="D63">
        <v>5</v>
      </c>
      <c r="E63">
        <v>192</v>
      </c>
      <c r="G63" s="1">
        <f t="shared" si="3"/>
        <v>5.8181818181818183</v>
      </c>
      <c r="H63" s="1">
        <f t="shared" si="4"/>
        <v>39.6</v>
      </c>
      <c r="I63" s="1">
        <f t="shared" si="5"/>
        <v>38.4</v>
      </c>
      <c r="J63" s="9" t="s">
        <v>228</v>
      </c>
    </row>
    <row r="64" spans="1:11" x14ac:dyDescent="0.15">
      <c r="A64">
        <v>2014</v>
      </c>
      <c r="B64">
        <v>9</v>
      </c>
      <c r="C64">
        <v>2</v>
      </c>
      <c r="D64">
        <v>1</v>
      </c>
      <c r="E64">
        <v>24</v>
      </c>
      <c r="G64" s="1">
        <f t="shared" ref="G64" si="6">E64/B64</f>
        <v>2.6666666666666665</v>
      </c>
      <c r="H64" s="1">
        <f t="shared" ref="H64" si="7">(B64*6)/D64</f>
        <v>54</v>
      </c>
      <c r="I64" s="1">
        <f t="shared" ref="I64" si="8">E64/D64</f>
        <v>24</v>
      </c>
      <c r="J64" s="9" t="s">
        <v>134</v>
      </c>
    </row>
    <row r="65" spans="1:10" x14ac:dyDescent="0.15">
      <c r="A65">
        <v>2015</v>
      </c>
      <c r="B65">
        <v>4</v>
      </c>
      <c r="C65">
        <v>2</v>
      </c>
      <c r="D65">
        <v>1</v>
      </c>
      <c r="E65">
        <v>3</v>
      </c>
      <c r="G65" s="1">
        <f t="shared" ref="G65" si="9">IF(ISERROR(E65/B65),"N/A",E65/B65)</f>
        <v>0.75</v>
      </c>
      <c r="H65" s="1">
        <f>IF(D65=0,"--",(B65*6)/D65)</f>
        <v>24</v>
      </c>
      <c r="I65" s="1">
        <f>IF(D65=0,"--",E65/D65)</f>
        <v>3</v>
      </c>
      <c r="J65" s="9" t="s">
        <v>233</v>
      </c>
    </row>
    <row r="66" spans="1:10" x14ac:dyDescent="0.15">
      <c r="G66" s="1"/>
      <c r="I66" s="1"/>
      <c r="J66" s="2"/>
    </row>
    <row r="67" spans="1:10" x14ac:dyDescent="0.15">
      <c r="A67" t="s">
        <v>63</v>
      </c>
      <c r="B67">
        <f t="shared" ref="B67:E67" si="10">SUM(B51:B66)</f>
        <v>711.2</v>
      </c>
      <c r="C67">
        <f t="shared" si="10"/>
        <v>61</v>
      </c>
      <c r="D67">
        <f t="shared" si="10"/>
        <v>146</v>
      </c>
      <c r="E67">
        <f t="shared" si="10"/>
        <v>3705</v>
      </c>
      <c r="F67">
        <f>SUM(F51:F66)</f>
        <v>5</v>
      </c>
      <c r="G67" s="1">
        <f>E67/B67</f>
        <v>5.209505061867266</v>
      </c>
      <c r="H67" s="1">
        <f>(B67*6)/D67</f>
        <v>29.227397260273978</v>
      </c>
      <c r="I67" s="1">
        <f>E67/D67</f>
        <v>25.376712328767123</v>
      </c>
      <c r="J67" s="9" t="s">
        <v>24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234</v>
      </c>
      <c r="B1" s="5" t="s">
        <v>235</v>
      </c>
      <c r="C1" s="9" t="s">
        <v>349</v>
      </c>
      <c r="D1" s="9">
        <f>COUNTA(A5:A11)</f>
        <v>6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J3" s="9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2012</v>
      </c>
      <c r="B5" s="9">
        <v>5</v>
      </c>
      <c r="C5" s="9">
        <v>2</v>
      </c>
      <c r="D5" s="9">
        <v>1</v>
      </c>
      <c r="E5" s="9">
        <v>0</v>
      </c>
      <c r="F5" s="9">
        <v>17</v>
      </c>
      <c r="G5"/>
      <c r="H5"/>
      <c r="I5" s="1">
        <f>IF(C5=0,"",ROUND(F5/(C5-D5),3))</f>
        <v>17</v>
      </c>
      <c r="J5">
        <v>9</v>
      </c>
      <c r="L5">
        <v>1</v>
      </c>
    </row>
    <row r="6" spans="1:12" x14ac:dyDescent="0.15">
      <c r="A6">
        <v>2013</v>
      </c>
      <c r="B6" s="24">
        <v>9</v>
      </c>
      <c r="C6" s="24">
        <v>8</v>
      </c>
      <c r="D6" s="24">
        <v>3</v>
      </c>
      <c r="E6" s="24">
        <v>2</v>
      </c>
      <c r="F6" s="24">
        <v>15</v>
      </c>
      <c r="G6"/>
      <c r="H6"/>
      <c r="I6" s="1">
        <f>IF(C6=0,"",ROUND(F6/(C6-D6),3))</f>
        <v>3</v>
      </c>
      <c r="J6">
        <v>5</v>
      </c>
      <c r="L6">
        <v>1</v>
      </c>
    </row>
    <row r="7" spans="1:12" x14ac:dyDescent="0.15">
      <c r="A7">
        <v>2014</v>
      </c>
      <c r="B7" s="24">
        <v>5</v>
      </c>
      <c r="C7" s="24">
        <v>2</v>
      </c>
      <c r="D7" s="24">
        <v>0</v>
      </c>
      <c r="E7" s="24">
        <v>0</v>
      </c>
      <c r="F7" s="24">
        <v>3</v>
      </c>
      <c r="G7"/>
      <c r="H7"/>
      <c r="I7" s="1">
        <f>IF(C7=0,"",ROUND(F7/(C7-D7),3))</f>
        <v>1.5</v>
      </c>
      <c r="J7">
        <v>1</v>
      </c>
      <c r="L7">
        <v>0</v>
      </c>
    </row>
    <row r="8" spans="1:12" x14ac:dyDescent="0.15">
      <c r="A8">
        <v>2015</v>
      </c>
      <c r="B8" s="24">
        <v>7</v>
      </c>
      <c r="C8" s="24">
        <v>4</v>
      </c>
      <c r="D8" s="24">
        <v>2</v>
      </c>
      <c r="E8" s="24">
        <v>1</v>
      </c>
      <c r="F8" s="24">
        <v>19</v>
      </c>
      <c r="G8"/>
      <c r="H8"/>
      <c r="I8" s="1">
        <f>IF(C8=0,"",ROUND(F8/(C8-D8),3))</f>
        <v>9.5</v>
      </c>
      <c r="J8">
        <v>15</v>
      </c>
      <c r="L8">
        <v>0</v>
      </c>
    </row>
    <row r="9" spans="1:12" x14ac:dyDescent="0.15">
      <c r="A9">
        <v>2016</v>
      </c>
      <c r="B9" s="24">
        <v>4</v>
      </c>
      <c r="C9" s="24">
        <v>2</v>
      </c>
      <c r="D9" s="24">
        <v>1</v>
      </c>
      <c r="E9" s="24">
        <v>0</v>
      </c>
      <c r="F9" s="24">
        <v>12</v>
      </c>
      <c r="G9" s="24">
        <v>0</v>
      </c>
      <c r="H9" s="24">
        <v>0</v>
      </c>
      <c r="I9" s="10">
        <f>IF(C9-D9=0,"--",F9/(C9-D9))</f>
        <v>12</v>
      </c>
      <c r="J9" s="24">
        <v>7</v>
      </c>
      <c r="L9">
        <v>0</v>
      </c>
    </row>
    <row r="10" spans="1:12" x14ac:dyDescent="0.15">
      <c r="A10">
        <v>2017</v>
      </c>
      <c r="B10" s="24">
        <v>3</v>
      </c>
      <c r="C10" s="24">
        <v>1</v>
      </c>
      <c r="D10" s="24">
        <v>0</v>
      </c>
      <c r="E10" s="24">
        <v>1</v>
      </c>
      <c r="F10" s="24">
        <v>0</v>
      </c>
      <c r="G10" s="24">
        <v>0</v>
      </c>
      <c r="H10" s="24">
        <v>0</v>
      </c>
      <c r="I10" s="53">
        <f>IF(C10-D10=0,"--",F10/(C10-D10))</f>
        <v>0</v>
      </c>
      <c r="J10" s="24">
        <v>0</v>
      </c>
      <c r="L10" s="52" t="s">
        <v>244</v>
      </c>
    </row>
    <row r="11" spans="1:12" x14ac:dyDescent="0.15">
      <c r="B11" s="24"/>
      <c r="C11" s="24"/>
      <c r="D11" s="24"/>
      <c r="E11" s="24"/>
      <c r="F11" s="24"/>
      <c r="G11" s="24"/>
      <c r="H11" s="24"/>
      <c r="I11" s="10"/>
      <c r="J11" s="24"/>
    </row>
    <row r="12" spans="1:12" x14ac:dyDescent="0.15">
      <c r="A12" t="s">
        <v>150</v>
      </c>
      <c r="B12" s="9">
        <f t="shared" ref="B12:H12" si="0">SUM(B5:B11)</f>
        <v>33</v>
      </c>
      <c r="C12" s="9">
        <f t="shared" si="0"/>
        <v>19</v>
      </c>
      <c r="D12" s="9">
        <f t="shared" si="0"/>
        <v>7</v>
      </c>
      <c r="E12" s="9">
        <f t="shared" si="0"/>
        <v>4</v>
      </c>
      <c r="F12" s="9">
        <f t="shared" si="0"/>
        <v>66</v>
      </c>
      <c r="G12" s="9">
        <f t="shared" si="0"/>
        <v>0</v>
      </c>
      <c r="H12" s="9">
        <f t="shared" si="0"/>
        <v>0</v>
      </c>
      <c r="I12" s="10">
        <f>F12/(C12-D12)</f>
        <v>5.5</v>
      </c>
      <c r="J12">
        <f>MAX(J5:J11)</f>
        <v>15</v>
      </c>
      <c r="L12" s="9">
        <f>SUM(L5:L11)</f>
        <v>2</v>
      </c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5" spans="1:10" x14ac:dyDescent="0.15">
      <c r="A35" s="5" t="s">
        <v>65</v>
      </c>
      <c r="B35"/>
      <c r="C35"/>
      <c r="D35"/>
      <c r="E35"/>
      <c r="F35"/>
      <c r="G35" s="2"/>
      <c r="H35"/>
      <c r="I35" s="1"/>
      <c r="J35" s="1"/>
    </row>
    <row r="36" spans="1:10" x14ac:dyDescent="0.15">
      <c r="A36" t="s">
        <v>107</v>
      </c>
      <c r="B36" t="s">
        <v>120</v>
      </c>
      <c r="C36" t="s">
        <v>125</v>
      </c>
      <c r="D36" t="s">
        <v>119</v>
      </c>
      <c r="E36" t="s">
        <v>35</v>
      </c>
      <c r="F36" t="s">
        <v>70</v>
      </c>
      <c r="G36" s="1" t="s">
        <v>123</v>
      </c>
      <c r="H36" s="1" t="s">
        <v>121</v>
      </c>
      <c r="I36" s="1" t="s">
        <v>122</v>
      </c>
      <c r="J36" s="12" t="s">
        <v>69</v>
      </c>
    </row>
    <row r="37" spans="1:10" x14ac:dyDescent="0.15">
      <c r="A37">
        <v>2011</v>
      </c>
      <c r="B37"/>
      <c r="C37"/>
      <c r="D37"/>
      <c r="E37"/>
      <c r="F37"/>
      <c r="G37" s="1"/>
      <c r="H37" s="1"/>
      <c r="I37" s="1"/>
      <c r="J37" s="12"/>
    </row>
    <row r="38" spans="1:10" x14ac:dyDescent="0.15">
      <c r="A38">
        <v>2012</v>
      </c>
      <c r="B38"/>
      <c r="C38"/>
      <c r="D38"/>
      <c r="E38"/>
      <c r="F38"/>
      <c r="G38" s="1"/>
      <c r="H38" s="1"/>
      <c r="I38" s="1"/>
      <c r="J38" s="12"/>
    </row>
    <row r="39" spans="1:10" x14ac:dyDescent="0.15">
      <c r="A39">
        <v>2013</v>
      </c>
      <c r="B39"/>
      <c r="C39"/>
      <c r="D39"/>
      <c r="E39"/>
      <c r="F39"/>
      <c r="G39" s="1"/>
      <c r="H39" s="1"/>
      <c r="I39" s="1"/>
      <c r="J39" s="12"/>
    </row>
    <row r="40" spans="1:10" x14ac:dyDescent="0.15">
      <c r="A40">
        <v>2014</v>
      </c>
      <c r="B40" s="9">
        <v>10</v>
      </c>
      <c r="C40" s="9">
        <v>1</v>
      </c>
      <c r="D40" s="9">
        <v>5</v>
      </c>
      <c r="E40" s="9">
        <v>45</v>
      </c>
      <c r="G40" s="1">
        <f t="shared" ref="G40" si="1">IF(ISERROR(E40/B40),"N/A",E40/B40)</f>
        <v>4.5</v>
      </c>
      <c r="H40" s="1">
        <f>IF(D40=0,"--",(B40*6)/D40)</f>
        <v>12</v>
      </c>
      <c r="I40" s="1">
        <f>IF(D40=0,"--",E40/D40)</f>
        <v>9</v>
      </c>
      <c r="J40" t="s">
        <v>87</v>
      </c>
    </row>
    <row r="41" spans="1:10" x14ac:dyDescent="0.15">
      <c r="A41">
        <v>2015</v>
      </c>
      <c r="B41" s="9">
        <v>2</v>
      </c>
      <c r="C41" s="9">
        <v>0</v>
      </c>
      <c r="D41" s="9">
        <v>0</v>
      </c>
      <c r="E41" s="9">
        <v>15</v>
      </c>
      <c r="G41" s="1">
        <f t="shared" ref="G41" si="2">IF(ISERROR(E41/B41),"N/A",E41/B41)</f>
        <v>7.5</v>
      </c>
      <c r="H41" s="1" t="str">
        <f>IF(D41=0,"--",(B41*6)/D41)</f>
        <v>--</v>
      </c>
      <c r="I41" s="1" t="str">
        <f>IF(D41=0,"--",E41/D41)</f>
        <v>--</v>
      </c>
      <c r="J41" s="33" t="s">
        <v>244</v>
      </c>
    </row>
    <row r="43" spans="1:10" x14ac:dyDescent="0.15">
      <c r="A43" t="s">
        <v>63</v>
      </c>
      <c r="B43">
        <f t="shared" ref="B43:E43" si="3">SUM(B27:B42)</f>
        <v>12</v>
      </c>
      <c r="C43">
        <f t="shared" si="3"/>
        <v>1</v>
      </c>
      <c r="D43">
        <f t="shared" si="3"/>
        <v>5</v>
      </c>
      <c r="E43">
        <f t="shared" si="3"/>
        <v>60</v>
      </c>
      <c r="F43">
        <f>SUM(F27:F42)</f>
        <v>0</v>
      </c>
      <c r="G43" s="1">
        <f>E43/B43</f>
        <v>5</v>
      </c>
      <c r="H43" s="1">
        <f>(B43*6)/D43</f>
        <v>14.4</v>
      </c>
      <c r="I43" s="1">
        <f>E43/D43</f>
        <v>12</v>
      </c>
      <c r="J43" t="s">
        <v>87</v>
      </c>
    </row>
    <row r="49" spans="1:1" x14ac:dyDescent="0.15">
      <c r="A49" s="27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264</v>
      </c>
      <c r="B1" s="5" t="s">
        <v>265</v>
      </c>
      <c r="C1" s="9" t="s">
        <v>278</v>
      </c>
      <c r="D1" s="9">
        <f>COUNTA(A5:A8)</f>
        <v>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272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2015</v>
      </c>
      <c r="B5" s="24">
        <v>7</v>
      </c>
      <c r="C5" s="24">
        <v>6</v>
      </c>
      <c r="D5" s="9">
        <v>1</v>
      </c>
      <c r="F5" s="9">
        <v>30</v>
      </c>
      <c r="I5" s="1">
        <f>IF(ISERROR(F5/(C5-D5)),"",ROUND(F5/(C5-D5),3))</f>
        <v>6</v>
      </c>
      <c r="J5">
        <v>12</v>
      </c>
      <c r="L5">
        <v>0</v>
      </c>
    </row>
    <row r="6" spans="1:12" x14ac:dyDescent="0.15">
      <c r="A6">
        <v>2016</v>
      </c>
      <c r="B6" s="24">
        <v>18</v>
      </c>
      <c r="C6" s="24">
        <v>17</v>
      </c>
      <c r="D6" s="24">
        <v>3</v>
      </c>
      <c r="E6" s="24">
        <v>1</v>
      </c>
      <c r="F6" s="24">
        <v>235</v>
      </c>
      <c r="G6" s="24">
        <v>0</v>
      </c>
      <c r="H6" s="24">
        <v>1</v>
      </c>
      <c r="I6" s="10">
        <f>IF(C6-D6=0,"--",F6/(C6-D6))</f>
        <v>16.785714285714285</v>
      </c>
      <c r="J6" s="24">
        <v>82</v>
      </c>
      <c r="L6">
        <v>1</v>
      </c>
    </row>
    <row r="7" spans="1:12" x14ac:dyDescent="0.15">
      <c r="A7">
        <v>2017</v>
      </c>
      <c r="B7" s="24">
        <v>14</v>
      </c>
      <c r="C7" s="24">
        <v>13</v>
      </c>
      <c r="D7" s="24">
        <v>0</v>
      </c>
      <c r="E7" s="24">
        <v>3</v>
      </c>
      <c r="F7" s="24">
        <v>119</v>
      </c>
      <c r="G7" s="24">
        <v>0</v>
      </c>
      <c r="H7" s="24">
        <v>0</v>
      </c>
      <c r="I7" s="53">
        <f>IF(C7-D7=0,"--",F7/(C7-D7))</f>
        <v>9.1538461538461533</v>
      </c>
      <c r="J7" s="24">
        <v>27</v>
      </c>
      <c r="L7" s="24">
        <v>1</v>
      </c>
    </row>
    <row r="8" spans="1:12" x14ac:dyDescent="0.15">
      <c r="I8" s="9"/>
    </row>
    <row r="9" spans="1:12" x14ac:dyDescent="0.15">
      <c r="A9" t="s">
        <v>150</v>
      </c>
      <c r="B9" s="9">
        <f t="shared" ref="B9:H9" si="0">SUM(B5:B8)</f>
        <v>39</v>
      </c>
      <c r="C9" s="9">
        <f t="shared" si="0"/>
        <v>36</v>
      </c>
      <c r="D9" s="9">
        <f t="shared" si="0"/>
        <v>4</v>
      </c>
      <c r="E9" s="9">
        <f t="shared" si="0"/>
        <v>4</v>
      </c>
      <c r="F9" s="9">
        <f t="shared" si="0"/>
        <v>384</v>
      </c>
      <c r="G9" s="9">
        <f t="shared" si="0"/>
        <v>0</v>
      </c>
      <c r="H9" s="9">
        <f t="shared" si="0"/>
        <v>1</v>
      </c>
      <c r="I9" s="1">
        <f>IF(ISERROR(F9/(C9-D9)),"",ROUND(F9/(C9-D9),3))</f>
        <v>12</v>
      </c>
      <c r="J9">
        <f>MAX(J5:J8)</f>
        <v>82</v>
      </c>
      <c r="L9" s="9">
        <f t="shared" ref="L9" si="1">SUM(L5:L8)</f>
        <v>2</v>
      </c>
    </row>
    <row r="10" spans="1:12" x14ac:dyDescent="0.15">
      <c r="I10" s="1"/>
    </row>
    <row r="11" spans="1:12" x14ac:dyDescent="0.15">
      <c r="I11" s="1"/>
    </row>
    <row r="12" spans="1:12" x14ac:dyDescent="0.15">
      <c r="I12" s="1"/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8:9" x14ac:dyDescent="0.15">
      <c r="I17" s="1"/>
    </row>
    <row r="18" spans="8:9" x14ac:dyDescent="0.15">
      <c r="I18" s="1"/>
    </row>
    <row r="19" spans="8:9" x14ac:dyDescent="0.15">
      <c r="I19" s="1"/>
    </row>
    <row r="20" spans="8:9" x14ac:dyDescent="0.15">
      <c r="I20" s="1"/>
    </row>
    <row r="21" spans="8:9" x14ac:dyDescent="0.15">
      <c r="I21" s="1"/>
    </row>
    <row r="22" spans="8:9" x14ac:dyDescent="0.15">
      <c r="I22" s="1"/>
    </row>
    <row r="23" spans="8:9" x14ac:dyDescent="0.15">
      <c r="I23" s="1"/>
    </row>
    <row r="24" spans="8:9" x14ac:dyDescent="0.15">
      <c r="I24" s="1"/>
    </row>
    <row r="25" spans="8:9" x14ac:dyDescent="0.15">
      <c r="I25" s="1"/>
    </row>
    <row r="26" spans="8:9" x14ac:dyDescent="0.15">
      <c r="I26" s="1"/>
    </row>
    <row r="27" spans="8:9" x14ac:dyDescent="0.15">
      <c r="I27" s="1"/>
    </row>
    <row r="28" spans="8:9" x14ac:dyDescent="0.15">
      <c r="I28" s="1"/>
    </row>
    <row r="29" spans="8:9" x14ac:dyDescent="0.15">
      <c r="I29" s="1"/>
    </row>
    <row r="30" spans="8:9" x14ac:dyDescent="0.15">
      <c r="I30" s="1"/>
    </row>
    <row r="31" spans="8:9" x14ac:dyDescent="0.15">
      <c r="I31" s="1"/>
    </row>
    <row r="32" spans="8:9" x14ac:dyDescent="0.15">
      <c r="H32" s="10"/>
    </row>
    <row r="33" spans="1:10" x14ac:dyDescent="0.15">
      <c r="A33" s="5" t="s">
        <v>126</v>
      </c>
      <c r="B33"/>
      <c r="C33"/>
      <c r="D33"/>
      <c r="E33"/>
      <c r="F33" s="2"/>
      <c r="G33"/>
      <c r="H33" s="1"/>
      <c r="I33" s="1"/>
      <c r="J33" s="1"/>
    </row>
    <row r="34" spans="1:10" x14ac:dyDescent="0.15">
      <c r="A34" t="s">
        <v>107</v>
      </c>
      <c r="B34" t="s">
        <v>120</v>
      </c>
      <c r="C34" t="s">
        <v>67</v>
      </c>
      <c r="D34" t="s">
        <v>119</v>
      </c>
      <c r="E34" t="s">
        <v>35</v>
      </c>
      <c r="F34" t="s">
        <v>70</v>
      </c>
      <c r="G34" s="1" t="s">
        <v>123</v>
      </c>
      <c r="H34" s="1" t="s">
        <v>121</v>
      </c>
      <c r="I34" s="1" t="s">
        <v>122</v>
      </c>
      <c r="J34" s="16" t="s">
        <v>69</v>
      </c>
    </row>
    <row r="35" spans="1:10" x14ac:dyDescent="0.15">
      <c r="A35">
        <v>2015</v>
      </c>
      <c r="B35">
        <v>9</v>
      </c>
      <c r="C35">
        <v>1</v>
      </c>
      <c r="D35">
        <v>1</v>
      </c>
      <c r="E35">
        <v>63</v>
      </c>
      <c r="F35"/>
      <c r="G35" s="4">
        <f>IF(ISERROR(E35/B35),"--",E35/B35)</f>
        <v>7</v>
      </c>
      <c r="H35" s="4">
        <f t="shared" ref="H35" si="2">IF(D35=0,"--",(B35*6)/D35)</f>
        <v>54</v>
      </c>
      <c r="I35" s="4">
        <f t="shared" ref="I35" si="3">IF(D35=0,"--",E35/D35)</f>
        <v>63</v>
      </c>
      <c r="J35" s="16" t="s">
        <v>266</v>
      </c>
    </row>
    <row r="36" spans="1:10" x14ac:dyDescent="0.15">
      <c r="A36">
        <v>2016</v>
      </c>
      <c r="B36" s="24">
        <v>51.3</v>
      </c>
      <c r="C36" s="24">
        <v>5</v>
      </c>
      <c r="D36" s="24">
        <v>9</v>
      </c>
      <c r="E36" s="24">
        <v>232</v>
      </c>
      <c r="F36" s="24">
        <v>0</v>
      </c>
      <c r="G36" s="4">
        <f>IF(ISERROR(E36/B36),"N/A",E36/B36)</f>
        <v>4.522417153996102</v>
      </c>
      <c r="H36" s="4">
        <f>IF(ISERROR((B36*6)/D36),"N/A",(B36*6)/D36)</f>
        <v>34.199999999999996</v>
      </c>
      <c r="I36" s="4">
        <f t="shared" ref="I36:I37" si="4">IF(ISERROR(E36/D36),"N/A",E36/D36)</f>
        <v>25.777777777777779</v>
      </c>
      <c r="J36" s="16" t="s">
        <v>131</v>
      </c>
    </row>
    <row r="37" spans="1:10" x14ac:dyDescent="0.15">
      <c r="A37">
        <v>2017</v>
      </c>
      <c r="B37" s="24">
        <v>34</v>
      </c>
      <c r="C37" s="24">
        <v>2</v>
      </c>
      <c r="D37" s="24">
        <v>2</v>
      </c>
      <c r="E37" s="24">
        <v>222</v>
      </c>
      <c r="F37" s="24">
        <v>0</v>
      </c>
      <c r="G37" s="4">
        <f>IF(ISERROR(E37/B37),"N/A",E37/B37)</f>
        <v>6.5294117647058822</v>
      </c>
      <c r="H37" s="4">
        <f>IF(ISERROR((B37*6)/D37),"N/A",(B37*6)/D37)</f>
        <v>102</v>
      </c>
      <c r="I37" s="4">
        <f t="shared" si="4"/>
        <v>111</v>
      </c>
      <c r="J37" s="52" t="s">
        <v>358</v>
      </c>
    </row>
    <row r="38" spans="1:10" x14ac:dyDescent="0.15">
      <c r="H38" s="10"/>
    </row>
    <row r="39" spans="1:10" x14ac:dyDescent="0.15">
      <c r="A39" t="s">
        <v>63</v>
      </c>
      <c r="B39" s="9">
        <f>SUM(B35:B38)</f>
        <v>94.3</v>
      </c>
      <c r="C39" s="9">
        <f t="shared" ref="C39:F39" si="5">SUM(C35:C38)</f>
        <v>8</v>
      </c>
      <c r="D39" s="9">
        <f t="shared" si="5"/>
        <v>12</v>
      </c>
      <c r="E39" s="9">
        <f t="shared" si="5"/>
        <v>517</v>
      </c>
      <c r="F39" s="9">
        <f t="shared" si="5"/>
        <v>0</v>
      </c>
      <c r="G39" s="4">
        <f>IF(ISERROR(E39/B39),"--",E39/B39)</f>
        <v>5.4825026511134682</v>
      </c>
      <c r="H39" s="4">
        <f t="shared" ref="H39" si="6">IF(D39=0,"--",(B39*6)/D39)</f>
        <v>47.15</v>
      </c>
      <c r="I39" s="4">
        <f t="shared" ref="I39" si="7">IF(D39=0,"--",E39/D39)</f>
        <v>43.083333333333336</v>
      </c>
      <c r="J39" s="16" t="s">
        <v>131</v>
      </c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5" spans="1:9" x14ac:dyDescent="0.15">
      <c r="A55" s="5"/>
    </row>
    <row r="56" spans="1:9" x14ac:dyDescent="0.15">
      <c r="A56" s="5"/>
    </row>
    <row r="57" spans="1:9" x14ac:dyDescent="0.15">
      <c r="B57"/>
      <c r="C57"/>
      <c r="D57"/>
      <c r="E57"/>
      <c r="F57"/>
      <c r="G57" s="1"/>
      <c r="H57" s="1"/>
      <c r="I57" s="1"/>
    </row>
    <row r="58" spans="1:9" x14ac:dyDescent="0.15">
      <c r="B58"/>
      <c r="C58"/>
      <c r="D58"/>
      <c r="E58"/>
      <c r="F58"/>
      <c r="G58" s="10"/>
      <c r="H58" s="10"/>
      <c r="I58" s="10"/>
    </row>
    <row r="59" spans="1:9" x14ac:dyDescent="0.15">
      <c r="B59"/>
      <c r="C59"/>
      <c r="D59"/>
      <c r="E59"/>
      <c r="F59"/>
      <c r="G59" s="10"/>
      <c r="H59" s="10"/>
      <c r="I59" s="10"/>
    </row>
    <row r="60" spans="1:9" x14ac:dyDescent="0.15">
      <c r="B60"/>
      <c r="C60"/>
      <c r="D60"/>
      <c r="E60"/>
      <c r="F60"/>
      <c r="G60" s="10"/>
      <c r="H60" s="10"/>
      <c r="I60" s="10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"/>
      <c r="H62" s="1"/>
      <c r="I62" s="1"/>
    </row>
    <row r="63" spans="1:9" x14ac:dyDescent="0.15">
      <c r="B63"/>
      <c r="C63"/>
      <c r="D63"/>
      <c r="E63"/>
      <c r="F63"/>
      <c r="G63" s="1"/>
      <c r="H63" s="1"/>
      <c r="I63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L56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152</v>
      </c>
      <c r="B1" s="5" t="s">
        <v>153</v>
      </c>
      <c r="C1" s="9" t="s">
        <v>281</v>
      </c>
      <c r="D1" s="9">
        <f>COUNTA(A5:A17)</f>
        <v>12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2006</v>
      </c>
      <c r="B5" s="9">
        <v>10</v>
      </c>
      <c r="C5" s="9">
        <v>10</v>
      </c>
      <c r="D5" s="9">
        <v>2</v>
      </c>
      <c r="F5" s="9">
        <v>169</v>
      </c>
      <c r="G5" s="9">
        <v>0</v>
      </c>
      <c r="H5" s="9">
        <v>0</v>
      </c>
      <c r="I5" s="1">
        <f t="shared" ref="I5:I14" si="0">IF(C5=0,"",ROUND(F5/(C5-D5),3))</f>
        <v>21.125</v>
      </c>
      <c r="J5" s="9">
        <v>54</v>
      </c>
      <c r="K5" t="s">
        <v>218</v>
      </c>
      <c r="L5" s="9">
        <v>1</v>
      </c>
    </row>
    <row r="6" spans="1:12" x14ac:dyDescent="0.15">
      <c r="A6">
        <v>2007</v>
      </c>
      <c r="B6" s="9">
        <v>7</v>
      </c>
      <c r="C6" s="9">
        <v>6</v>
      </c>
      <c r="D6" s="9">
        <v>2</v>
      </c>
      <c r="E6" s="9">
        <v>1</v>
      </c>
      <c r="F6" s="9">
        <v>66</v>
      </c>
      <c r="G6" s="9">
        <v>0</v>
      </c>
      <c r="H6" s="9">
        <v>0</v>
      </c>
      <c r="I6" s="1">
        <f t="shared" si="0"/>
        <v>16.5</v>
      </c>
      <c r="L6">
        <v>4</v>
      </c>
    </row>
    <row r="7" spans="1:12" x14ac:dyDescent="0.15">
      <c r="A7">
        <v>2008</v>
      </c>
      <c r="B7" s="9">
        <v>13</v>
      </c>
      <c r="C7" s="9">
        <v>13</v>
      </c>
      <c r="D7" s="9">
        <v>1</v>
      </c>
      <c r="E7" s="9">
        <v>1</v>
      </c>
      <c r="F7" s="9">
        <v>225</v>
      </c>
      <c r="G7" s="9">
        <v>0</v>
      </c>
      <c r="H7" s="9">
        <v>0</v>
      </c>
      <c r="I7" s="1">
        <f t="shared" si="0"/>
        <v>18.75</v>
      </c>
      <c r="J7">
        <v>90</v>
      </c>
      <c r="L7">
        <v>6</v>
      </c>
    </row>
    <row r="8" spans="1:12" x14ac:dyDescent="0.15">
      <c r="A8">
        <v>2009</v>
      </c>
      <c r="B8" s="9">
        <v>10</v>
      </c>
      <c r="C8" s="9">
        <v>10</v>
      </c>
      <c r="D8" s="9">
        <v>1</v>
      </c>
      <c r="E8" s="9">
        <v>2</v>
      </c>
      <c r="F8" s="9">
        <v>377</v>
      </c>
      <c r="G8" s="9">
        <v>0</v>
      </c>
      <c r="H8" s="9">
        <v>2</v>
      </c>
      <c r="I8" s="1">
        <f t="shared" si="0"/>
        <v>41.889000000000003</v>
      </c>
      <c r="J8" s="9">
        <v>97</v>
      </c>
      <c r="L8" s="9">
        <v>4</v>
      </c>
    </row>
    <row r="9" spans="1:12" x14ac:dyDescent="0.15">
      <c r="A9">
        <v>2010</v>
      </c>
      <c r="B9">
        <v>13</v>
      </c>
      <c r="C9">
        <v>12</v>
      </c>
      <c r="D9">
        <v>2</v>
      </c>
      <c r="E9">
        <v>1</v>
      </c>
      <c r="F9">
        <v>344</v>
      </c>
      <c r="G9" s="9">
        <v>0</v>
      </c>
      <c r="H9">
        <v>3</v>
      </c>
      <c r="I9" s="1">
        <f t="shared" si="0"/>
        <v>34.4</v>
      </c>
      <c r="J9">
        <v>57</v>
      </c>
      <c r="L9" s="9">
        <v>4</v>
      </c>
    </row>
    <row r="10" spans="1:12" x14ac:dyDescent="0.15">
      <c r="A10">
        <v>2011</v>
      </c>
      <c r="B10">
        <v>15</v>
      </c>
      <c r="C10">
        <v>15</v>
      </c>
      <c r="D10">
        <v>3</v>
      </c>
      <c r="E10"/>
      <c r="F10">
        <v>628</v>
      </c>
      <c r="G10" s="9">
        <v>0</v>
      </c>
      <c r="H10">
        <v>5</v>
      </c>
      <c r="I10" s="1">
        <f t="shared" si="0"/>
        <v>52.332999999999998</v>
      </c>
      <c r="J10">
        <v>90</v>
      </c>
      <c r="L10" s="9">
        <v>9</v>
      </c>
    </row>
    <row r="11" spans="1:12" x14ac:dyDescent="0.15">
      <c r="A11">
        <v>2012</v>
      </c>
      <c r="B11" s="9">
        <v>11</v>
      </c>
      <c r="C11" s="9">
        <v>10</v>
      </c>
      <c r="D11" s="9">
        <v>1</v>
      </c>
      <c r="E11" s="9">
        <v>2</v>
      </c>
      <c r="F11" s="9">
        <v>189</v>
      </c>
      <c r="G11" s="9">
        <v>0</v>
      </c>
      <c r="H11" s="9">
        <v>1</v>
      </c>
      <c r="I11" s="1">
        <f t="shared" si="0"/>
        <v>21</v>
      </c>
      <c r="J11" s="9">
        <v>57</v>
      </c>
      <c r="L11" s="9">
        <v>3</v>
      </c>
    </row>
    <row r="12" spans="1:12" x14ac:dyDescent="0.15">
      <c r="A12">
        <v>2013</v>
      </c>
      <c r="B12" s="24">
        <v>16</v>
      </c>
      <c r="C12" s="24">
        <v>16</v>
      </c>
      <c r="D12" s="24">
        <v>7</v>
      </c>
      <c r="E12" s="24"/>
      <c r="F12" s="24">
        <v>935</v>
      </c>
      <c r="G12" s="24">
        <v>4</v>
      </c>
      <c r="H12" s="9">
        <v>11</v>
      </c>
      <c r="I12" s="1">
        <f t="shared" si="0"/>
        <v>103.889</v>
      </c>
      <c r="J12" s="9">
        <v>117</v>
      </c>
      <c r="L12" s="9">
        <v>8</v>
      </c>
    </row>
    <row r="13" spans="1:12" x14ac:dyDescent="0.15">
      <c r="A13">
        <v>2014</v>
      </c>
      <c r="B13" s="24">
        <v>13</v>
      </c>
      <c r="C13" s="24">
        <v>13</v>
      </c>
      <c r="D13" s="24">
        <v>0</v>
      </c>
      <c r="E13" s="24">
        <v>1</v>
      </c>
      <c r="F13" s="24">
        <v>300</v>
      </c>
      <c r="G13" s="24">
        <v>0</v>
      </c>
      <c r="H13" s="9">
        <v>1</v>
      </c>
      <c r="I13" s="1">
        <f t="shared" si="0"/>
        <v>23.077000000000002</v>
      </c>
      <c r="J13" s="9">
        <v>52</v>
      </c>
      <c r="L13" s="9">
        <v>5</v>
      </c>
    </row>
    <row r="14" spans="1:12" x14ac:dyDescent="0.15">
      <c r="A14">
        <v>2015</v>
      </c>
      <c r="B14" s="24">
        <v>9</v>
      </c>
      <c r="C14" s="24">
        <v>9</v>
      </c>
      <c r="D14" s="24">
        <v>1</v>
      </c>
      <c r="E14" s="24"/>
      <c r="F14" s="24">
        <v>222</v>
      </c>
      <c r="G14" s="24">
        <v>1</v>
      </c>
      <c r="H14" s="9">
        <v>0</v>
      </c>
      <c r="I14" s="1">
        <f t="shared" si="0"/>
        <v>27.75</v>
      </c>
      <c r="J14" s="9">
        <v>100</v>
      </c>
      <c r="K14" t="s">
        <v>218</v>
      </c>
      <c r="L14" s="9">
        <v>1</v>
      </c>
    </row>
    <row r="15" spans="1:12" x14ac:dyDescent="0.15">
      <c r="A15">
        <v>2016</v>
      </c>
      <c r="B15" s="24">
        <v>5</v>
      </c>
      <c r="C15" s="24">
        <v>5</v>
      </c>
      <c r="D15" s="24">
        <v>0</v>
      </c>
      <c r="E15" s="24">
        <v>0</v>
      </c>
      <c r="F15" s="24">
        <v>112</v>
      </c>
      <c r="G15" s="24">
        <v>0</v>
      </c>
      <c r="H15" s="24">
        <v>0</v>
      </c>
      <c r="I15" s="10">
        <f>IF(C15-D15=0,"--",F15/(C15-D15))</f>
        <v>22.4</v>
      </c>
      <c r="J15" s="24">
        <v>44</v>
      </c>
      <c r="L15">
        <v>7</v>
      </c>
    </row>
    <row r="16" spans="1:12" x14ac:dyDescent="0.15">
      <c r="A16">
        <v>2017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4" t="str">
        <f>IF(C16-D16=0,"--",F16/(C16-D16))</f>
        <v>--</v>
      </c>
      <c r="J16" s="24">
        <v>0</v>
      </c>
      <c r="L16" s="52" t="s">
        <v>244</v>
      </c>
    </row>
    <row r="17" spans="1:12" x14ac:dyDescent="0.15">
      <c r="I17" s="9"/>
    </row>
    <row r="18" spans="1:12" x14ac:dyDescent="0.15">
      <c r="A18" t="s">
        <v>150</v>
      </c>
      <c r="B18" s="9">
        <f t="shared" ref="B18:H18" si="1">SUM(B5:B17)</f>
        <v>122</v>
      </c>
      <c r="C18" s="9">
        <f t="shared" si="1"/>
        <v>119</v>
      </c>
      <c r="D18" s="9">
        <f t="shared" si="1"/>
        <v>20</v>
      </c>
      <c r="E18" s="9">
        <f t="shared" si="1"/>
        <v>8</v>
      </c>
      <c r="F18" s="9">
        <f t="shared" si="1"/>
        <v>3567</v>
      </c>
      <c r="G18" s="9">
        <f t="shared" si="1"/>
        <v>5</v>
      </c>
      <c r="H18" s="9">
        <f t="shared" si="1"/>
        <v>23</v>
      </c>
      <c r="I18" s="10">
        <f>F18/(C18-D18)</f>
        <v>36.030303030303031</v>
      </c>
      <c r="J18">
        <f>MAX(J5:J17)</f>
        <v>117</v>
      </c>
      <c r="L18" s="9">
        <f t="shared" ref="L18" si="2">SUM(L5:L17)</f>
        <v>52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126</v>
      </c>
    </row>
    <row r="41" spans="1:10" x14ac:dyDescent="0.15">
      <c r="A41" s="5"/>
    </row>
    <row r="42" spans="1:10" x14ac:dyDescent="0.15">
      <c r="A42" t="s">
        <v>107</v>
      </c>
      <c r="B42" t="s">
        <v>120</v>
      </c>
      <c r="C42" t="s">
        <v>67</v>
      </c>
      <c r="D42" t="s">
        <v>68</v>
      </c>
      <c r="E42" t="s">
        <v>35</v>
      </c>
      <c r="F42" t="s">
        <v>70</v>
      </c>
      <c r="G42" s="1" t="s">
        <v>123</v>
      </c>
      <c r="H42" s="1" t="s">
        <v>121</v>
      </c>
      <c r="I42" s="1" t="s">
        <v>122</v>
      </c>
      <c r="J42" s="1" t="s">
        <v>69</v>
      </c>
    </row>
    <row r="43" spans="1:10" x14ac:dyDescent="0.15">
      <c r="A43">
        <v>2006</v>
      </c>
      <c r="B43">
        <v>68</v>
      </c>
      <c r="C43">
        <v>8</v>
      </c>
      <c r="D43">
        <v>14</v>
      </c>
      <c r="E43">
        <v>245</v>
      </c>
      <c r="G43" s="4">
        <f t="shared" ref="G43:G48" si="3">IF(ISERROR(E43/B43),"N/A",E43/B43)</f>
        <v>3.6029411764705883</v>
      </c>
      <c r="H43" s="4">
        <f t="shared" ref="H43:H48" si="4">IF(ISERROR((B43*6)/D43),"N/A",(B43*6)/D43)</f>
        <v>29.142857142857142</v>
      </c>
      <c r="I43" s="4">
        <f t="shared" ref="I43:I47" si="5">IF(ISERROR(E43/D43),"N/A",E43/D43)</f>
        <v>17.5</v>
      </c>
      <c r="J43" t="s">
        <v>77</v>
      </c>
    </row>
    <row r="44" spans="1:10" x14ac:dyDescent="0.15">
      <c r="A44">
        <v>2007</v>
      </c>
      <c r="B44">
        <v>46.1</v>
      </c>
      <c r="C44">
        <v>7</v>
      </c>
      <c r="D44">
        <v>15</v>
      </c>
      <c r="E44">
        <v>153</v>
      </c>
      <c r="F44">
        <v>1</v>
      </c>
      <c r="G44" s="4">
        <f t="shared" si="3"/>
        <v>3.3188720173535793</v>
      </c>
      <c r="H44" s="4">
        <f t="shared" si="4"/>
        <v>18.440000000000001</v>
      </c>
      <c r="I44" s="4">
        <f t="shared" si="5"/>
        <v>10.199999999999999</v>
      </c>
      <c r="J44" t="s">
        <v>211</v>
      </c>
    </row>
    <row r="45" spans="1:10" x14ac:dyDescent="0.15">
      <c r="A45">
        <v>2008</v>
      </c>
      <c r="B45">
        <v>94.4</v>
      </c>
      <c r="C45">
        <v>12</v>
      </c>
      <c r="D45">
        <v>19</v>
      </c>
      <c r="E45">
        <v>361</v>
      </c>
      <c r="F45"/>
      <c r="G45" s="4">
        <f t="shared" si="3"/>
        <v>3.824152542372881</v>
      </c>
      <c r="H45" s="4">
        <f t="shared" si="4"/>
        <v>29.810526315789478</v>
      </c>
      <c r="I45" s="4">
        <f t="shared" si="5"/>
        <v>19</v>
      </c>
      <c r="J45" t="s">
        <v>208</v>
      </c>
    </row>
    <row r="46" spans="1:10" x14ac:dyDescent="0.15">
      <c r="A46">
        <v>2009</v>
      </c>
      <c r="B46">
        <v>64</v>
      </c>
      <c r="C46">
        <v>9</v>
      </c>
      <c r="D46">
        <v>7</v>
      </c>
      <c r="E46">
        <v>262</v>
      </c>
      <c r="F46"/>
      <c r="G46" s="4">
        <f t="shared" si="3"/>
        <v>4.09375</v>
      </c>
      <c r="H46" s="4">
        <f t="shared" si="4"/>
        <v>54.857142857142854</v>
      </c>
      <c r="I46" s="4">
        <f t="shared" si="5"/>
        <v>37.428571428571431</v>
      </c>
      <c r="J46" t="s">
        <v>77</v>
      </c>
    </row>
    <row r="47" spans="1:10" x14ac:dyDescent="0.15">
      <c r="A47">
        <v>2010</v>
      </c>
      <c r="B47">
        <v>84</v>
      </c>
      <c r="C47">
        <v>12</v>
      </c>
      <c r="D47">
        <v>24</v>
      </c>
      <c r="E47">
        <v>345</v>
      </c>
      <c r="F47">
        <v>1</v>
      </c>
      <c r="G47" s="4">
        <f t="shared" si="3"/>
        <v>4.1071428571428568</v>
      </c>
      <c r="H47" s="4">
        <f t="shared" si="4"/>
        <v>21</v>
      </c>
      <c r="I47" s="4">
        <f t="shared" si="5"/>
        <v>14.375</v>
      </c>
      <c r="J47" t="s">
        <v>187</v>
      </c>
    </row>
    <row r="48" spans="1:10" x14ac:dyDescent="0.15">
      <c r="A48">
        <v>2011</v>
      </c>
      <c r="B48">
        <v>55.2</v>
      </c>
      <c r="C48">
        <v>9</v>
      </c>
      <c r="D48">
        <v>11</v>
      </c>
      <c r="E48">
        <v>239</v>
      </c>
      <c r="F48"/>
      <c r="G48" s="4">
        <f t="shared" si="3"/>
        <v>4.3297101449275361</v>
      </c>
      <c r="H48" s="4">
        <f t="shared" si="4"/>
        <v>30.109090909090913</v>
      </c>
      <c r="I48" s="4">
        <f>IF(ISERROR(E48/D48),"N/A",E48/D48)</f>
        <v>21.727272727272727</v>
      </c>
      <c r="J48" t="s">
        <v>188</v>
      </c>
    </row>
    <row r="49" spans="1:10" x14ac:dyDescent="0.15">
      <c r="A49">
        <v>2012</v>
      </c>
      <c r="B49">
        <v>15.2</v>
      </c>
      <c r="C49">
        <v>2</v>
      </c>
      <c r="D49">
        <v>4</v>
      </c>
      <c r="E49">
        <v>65</v>
      </c>
      <c r="F49"/>
      <c r="G49" s="4">
        <f t="shared" ref="G49:G54" si="6">IF(ISERROR(E49/B49),"N/A",E49/B49)</f>
        <v>4.2763157894736841</v>
      </c>
      <c r="H49" s="4">
        <f t="shared" ref="H49:H54" si="7">IF(ISERROR((B49*6)/D49),"N/A",(B49*6)/D49)</f>
        <v>22.799999999999997</v>
      </c>
      <c r="I49" s="4">
        <f>IF(ISERROR(E49/D49),"N/A",E49/D49)</f>
        <v>16.25</v>
      </c>
      <c r="J49" t="s">
        <v>189</v>
      </c>
    </row>
    <row r="50" spans="1:10" x14ac:dyDescent="0.15">
      <c r="A50">
        <v>2013</v>
      </c>
      <c r="B50">
        <v>56.4</v>
      </c>
      <c r="C50">
        <v>5</v>
      </c>
      <c r="D50">
        <v>9</v>
      </c>
      <c r="E50">
        <v>314</v>
      </c>
      <c r="F50"/>
      <c r="G50" s="4">
        <f t="shared" si="6"/>
        <v>5.5673758865248226</v>
      </c>
      <c r="H50" s="4">
        <f t="shared" si="7"/>
        <v>37.599999999999994</v>
      </c>
      <c r="I50" s="4">
        <f>IF(ISERROR(E50/D50),"N/A",E50/D50)</f>
        <v>34.888888888888886</v>
      </c>
      <c r="J50" t="s">
        <v>200</v>
      </c>
    </row>
    <row r="51" spans="1:10" x14ac:dyDescent="0.15">
      <c r="A51">
        <v>2014</v>
      </c>
      <c r="B51">
        <v>78.099999999999994</v>
      </c>
      <c r="C51">
        <v>9</v>
      </c>
      <c r="D51">
        <v>15</v>
      </c>
      <c r="E51">
        <v>275</v>
      </c>
      <c r="F51"/>
      <c r="G51" s="4">
        <f t="shared" si="6"/>
        <v>3.5211267605633805</v>
      </c>
      <c r="H51" s="4">
        <f t="shared" si="7"/>
        <v>31.24</v>
      </c>
      <c r="I51" s="4">
        <f>IF(ISERROR(E51/D51),"N/A",E51/D51)</f>
        <v>18.333333333333332</v>
      </c>
      <c r="J51" t="s">
        <v>189</v>
      </c>
    </row>
    <row r="52" spans="1:10" x14ac:dyDescent="0.15">
      <c r="A52">
        <v>2015</v>
      </c>
      <c r="B52">
        <v>62</v>
      </c>
      <c r="C52">
        <v>10</v>
      </c>
      <c r="D52">
        <v>12</v>
      </c>
      <c r="E52">
        <v>299</v>
      </c>
      <c r="F52"/>
      <c r="G52" s="4">
        <f t="shared" si="6"/>
        <v>4.82258064516129</v>
      </c>
      <c r="H52" s="4">
        <f t="shared" si="7"/>
        <v>31</v>
      </c>
      <c r="I52" s="4">
        <f>IF(ISERROR(E52/D52),"N/A",E52/D52)</f>
        <v>24.916666666666668</v>
      </c>
      <c r="J52" t="s">
        <v>227</v>
      </c>
    </row>
    <row r="53" spans="1:10" x14ac:dyDescent="0.15">
      <c r="A53">
        <v>2016</v>
      </c>
      <c r="B53" s="24">
        <v>15</v>
      </c>
      <c r="C53" s="24">
        <v>3</v>
      </c>
      <c r="D53" s="24">
        <v>5</v>
      </c>
      <c r="E53" s="24">
        <v>90</v>
      </c>
      <c r="F53" s="24">
        <v>0</v>
      </c>
      <c r="G53" s="4">
        <f t="shared" si="6"/>
        <v>6</v>
      </c>
      <c r="H53" s="4">
        <f t="shared" si="7"/>
        <v>18</v>
      </c>
      <c r="I53" s="4">
        <f t="shared" ref="I53" si="8">IF(ISERROR(E53/D53),"N/A",E53/D53)</f>
        <v>18</v>
      </c>
      <c r="J53" t="s">
        <v>85</v>
      </c>
    </row>
    <row r="54" spans="1:10" x14ac:dyDescent="0.15">
      <c r="A54">
        <v>2017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4" t="str">
        <f t="shared" si="6"/>
        <v>N/A</v>
      </c>
      <c r="H54" s="4" t="str">
        <f t="shared" si="7"/>
        <v>N/A</v>
      </c>
      <c r="I54" s="4" t="str">
        <f t="shared" ref="I54" si="9">IF(ISERROR(E54/D54),"N/A",E54/D54)</f>
        <v>N/A</v>
      </c>
      <c r="J54" s="52" t="s">
        <v>177</v>
      </c>
    </row>
    <row r="55" spans="1:10" x14ac:dyDescent="0.15">
      <c r="B55"/>
      <c r="C55"/>
      <c r="D55"/>
      <c r="E55"/>
      <c r="F55"/>
      <c r="G55" s="1"/>
      <c r="H55" s="1"/>
      <c r="I55" s="1"/>
    </row>
    <row r="56" spans="1:10" x14ac:dyDescent="0.15">
      <c r="A56" t="s">
        <v>63</v>
      </c>
      <c r="B56">
        <f>SUM(B43:B55)</f>
        <v>638.4</v>
      </c>
      <c r="C56">
        <f>SUM(C43:C55)</f>
        <v>86</v>
      </c>
      <c r="D56">
        <f>SUM(D43:D55)</f>
        <v>135</v>
      </c>
      <c r="E56">
        <f>SUM(E43:E55)</f>
        <v>2648</v>
      </c>
      <c r="F56">
        <f>SUM(F43:F55)</f>
        <v>2</v>
      </c>
      <c r="G56" s="1">
        <f>E56/B56</f>
        <v>4.1478696741854639</v>
      </c>
      <c r="H56" s="1">
        <f>(B56*6)/D56</f>
        <v>28.373333333333331</v>
      </c>
      <c r="I56" s="1">
        <f>E56/D56</f>
        <v>19.614814814814814</v>
      </c>
      <c r="J56" t="s">
        <v>211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I16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L51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152</v>
      </c>
      <c r="B1" s="5" t="s">
        <v>154</v>
      </c>
      <c r="C1" s="9" t="s">
        <v>283</v>
      </c>
      <c r="D1" s="9">
        <f>COUNTA(A6:A15)</f>
        <v>9</v>
      </c>
      <c r="E1" s="9">
        <f>COUNTA(A41:A50)</f>
        <v>9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2006</v>
      </c>
      <c r="B5" s="9">
        <v>1</v>
      </c>
      <c r="C5" s="9">
        <v>1</v>
      </c>
      <c r="D5" s="9">
        <v>0</v>
      </c>
      <c r="E5" s="9">
        <v>1</v>
      </c>
      <c r="F5" s="9">
        <v>0</v>
      </c>
      <c r="I5" s="9"/>
      <c r="J5" s="9"/>
      <c r="L5">
        <v>0</v>
      </c>
    </row>
    <row r="6" spans="1:12" x14ac:dyDescent="0.15">
      <c r="A6">
        <v>2009</v>
      </c>
      <c r="B6" s="9">
        <v>1</v>
      </c>
      <c r="C6" s="9">
        <v>0</v>
      </c>
      <c r="D6" s="9">
        <v>0</v>
      </c>
      <c r="F6" s="9">
        <v>0</v>
      </c>
      <c r="I6" s="9"/>
      <c r="J6" s="9"/>
      <c r="L6">
        <v>0</v>
      </c>
    </row>
    <row r="7" spans="1:12" x14ac:dyDescent="0.15">
      <c r="A7">
        <v>2010</v>
      </c>
      <c r="I7" s="9"/>
      <c r="J7" s="9"/>
    </row>
    <row r="8" spans="1:12" x14ac:dyDescent="0.15">
      <c r="A8">
        <v>2011</v>
      </c>
      <c r="B8">
        <v>15</v>
      </c>
      <c r="C8">
        <v>9</v>
      </c>
      <c r="D8">
        <v>2</v>
      </c>
      <c r="E8">
        <v>1</v>
      </c>
      <c r="F8">
        <v>198</v>
      </c>
      <c r="G8"/>
      <c r="H8">
        <v>2</v>
      </c>
      <c r="I8" s="1">
        <f>IF(C8=0,"",ROUND(F8/(C8-D8),3))</f>
        <v>28.286000000000001</v>
      </c>
      <c r="J8">
        <v>76</v>
      </c>
      <c r="L8">
        <v>5</v>
      </c>
    </row>
    <row r="9" spans="1:12" x14ac:dyDescent="0.15">
      <c r="A9">
        <v>2012</v>
      </c>
      <c r="B9" s="9">
        <v>8</v>
      </c>
      <c r="C9" s="9">
        <v>5</v>
      </c>
      <c r="D9" s="9">
        <v>1</v>
      </c>
      <c r="F9" s="9">
        <v>48</v>
      </c>
      <c r="G9"/>
      <c r="I9" s="1">
        <f>IF(OR(C9=0,C9-D9=0),"--",ROUND(F9/(C9-D9),3))</f>
        <v>12</v>
      </c>
      <c r="J9" s="9">
        <v>18</v>
      </c>
      <c r="L9">
        <v>2</v>
      </c>
    </row>
    <row r="10" spans="1:12" x14ac:dyDescent="0.15">
      <c r="A10">
        <v>2013</v>
      </c>
      <c r="B10" s="24">
        <v>2</v>
      </c>
      <c r="C10" s="24">
        <v>2</v>
      </c>
      <c r="D10" s="24">
        <v>2</v>
      </c>
      <c r="E10" s="24"/>
      <c r="F10" s="24">
        <v>38</v>
      </c>
      <c r="G10"/>
      <c r="I10" s="4" t="str">
        <f>IF(OR(C10=0,C10-D10=0),"--",ROUND(F10/(C10-D10),3))</f>
        <v>--</v>
      </c>
      <c r="J10" s="9">
        <v>17</v>
      </c>
      <c r="L10">
        <v>2</v>
      </c>
    </row>
    <row r="11" spans="1:12" x14ac:dyDescent="0.15">
      <c r="A11">
        <v>2014</v>
      </c>
      <c r="B11" s="29">
        <v>2</v>
      </c>
      <c r="C11" s="29">
        <v>2</v>
      </c>
      <c r="D11" s="29">
        <v>0</v>
      </c>
      <c r="E11" s="29"/>
      <c r="F11" s="29">
        <v>72</v>
      </c>
      <c r="G11"/>
      <c r="I11" s="1">
        <f>IF(OR(C11=0,C11-D11=0),"--",ROUND(F11/(C11-D11),3))</f>
        <v>36</v>
      </c>
      <c r="J11" s="9">
        <v>36</v>
      </c>
      <c r="L11">
        <v>1</v>
      </c>
    </row>
    <row r="12" spans="1:12" x14ac:dyDescent="0.15">
      <c r="A12">
        <v>2015</v>
      </c>
      <c r="B12" s="29">
        <v>3</v>
      </c>
      <c r="C12" s="29">
        <v>3</v>
      </c>
      <c r="D12" s="29">
        <v>2</v>
      </c>
      <c r="E12" s="29"/>
      <c r="F12" s="29">
        <v>64</v>
      </c>
      <c r="G12"/>
      <c r="I12" s="1">
        <f>IF(OR(C12=0,C12-D12=0),"--",ROUND(F12/(C12-D12),3))</f>
        <v>64</v>
      </c>
      <c r="J12" s="9">
        <v>32</v>
      </c>
      <c r="L12">
        <v>0</v>
      </c>
    </row>
    <row r="13" spans="1:12" x14ac:dyDescent="0.15">
      <c r="A13">
        <v>2016</v>
      </c>
      <c r="B13" s="24">
        <v>4</v>
      </c>
      <c r="C13" s="24">
        <v>3</v>
      </c>
      <c r="D13" s="24">
        <v>2</v>
      </c>
      <c r="E13" s="24">
        <v>0</v>
      </c>
      <c r="F13" s="24">
        <v>44</v>
      </c>
      <c r="G13" s="24">
        <v>0</v>
      </c>
      <c r="H13" s="24">
        <v>0</v>
      </c>
      <c r="I13" s="10">
        <f>IF(C13-D13=0,"--",F13/(C13-D13))</f>
        <v>44</v>
      </c>
      <c r="J13" s="24">
        <v>21</v>
      </c>
      <c r="L13">
        <v>2</v>
      </c>
    </row>
    <row r="14" spans="1:12" x14ac:dyDescent="0.15">
      <c r="A14">
        <v>2017</v>
      </c>
      <c r="B14" s="24">
        <v>1</v>
      </c>
      <c r="C14" s="24">
        <v>1</v>
      </c>
      <c r="D14" s="24">
        <v>0</v>
      </c>
      <c r="E14" s="24">
        <v>0</v>
      </c>
      <c r="F14" s="24">
        <v>5</v>
      </c>
      <c r="G14" s="24">
        <v>0</v>
      </c>
      <c r="H14" s="24">
        <v>0</v>
      </c>
      <c r="I14" s="53">
        <f>IF(C14-D14=0,"--",F14/(C14-D14))</f>
        <v>5</v>
      </c>
      <c r="J14" s="24">
        <v>5</v>
      </c>
      <c r="L14" s="52" t="s">
        <v>244</v>
      </c>
    </row>
    <row r="15" spans="1:12" x14ac:dyDescent="0.15">
      <c r="I15" s="9"/>
    </row>
    <row r="16" spans="1:12" x14ac:dyDescent="0.15">
      <c r="A16" t="s">
        <v>150</v>
      </c>
      <c r="B16" s="9">
        <f>SUM(B5:B15)</f>
        <v>37</v>
      </c>
      <c r="C16" s="9">
        <f t="shared" ref="C16:H16" si="0">SUM(C5:C15)</f>
        <v>26</v>
      </c>
      <c r="D16" s="9">
        <f t="shared" si="0"/>
        <v>9</v>
      </c>
      <c r="E16" s="9">
        <f t="shared" si="0"/>
        <v>2</v>
      </c>
      <c r="F16" s="9">
        <f t="shared" si="0"/>
        <v>469</v>
      </c>
      <c r="G16" s="9">
        <f t="shared" si="0"/>
        <v>0</v>
      </c>
      <c r="H16" s="9">
        <f t="shared" si="0"/>
        <v>2</v>
      </c>
      <c r="I16" s="10">
        <f>F16/(C16-D16)</f>
        <v>27.588235294117649</v>
      </c>
      <c r="J16">
        <f>MAX(J5:J15)</f>
        <v>76</v>
      </c>
      <c r="L16" s="9">
        <f t="shared" ref="L16" si="1">SUM(L5:L15)</f>
        <v>12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8" spans="1:10" x14ac:dyDescent="0.15">
      <c r="A38" s="5" t="s">
        <v>126</v>
      </c>
    </row>
    <row r="39" spans="1:10" x14ac:dyDescent="0.15">
      <c r="A39" s="5"/>
    </row>
    <row r="40" spans="1:10" x14ac:dyDescent="0.15">
      <c r="A40" t="s">
        <v>107</v>
      </c>
      <c r="B40" t="s">
        <v>120</v>
      </c>
      <c r="C40" t="s">
        <v>67</v>
      </c>
      <c r="D40" t="s">
        <v>68</v>
      </c>
      <c r="E40" t="s">
        <v>35</v>
      </c>
      <c r="F40" t="s">
        <v>70</v>
      </c>
      <c r="G40" s="1" t="s">
        <v>123</v>
      </c>
      <c r="H40" s="1" t="s">
        <v>121</v>
      </c>
      <c r="I40" s="1" t="s">
        <v>122</v>
      </c>
      <c r="J40" s="1" t="s">
        <v>69</v>
      </c>
    </row>
    <row r="41" spans="1:10" x14ac:dyDescent="0.15">
      <c r="A41">
        <v>2009</v>
      </c>
      <c r="B41">
        <v>5</v>
      </c>
      <c r="C41">
        <v>1</v>
      </c>
      <c r="D41">
        <v>2</v>
      </c>
      <c r="E41">
        <v>37</v>
      </c>
      <c r="F41"/>
      <c r="G41" s="4">
        <f t="shared" ref="G41" si="2">IF(ISERROR(E41/B41),"N/A",E41/B41)</f>
        <v>7.4</v>
      </c>
      <c r="H41" s="4">
        <f t="shared" ref="H41" si="3">IF(ISERROR((B41*6)/D41),"N/A",(B41*6)/D41)</f>
        <v>15</v>
      </c>
      <c r="I41" s="4">
        <f>IF(ISERROR(E41/D41),"N/A",E41/D41)</f>
        <v>18.5</v>
      </c>
      <c r="J41" s="3" t="s">
        <v>190</v>
      </c>
    </row>
    <row r="42" spans="1:10" x14ac:dyDescent="0.15">
      <c r="A42">
        <v>2010</v>
      </c>
      <c r="B42"/>
      <c r="C42"/>
      <c r="D42"/>
      <c r="E42"/>
      <c r="F42"/>
      <c r="G42" s="4"/>
      <c r="H42" s="4"/>
      <c r="I42" s="4"/>
      <c r="J42" s="3"/>
    </row>
    <row r="43" spans="1:10" x14ac:dyDescent="0.15">
      <c r="A43">
        <v>2011</v>
      </c>
      <c r="B43">
        <v>98</v>
      </c>
      <c r="C43">
        <v>24</v>
      </c>
      <c r="D43">
        <v>16</v>
      </c>
      <c r="E43">
        <v>337</v>
      </c>
      <c r="F43"/>
      <c r="G43" s="4">
        <f t="shared" ref="G43:G48" si="4">IF(ISERROR(E43/B43),"N/A",E43/B43)</f>
        <v>3.4387755102040818</v>
      </c>
      <c r="H43" s="4">
        <f t="shared" ref="H43:H48" si="5">IF(ISERROR((B43*6)/D43),"N/A",(B43*6)/D43)</f>
        <v>36.75</v>
      </c>
      <c r="I43" s="4">
        <f>IF(ISERROR(E43/D43),"N/A",E43/D43)</f>
        <v>21.0625</v>
      </c>
      <c r="J43" s="3" t="s">
        <v>191</v>
      </c>
    </row>
    <row r="44" spans="1:10" x14ac:dyDescent="0.15">
      <c r="A44">
        <v>2012</v>
      </c>
      <c r="B44">
        <v>51</v>
      </c>
      <c r="C44">
        <v>9</v>
      </c>
      <c r="D44">
        <v>14</v>
      </c>
      <c r="E44">
        <v>137</v>
      </c>
      <c r="F44">
        <v>1</v>
      </c>
      <c r="G44" s="4">
        <f t="shared" si="4"/>
        <v>2.6862745098039214</v>
      </c>
      <c r="H44" s="4">
        <f t="shared" si="5"/>
        <v>21.857142857142858</v>
      </c>
      <c r="I44" s="4">
        <f>IF(ISERROR(E44/D44),"N/A",E44/D44)</f>
        <v>9.7857142857142865</v>
      </c>
      <c r="J44" s="3" t="s">
        <v>192</v>
      </c>
    </row>
    <row r="45" spans="1:10" x14ac:dyDescent="0.15">
      <c r="A45">
        <v>2013</v>
      </c>
      <c r="B45">
        <v>18.5</v>
      </c>
      <c r="C45">
        <v>4</v>
      </c>
      <c r="D45">
        <v>5</v>
      </c>
      <c r="E45">
        <v>64</v>
      </c>
      <c r="F45"/>
      <c r="G45" s="4">
        <f t="shared" si="4"/>
        <v>3.4594594594594597</v>
      </c>
      <c r="H45" s="4">
        <f t="shared" si="5"/>
        <v>22.2</v>
      </c>
      <c r="I45" s="4">
        <f>IF(ISERROR(E45/D45),"N/A",E45/D45)</f>
        <v>12.8</v>
      </c>
      <c r="J45" s="3" t="s">
        <v>229</v>
      </c>
    </row>
    <row r="46" spans="1:10" x14ac:dyDescent="0.15">
      <c r="A46">
        <v>2014</v>
      </c>
      <c r="B46">
        <v>12</v>
      </c>
      <c r="C46">
        <v>2</v>
      </c>
      <c r="D46">
        <v>1</v>
      </c>
      <c r="E46">
        <v>38</v>
      </c>
      <c r="F46"/>
      <c r="G46" s="4">
        <f t="shared" si="4"/>
        <v>3.1666666666666665</v>
      </c>
      <c r="H46" s="4">
        <f t="shared" si="5"/>
        <v>72</v>
      </c>
      <c r="I46" s="4">
        <f>IF(ISERROR(E46/D46),"N/A",E46/D46)</f>
        <v>38</v>
      </c>
      <c r="J46" s="3" t="s">
        <v>199</v>
      </c>
    </row>
    <row r="47" spans="1:10" x14ac:dyDescent="0.15">
      <c r="A47">
        <v>2015</v>
      </c>
      <c r="B47">
        <v>22</v>
      </c>
      <c r="C47">
        <v>1</v>
      </c>
      <c r="D47">
        <v>2</v>
      </c>
      <c r="E47">
        <v>106</v>
      </c>
      <c r="F47"/>
      <c r="G47" s="4">
        <f t="shared" si="4"/>
        <v>4.8181818181818183</v>
      </c>
      <c r="H47" s="4">
        <f t="shared" si="5"/>
        <v>66</v>
      </c>
      <c r="I47" s="4">
        <f>IF(ISERROR(E47/D47),"N/A",E47/D47)</f>
        <v>53</v>
      </c>
      <c r="J47" s="3" t="s">
        <v>196</v>
      </c>
    </row>
    <row r="48" spans="1:10" x14ac:dyDescent="0.15">
      <c r="A48">
        <v>2016</v>
      </c>
      <c r="B48" s="24">
        <v>19</v>
      </c>
      <c r="C48" s="24">
        <v>1</v>
      </c>
      <c r="D48" s="24">
        <v>7</v>
      </c>
      <c r="E48" s="24">
        <v>90</v>
      </c>
      <c r="F48" s="24">
        <v>0</v>
      </c>
      <c r="G48" s="4">
        <f t="shared" si="4"/>
        <v>4.7368421052631575</v>
      </c>
      <c r="H48" s="4">
        <f t="shared" si="5"/>
        <v>16.285714285714285</v>
      </c>
      <c r="I48" s="4">
        <f t="shared" ref="I48:I49" si="6">IF(ISERROR(E48/D48),"N/A",E48/D48)</f>
        <v>12.857142857142858</v>
      </c>
      <c r="J48" s="3" t="s">
        <v>13</v>
      </c>
    </row>
    <row r="49" spans="1:10" x14ac:dyDescent="0.15">
      <c r="A49">
        <v>2017</v>
      </c>
      <c r="B49" s="24">
        <v>4</v>
      </c>
      <c r="C49" s="24">
        <v>0</v>
      </c>
      <c r="D49" s="24">
        <v>1</v>
      </c>
      <c r="E49" s="24">
        <v>29</v>
      </c>
      <c r="F49" s="24">
        <v>0</v>
      </c>
      <c r="G49" s="4">
        <f>IF(ISERROR(E49/B49),"N/A",E49/B49)</f>
        <v>7.25</v>
      </c>
      <c r="H49" s="4">
        <f>IF(ISERROR((B49*6)/D49),"N/A",(B49*6)/D49)</f>
        <v>24</v>
      </c>
      <c r="I49" s="4">
        <f t="shared" si="6"/>
        <v>29</v>
      </c>
      <c r="J49" s="52" t="s">
        <v>104</v>
      </c>
    </row>
    <row r="50" spans="1:10" x14ac:dyDescent="0.15">
      <c r="B50"/>
      <c r="C50"/>
      <c r="D50"/>
      <c r="E50"/>
      <c r="F50"/>
      <c r="G50" s="1"/>
      <c r="H50" s="1"/>
      <c r="I50" s="1"/>
    </row>
    <row r="51" spans="1:10" x14ac:dyDescent="0.15">
      <c r="A51" t="s">
        <v>63</v>
      </c>
      <c r="B51">
        <f>SUM(B41:B50)</f>
        <v>229.5</v>
      </c>
      <c r="C51">
        <f>SUM(C41:C50)</f>
        <v>42</v>
      </c>
      <c r="D51">
        <f>SUM(D41:D50)</f>
        <v>48</v>
      </c>
      <c r="E51">
        <f>SUM(E41:E50)</f>
        <v>838</v>
      </c>
      <c r="F51">
        <f>SUM(F41:F50)</f>
        <v>1</v>
      </c>
      <c r="G51" s="4">
        <f>E51/B51</f>
        <v>3.6514161220043575</v>
      </c>
      <c r="H51" s="4">
        <f>(B51*6)/D51</f>
        <v>28.6875</v>
      </c>
      <c r="I51" s="4">
        <f>E51/D51</f>
        <v>17.458333333333332</v>
      </c>
      <c r="J51" s="3" t="s">
        <v>192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ignoredErrors>
    <ignoredError sqref="D1" formulaRange="1"/>
    <ignoredError sqref="I14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152</v>
      </c>
      <c r="B1" s="5" t="s">
        <v>251</v>
      </c>
      <c r="C1" s="9" t="s">
        <v>282</v>
      </c>
      <c r="D1" s="9">
        <f>COUNTA(A5:A9)</f>
        <v>4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2014</v>
      </c>
      <c r="B5" s="29">
        <v>1</v>
      </c>
      <c r="C5" s="29">
        <v>1</v>
      </c>
      <c r="D5" s="29">
        <v>0</v>
      </c>
      <c r="E5" s="29">
        <v>0</v>
      </c>
      <c r="F5" s="29">
        <v>2</v>
      </c>
      <c r="G5"/>
      <c r="I5" s="1">
        <f>IF(OR(C5=0,C5-D5=0),"--",ROUND(F5/(C5-D5),3))</f>
        <v>2</v>
      </c>
      <c r="J5" s="9">
        <v>2</v>
      </c>
      <c r="L5">
        <v>0</v>
      </c>
    </row>
    <row r="6" spans="1:12" x14ac:dyDescent="0.15">
      <c r="A6">
        <v>2015</v>
      </c>
      <c r="B6" s="29">
        <v>11</v>
      </c>
      <c r="C6" s="29">
        <v>11</v>
      </c>
      <c r="D6" s="29">
        <v>3</v>
      </c>
      <c r="E6" s="29">
        <v>0</v>
      </c>
      <c r="F6" s="29">
        <v>474</v>
      </c>
      <c r="G6" s="29">
        <v>1</v>
      </c>
      <c r="H6" s="9">
        <v>3</v>
      </c>
      <c r="I6" s="1">
        <f>IF(OR(C6=0,C6-D6=0),"--",ROUND(F6/(C6-D6),3))</f>
        <v>59.25</v>
      </c>
      <c r="J6" s="9">
        <v>105</v>
      </c>
      <c r="L6" s="9">
        <v>8</v>
      </c>
    </row>
    <row r="7" spans="1:12" x14ac:dyDescent="0.15">
      <c r="A7">
        <v>2016</v>
      </c>
      <c r="B7" s="24">
        <v>9</v>
      </c>
      <c r="C7" s="24">
        <v>8</v>
      </c>
      <c r="D7" s="24">
        <v>2</v>
      </c>
      <c r="E7" s="24">
        <v>0</v>
      </c>
      <c r="F7" s="24">
        <v>370</v>
      </c>
      <c r="G7" s="24">
        <v>0</v>
      </c>
      <c r="H7" s="24">
        <v>3</v>
      </c>
      <c r="I7" s="10">
        <f>IF(C7-D7=0,"--",F7/(C7-D7))</f>
        <v>61.666666666666664</v>
      </c>
      <c r="J7" s="24">
        <v>89</v>
      </c>
      <c r="L7">
        <v>6</v>
      </c>
    </row>
    <row r="8" spans="1:12" x14ac:dyDescent="0.15">
      <c r="A8">
        <v>2017</v>
      </c>
      <c r="B8" s="24">
        <v>3</v>
      </c>
      <c r="C8" s="24">
        <v>2</v>
      </c>
      <c r="D8" s="24">
        <v>0</v>
      </c>
      <c r="E8" s="24">
        <v>0</v>
      </c>
      <c r="F8" s="24">
        <v>49</v>
      </c>
      <c r="G8" s="24">
        <v>0</v>
      </c>
      <c r="H8" s="24">
        <v>0</v>
      </c>
      <c r="I8" s="53">
        <f>IF(C8-D8=0,"--",F8/(C8-D8))</f>
        <v>24.5</v>
      </c>
      <c r="J8" s="24">
        <v>28</v>
      </c>
      <c r="L8" s="24">
        <v>1</v>
      </c>
    </row>
    <row r="9" spans="1:12" x14ac:dyDescent="0.15">
      <c r="I9" s="9"/>
    </row>
    <row r="10" spans="1:12" x14ac:dyDescent="0.15">
      <c r="A10" t="s">
        <v>150</v>
      </c>
      <c r="B10" s="9">
        <f t="shared" ref="B10:H10" si="0">SUM(B5:B9)</f>
        <v>24</v>
      </c>
      <c r="C10" s="9">
        <f t="shared" si="0"/>
        <v>22</v>
      </c>
      <c r="D10" s="9">
        <f t="shared" si="0"/>
        <v>5</v>
      </c>
      <c r="E10" s="9">
        <f t="shared" si="0"/>
        <v>0</v>
      </c>
      <c r="F10" s="9">
        <f t="shared" si="0"/>
        <v>895</v>
      </c>
      <c r="G10" s="9">
        <f t="shared" si="0"/>
        <v>1</v>
      </c>
      <c r="H10" s="9">
        <f t="shared" si="0"/>
        <v>6</v>
      </c>
      <c r="I10" s="10">
        <f>F10/(C10-D10)</f>
        <v>52.647058823529413</v>
      </c>
      <c r="J10" s="27">
        <f>MAX(J5:J9)</f>
        <v>105</v>
      </c>
      <c r="L10" s="9">
        <f>SUM(L5:L9)</f>
        <v>15</v>
      </c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29" spans="1:8" x14ac:dyDescent="0.15">
      <c r="H29" s="10"/>
    </row>
    <row r="32" spans="1:8" x14ac:dyDescent="0.15">
      <c r="A32" s="5" t="s">
        <v>126</v>
      </c>
    </row>
    <row r="33" spans="1:10" x14ac:dyDescent="0.15">
      <c r="A33" s="5"/>
    </row>
    <row r="34" spans="1:10" x14ac:dyDescent="0.15">
      <c r="A34" t="s">
        <v>107</v>
      </c>
      <c r="B34" t="s">
        <v>120</v>
      </c>
      <c r="C34" t="s">
        <v>67</v>
      </c>
      <c r="D34" t="s">
        <v>68</v>
      </c>
      <c r="E34" t="s">
        <v>35</v>
      </c>
      <c r="F34" t="s">
        <v>70</v>
      </c>
      <c r="G34" s="1" t="s">
        <v>123</v>
      </c>
      <c r="H34" s="1" t="s">
        <v>121</v>
      </c>
      <c r="I34" s="1" t="s">
        <v>122</v>
      </c>
      <c r="J34" s="1" t="s">
        <v>69</v>
      </c>
    </row>
    <row r="35" spans="1:10" x14ac:dyDescent="0.15">
      <c r="A35">
        <v>2014</v>
      </c>
      <c r="B35"/>
      <c r="C35"/>
      <c r="D35"/>
      <c r="E35"/>
      <c r="F35"/>
      <c r="G35" s="4" t="str">
        <f>IF(ISERROR(E35/B35),"N/A",E35/B35)</f>
        <v>N/A</v>
      </c>
      <c r="H35" s="4" t="str">
        <f>IF(ISERROR((B35*6)/D35),"N/A",(B35*6)/D35)</f>
        <v>N/A</v>
      </c>
      <c r="I35" s="4" t="str">
        <f>IF(ISERROR(E35/D35),"N/A",E35/D35)</f>
        <v>N/A</v>
      </c>
    </row>
    <row r="36" spans="1:10" x14ac:dyDescent="0.15">
      <c r="A36">
        <v>2015</v>
      </c>
      <c r="B36">
        <v>43</v>
      </c>
      <c r="C36">
        <v>18</v>
      </c>
      <c r="D36">
        <v>16</v>
      </c>
      <c r="E36">
        <v>191</v>
      </c>
      <c r="F36">
        <v>0</v>
      </c>
      <c r="G36" s="4">
        <f>IF(ISERROR(E36/B36),"N/A",E36/B36)</f>
        <v>4.441860465116279</v>
      </c>
      <c r="H36" s="4">
        <f>IF(ISERROR((B36*6)/D36),"N/A",(B36*6)/D36)</f>
        <v>16.125</v>
      </c>
      <c r="I36" s="4">
        <f>IF(ISERROR(E36/D36),"N/A",E36/D36)</f>
        <v>11.9375</v>
      </c>
      <c r="J36" s="3" t="s">
        <v>270</v>
      </c>
    </row>
    <row r="37" spans="1:10" x14ac:dyDescent="0.15">
      <c r="A37">
        <v>2016</v>
      </c>
      <c r="B37" s="56">
        <v>15</v>
      </c>
      <c r="C37" s="24">
        <v>1</v>
      </c>
      <c r="D37" s="24">
        <v>2</v>
      </c>
      <c r="E37" s="24">
        <v>103</v>
      </c>
      <c r="F37" s="24">
        <v>0</v>
      </c>
      <c r="G37" s="4">
        <f t="shared" ref="G37" si="1">IF(ISERROR(E37/B37),"N/A",E37/B37)</f>
        <v>6.8666666666666663</v>
      </c>
      <c r="H37" s="4">
        <f t="shared" ref="H37" si="2">IF(ISERROR((B37*6)/D37),"N/A",(B37*6)/D37)</f>
        <v>45</v>
      </c>
      <c r="I37" s="4">
        <f t="shared" ref="I37:I38" si="3">IF(ISERROR(E37/D37),"N/A",E37/D37)</f>
        <v>51.5</v>
      </c>
      <c r="J37" s="3" t="s">
        <v>295</v>
      </c>
    </row>
    <row r="38" spans="1:10" x14ac:dyDescent="0.15">
      <c r="A38">
        <v>2017</v>
      </c>
      <c r="B38" s="24">
        <v>8</v>
      </c>
      <c r="C38" s="24">
        <v>0</v>
      </c>
      <c r="D38" s="24">
        <v>1</v>
      </c>
      <c r="E38" s="24">
        <v>54</v>
      </c>
      <c r="F38" s="24">
        <v>0</v>
      </c>
      <c r="G38" s="4">
        <f>IF(ISERROR(E38/B38),"N/A",E38/B38)</f>
        <v>6.75</v>
      </c>
      <c r="H38" s="4">
        <f>IF(ISERROR((B38*6)/D38),"N/A",(B38*6)/D38)</f>
        <v>48</v>
      </c>
      <c r="I38" s="4">
        <f t="shared" si="3"/>
        <v>54</v>
      </c>
      <c r="J38" s="52" t="s">
        <v>359</v>
      </c>
    </row>
    <row r="39" spans="1:10" x14ac:dyDescent="0.15">
      <c r="B39"/>
      <c r="C39"/>
      <c r="D39"/>
      <c r="E39"/>
      <c r="F39"/>
      <c r="G39" s="1"/>
      <c r="H39" s="1"/>
      <c r="I39" s="1"/>
    </row>
    <row r="40" spans="1:10" x14ac:dyDescent="0.15">
      <c r="A40" t="s">
        <v>63</v>
      </c>
      <c r="B40">
        <f>SUM(B36:B39)</f>
        <v>66</v>
      </c>
      <c r="C40">
        <f>SUM(C36:C39)</f>
        <v>19</v>
      </c>
      <c r="D40">
        <f>SUM(D36:D39)</f>
        <v>19</v>
      </c>
      <c r="E40">
        <f>SUM(E36:E39)</f>
        <v>348</v>
      </c>
      <c r="F40">
        <f>SUM(F36:F39)</f>
        <v>0</v>
      </c>
      <c r="G40" s="4">
        <f>E40/B40</f>
        <v>5.2727272727272725</v>
      </c>
      <c r="H40" s="4">
        <f>(B40*6)/D40</f>
        <v>20.842105263157894</v>
      </c>
      <c r="I40" s="4">
        <f>E40/D40</f>
        <v>18.315789473684209</v>
      </c>
      <c r="J40" s="3" t="s">
        <v>270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R66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8" x14ac:dyDescent="0.15">
      <c r="A1" s="5" t="s">
        <v>44</v>
      </c>
      <c r="B1" s="5" t="s">
        <v>165</v>
      </c>
      <c r="C1" s="9" t="s">
        <v>279</v>
      </c>
      <c r="D1" s="9">
        <f>COUNTA(A5:A22)</f>
        <v>17</v>
      </c>
    </row>
    <row r="2" spans="1:18" x14ac:dyDescent="0.15">
      <c r="A2" s="5" t="s">
        <v>116</v>
      </c>
      <c r="B2" s="17"/>
      <c r="C2" s="21" t="s">
        <v>172</v>
      </c>
    </row>
    <row r="3" spans="1:18" x14ac:dyDescent="0.15">
      <c r="A3" s="5"/>
      <c r="J3" s="9"/>
      <c r="L3" s="9"/>
    </row>
    <row r="4" spans="1:18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8" x14ac:dyDescent="0.15">
      <c r="A5">
        <v>2001</v>
      </c>
      <c r="B5" s="9">
        <v>8</v>
      </c>
      <c r="C5" s="9">
        <v>6</v>
      </c>
      <c r="D5" s="9">
        <v>1</v>
      </c>
      <c r="F5" s="9">
        <v>16</v>
      </c>
      <c r="I5" s="1">
        <f t="shared" ref="I5:I19" si="0">IF(C5=0,"",ROUND(F5/(C5-D5),3))</f>
        <v>3.2</v>
      </c>
    </row>
    <row r="6" spans="1:18" x14ac:dyDescent="0.15">
      <c r="A6">
        <v>2002</v>
      </c>
      <c r="B6" s="9">
        <v>8</v>
      </c>
      <c r="C6" s="9">
        <v>7</v>
      </c>
      <c r="D6" s="9">
        <v>0</v>
      </c>
      <c r="F6" s="9">
        <v>25</v>
      </c>
      <c r="I6" s="1">
        <f t="shared" si="0"/>
        <v>3.5710000000000002</v>
      </c>
    </row>
    <row r="7" spans="1:18" x14ac:dyDescent="0.15">
      <c r="A7">
        <v>2003</v>
      </c>
      <c r="B7" s="9">
        <v>2</v>
      </c>
      <c r="C7" s="9">
        <v>1</v>
      </c>
      <c r="D7" s="9">
        <v>0</v>
      </c>
      <c r="F7" s="9">
        <v>0</v>
      </c>
      <c r="I7" s="1">
        <f t="shared" si="0"/>
        <v>0</v>
      </c>
    </row>
    <row r="8" spans="1:18" x14ac:dyDescent="0.15">
      <c r="A8">
        <v>2004</v>
      </c>
      <c r="B8" s="9">
        <v>1</v>
      </c>
      <c r="C8" s="9">
        <v>1</v>
      </c>
      <c r="D8" s="9">
        <v>0</v>
      </c>
      <c r="F8" s="9">
        <v>1</v>
      </c>
      <c r="I8" s="1">
        <f t="shared" si="0"/>
        <v>1</v>
      </c>
      <c r="J8">
        <v>1</v>
      </c>
      <c r="L8">
        <v>1</v>
      </c>
    </row>
    <row r="9" spans="1:18" x14ac:dyDescent="0.15">
      <c r="A9">
        <v>2005</v>
      </c>
      <c r="B9" s="9">
        <v>1</v>
      </c>
      <c r="C9" s="9">
        <v>1</v>
      </c>
      <c r="D9" s="9">
        <v>0</v>
      </c>
      <c r="E9" s="9">
        <v>1</v>
      </c>
      <c r="F9" s="9">
        <v>1</v>
      </c>
      <c r="I9" s="1">
        <f t="shared" si="0"/>
        <v>1</v>
      </c>
      <c r="J9">
        <v>9</v>
      </c>
      <c r="L9">
        <v>0</v>
      </c>
    </row>
    <row r="10" spans="1:18" x14ac:dyDescent="0.15">
      <c r="A10">
        <v>2006</v>
      </c>
      <c r="B10" s="9">
        <v>4</v>
      </c>
      <c r="C10" s="9">
        <v>4</v>
      </c>
      <c r="D10" s="9">
        <v>1</v>
      </c>
      <c r="E10" s="9">
        <v>0</v>
      </c>
      <c r="F10" s="9">
        <v>126</v>
      </c>
      <c r="H10" s="9">
        <v>1</v>
      </c>
      <c r="I10" s="1">
        <f t="shared" si="0"/>
        <v>42</v>
      </c>
      <c r="J10">
        <v>54</v>
      </c>
      <c r="L10">
        <v>1</v>
      </c>
    </row>
    <row r="11" spans="1:18" x14ac:dyDescent="0.15">
      <c r="A11">
        <v>2007</v>
      </c>
      <c r="B11" s="9">
        <v>6</v>
      </c>
      <c r="C11" s="9">
        <v>5</v>
      </c>
      <c r="D11" s="9">
        <v>2</v>
      </c>
      <c r="E11" s="9">
        <v>2</v>
      </c>
      <c r="F11" s="9">
        <v>34</v>
      </c>
      <c r="I11" s="1">
        <f t="shared" si="0"/>
        <v>11.333</v>
      </c>
      <c r="J11">
        <v>25</v>
      </c>
      <c r="L11">
        <v>4</v>
      </c>
      <c r="N11" s="9"/>
      <c r="O11" s="9"/>
      <c r="P11" s="9"/>
      <c r="Q11" s="9"/>
      <c r="R11" s="9"/>
    </row>
    <row r="12" spans="1:18" x14ac:dyDescent="0.15">
      <c r="A12">
        <v>2008</v>
      </c>
      <c r="B12" s="9">
        <v>5</v>
      </c>
      <c r="C12" s="9">
        <v>5</v>
      </c>
      <c r="D12" s="9">
        <v>0</v>
      </c>
      <c r="E12" s="9">
        <v>2</v>
      </c>
      <c r="F12" s="9">
        <v>40</v>
      </c>
      <c r="I12" s="1">
        <f t="shared" si="0"/>
        <v>8</v>
      </c>
      <c r="J12">
        <v>19</v>
      </c>
      <c r="L12">
        <v>0</v>
      </c>
    </row>
    <row r="13" spans="1:18" x14ac:dyDescent="0.15">
      <c r="A13">
        <v>2009</v>
      </c>
      <c r="B13" s="9">
        <v>8</v>
      </c>
      <c r="C13" s="9">
        <v>5</v>
      </c>
      <c r="D13" s="9">
        <v>0</v>
      </c>
      <c r="E13" s="9">
        <v>0</v>
      </c>
      <c r="F13" s="9">
        <v>36</v>
      </c>
      <c r="I13" s="1">
        <f t="shared" si="0"/>
        <v>7.2</v>
      </c>
      <c r="J13">
        <v>19</v>
      </c>
      <c r="L13">
        <v>0</v>
      </c>
    </row>
    <row r="14" spans="1:18" x14ac:dyDescent="0.15">
      <c r="A14">
        <v>2010</v>
      </c>
      <c r="B14">
        <v>7</v>
      </c>
      <c r="C14">
        <v>4</v>
      </c>
      <c r="D14">
        <v>0</v>
      </c>
      <c r="E14"/>
      <c r="F14">
        <v>27</v>
      </c>
      <c r="G14"/>
      <c r="H14"/>
      <c r="I14" s="1">
        <f t="shared" si="0"/>
        <v>6.75</v>
      </c>
      <c r="J14">
        <v>7</v>
      </c>
      <c r="L14">
        <v>2</v>
      </c>
    </row>
    <row r="15" spans="1:18" x14ac:dyDescent="0.15">
      <c r="A15">
        <v>2011</v>
      </c>
      <c r="B15">
        <v>4</v>
      </c>
      <c r="C15">
        <v>3</v>
      </c>
      <c r="D15">
        <v>1</v>
      </c>
      <c r="E15"/>
      <c r="F15">
        <v>16</v>
      </c>
      <c r="G15"/>
      <c r="H15"/>
      <c r="I15" s="1">
        <f t="shared" si="0"/>
        <v>8</v>
      </c>
      <c r="J15">
        <v>13</v>
      </c>
      <c r="L15">
        <v>1</v>
      </c>
    </row>
    <row r="16" spans="1:18" x14ac:dyDescent="0.15">
      <c r="A16">
        <v>2012</v>
      </c>
      <c r="B16" s="9">
        <v>2</v>
      </c>
      <c r="C16" s="9">
        <v>0</v>
      </c>
      <c r="D16" s="9">
        <v>0</v>
      </c>
      <c r="E16" s="9">
        <v>0</v>
      </c>
      <c r="F16" s="9">
        <v>0</v>
      </c>
      <c r="I16" s="1" t="str">
        <f t="shared" si="0"/>
        <v/>
      </c>
      <c r="L16">
        <v>0</v>
      </c>
    </row>
    <row r="17" spans="1:12" x14ac:dyDescent="0.15">
      <c r="A17">
        <v>2013</v>
      </c>
      <c r="B17" s="24">
        <v>3</v>
      </c>
      <c r="C17" s="24">
        <v>2</v>
      </c>
      <c r="D17" s="24">
        <v>1</v>
      </c>
      <c r="E17" s="24"/>
      <c r="F17" s="24">
        <v>76</v>
      </c>
      <c r="H17" s="9">
        <v>1</v>
      </c>
      <c r="I17" s="1">
        <f t="shared" si="0"/>
        <v>76</v>
      </c>
      <c r="J17">
        <v>59</v>
      </c>
      <c r="K17" t="s">
        <v>218</v>
      </c>
      <c r="L17">
        <v>0</v>
      </c>
    </row>
    <row r="18" spans="1:12" x14ac:dyDescent="0.15">
      <c r="A18">
        <v>2014</v>
      </c>
      <c r="B18" s="24">
        <v>4</v>
      </c>
      <c r="C18" s="24">
        <v>3</v>
      </c>
      <c r="D18" s="24">
        <v>0</v>
      </c>
      <c r="E18" s="24"/>
      <c r="F18" s="24">
        <v>37</v>
      </c>
      <c r="I18" s="1">
        <f t="shared" si="0"/>
        <v>12.333</v>
      </c>
      <c r="J18">
        <v>26</v>
      </c>
      <c r="L18">
        <v>1</v>
      </c>
    </row>
    <row r="19" spans="1:12" x14ac:dyDescent="0.15">
      <c r="A19">
        <v>2015</v>
      </c>
      <c r="B19" s="24">
        <v>1</v>
      </c>
      <c r="C19" s="24">
        <v>1</v>
      </c>
      <c r="D19" s="24">
        <v>0</v>
      </c>
      <c r="E19" s="24"/>
      <c r="F19" s="24">
        <v>39</v>
      </c>
      <c r="I19" s="1">
        <f t="shared" si="0"/>
        <v>39</v>
      </c>
      <c r="J19">
        <v>39</v>
      </c>
      <c r="L19">
        <v>0</v>
      </c>
    </row>
    <row r="20" spans="1:12" x14ac:dyDescent="0.15">
      <c r="A20">
        <v>2016</v>
      </c>
      <c r="B20" s="24">
        <v>2</v>
      </c>
      <c r="C20" s="24">
        <v>1</v>
      </c>
      <c r="D20" s="24">
        <v>0</v>
      </c>
      <c r="E20" s="24">
        <v>0</v>
      </c>
      <c r="F20" s="24">
        <v>5</v>
      </c>
      <c r="G20" s="24">
        <v>0</v>
      </c>
      <c r="H20" s="24">
        <v>0</v>
      </c>
      <c r="I20" s="4">
        <f>IF(C20-D20=0,"--",F20/(C20-D20))</f>
        <v>5</v>
      </c>
      <c r="J20" s="24">
        <v>5</v>
      </c>
      <c r="L20">
        <v>3</v>
      </c>
    </row>
    <row r="21" spans="1:12" x14ac:dyDescent="0.15">
      <c r="A21">
        <v>2017</v>
      </c>
      <c r="B21" s="24">
        <v>9</v>
      </c>
      <c r="C21" s="24">
        <v>9</v>
      </c>
      <c r="D21" s="24">
        <v>0</v>
      </c>
      <c r="E21" s="24">
        <v>1</v>
      </c>
      <c r="F21" s="24">
        <v>162</v>
      </c>
      <c r="G21" s="24">
        <v>0</v>
      </c>
      <c r="H21" s="24">
        <v>0</v>
      </c>
      <c r="I21" s="53">
        <f>IF(C21-D21=0,"--",F21/(C21-D21))</f>
        <v>18</v>
      </c>
      <c r="J21" s="24">
        <v>41</v>
      </c>
      <c r="L21" s="24">
        <v>1</v>
      </c>
    </row>
    <row r="22" spans="1:12" x14ac:dyDescent="0.15">
      <c r="I22" s="9"/>
    </row>
    <row r="23" spans="1:12" x14ac:dyDescent="0.15">
      <c r="A23" t="s">
        <v>150</v>
      </c>
      <c r="B23" s="9">
        <f t="shared" ref="B23:D23" si="1">SUM(B5:B22)</f>
        <v>75</v>
      </c>
      <c r="C23" s="9">
        <f t="shared" si="1"/>
        <v>58</v>
      </c>
      <c r="D23" s="9">
        <f t="shared" si="1"/>
        <v>6</v>
      </c>
      <c r="E23" s="9">
        <f>SUM(E5:E22)</f>
        <v>6</v>
      </c>
      <c r="F23" s="9">
        <f>SUM(F5:F22)</f>
        <v>641</v>
      </c>
      <c r="G23" s="9">
        <f t="shared" ref="G23:H23" si="2">SUM(G5:G22)</f>
        <v>0</v>
      </c>
      <c r="H23" s="9">
        <f t="shared" si="2"/>
        <v>2</v>
      </c>
      <c r="I23" s="10">
        <f>F23/(C23-D23)</f>
        <v>12.326923076923077</v>
      </c>
      <c r="J23">
        <f>MAX(J5:J22)</f>
        <v>59</v>
      </c>
      <c r="K23" t="s">
        <v>218</v>
      </c>
      <c r="L23" s="9">
        <f t="shared" ref="L23" si="3">SUM(L5:L22)</f>
        <v>14</v>
      </c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5" spans="1:10" x14ac:dyDescent="0.15">
      <c r="A45" s="5" t="s">
        <v>126</v>
      </c>
    </row>
    <row r="46" spans="1:10" x14ac:dyDescent="0.15">
      <c r="A46" s="5"/>
    </row>
    <row r="47" spans="1:10" x14ac:dyDescent="0.15">
      <c r="A47" t="s">
        <v>107</v>
      </c>
      <c r="B47" t="s">
        <v>66</v>
      </c>
      <c r="C47" t="s">
        <v>67</v>
      </c>
      <c r="D47" t="s">
        <v>68</v>
      </c>
      <c r="E47" t="s">
        <v>35</v>
      </c>
      <c r="F47" t="s">
        <v>70</v>
      </c>
      <c r="G47" s="1" t="s">
        <v>71</v>
      </c>
      <c r="H47" s="1" t="s">
        <v>72</v>
      </c>
      <c r="I47" s="1" t="s">
        <v>37</v>
      </c>
      <c r="J47" s="1" t="s">
        <v>69</v>
      </c>
    </row>
    <row r="48" spans="1:10" x14ac:dyDescent="0.15">
      <c r="A48">
        <v>2001</v>
      </c>
      <c r="B48">
        <v>8.1</v>
      </c>
      <c r="C48">
        <v>1</v>
      </c>
      <c r="D48">
        <v>3</v>
      </c>
      <c r="E48">
        <v>38</v>
      </c>
      <c r="F48"/>
      <c r="G48" s="10">
        <f t="shared" ref="G48:G53" si="4">IF(ISERROR(E48/B48),"N/A",E48/B48)</f>
        <v>4.6913580246913584</v>
      </c>
      <c r="H48" s="10">
        <f t="shared" ref="H48:H53" si="5">IF(ISERROR((B48*6)/D48),"N/A",(B48*6)/D48)</f>
        <v>16.2</v>
      </c>
      <c r="I48" s="10">
        <f t="shared" ref="I48:I53" si="6">IF(ISERROR(E48/D48),"N/A",E48/D48)</f>
        <v>12.666666666666666</v>
      </c>
    </row>
    <row r="49" spans="1:10" x14ac:dyDescent="0.15">
      <c r="A49">
        <v>2002</v>
      </c>
      <c r="B49">
        <v>9.1</v>
      </c>
      <c r="C49">
        <v>1</v>
      </c>
      <c r="D49">
        <v>1</v>
      </c>
      <c r="E49">
        <v>35</v>
      </c>
      <c r="F49"/>
      <c r="G49" s="10">
        <f t="shared" si="4"/>
        <v>3.8461538461538463</v>
      </c>
      <c r="H49" s="10">
        <f t="shared" si="5"/>
        <v>54.599999999999994</v>
      </c>
      <c r="I49" s="10">
        <f t="shared" si="6"/>
        <v>35</v>
      </c>
    </row>
    <row r="50" spans="1:10" x14ac:dyDescent="0.15">
      <c r="A50">
        <v>2003</v>
      </c>
      <c r="B50">
        <v>4</v>
      </c>
      <c r="C50">
        <v>0</v>
      </c>
      <c r="D50">
        <v>2</v>
      </c>
      <c r="E50">
        <v>28</v>
      </c>
      <c r="F50"/>
      <c r="G50" s="10">
        <f t="shared" si="4"/>
        <v>7</v>
      </c>
      <c r="H50" s="10">
        <f t="shared" si="5"/>
        <v>12</v>
      </c>
      <c r="I50" s="10">
        <f t="shared" si="6"/>
        <v>14</v>
      </c>
    </row>
    <row r="51" spans="1:10" x14ac:dyDescent="0.15">
      <c r="A51">
        <v>2004</v>
      </c>
      <c r="B51">
        <v>0</v>
      </c>
      <c r="C51">
        <v>0</v>
      </c>
      <c r="D51">
        <v>0</v>
      </c>
      <c r="E51">
        <v>0</v>
      </c>
      <c r="F51"/>
      <c r="G51" s="10" t="str">
        <f t="shared" si="4"/>
        <v>N/A</v>
      </c>
      <c r="H51" s="10" t="str">
        <f t="shared" si="5"/>
        <v>N/A</v>
      </c>
      <c r="I51" s="10" t="str">
        <f t="shared" si="6"/>
        <v>N/A</v>
      </c>
    </row>
    <row r="52" spans="1:10" x14ac:dyDescent="0.15">
      <c r="A52">
        <v>2005</v>
      </c>
      <c r="B52">
        <v>16</v>
      </c>
      <c r="C52">
        <v>2</v>
      </c>
      <c r="D52">
        <v>3</v>
      </c>
      <c r="E52">
        <v>103</v>
      </c>
      <c r="F52"/>
      <c r="G52" s="10">
        <f t="shared" si="4"/>
        <v>6.4375</v>
      </c>
      <c r="H52" s="10">
        <f t="shared" si="5"/>
        <v>32</v>
      </c>
      <c r="I52" s="10">
        <f t="shared" si="6"/>
        <v>34.333333333333336</v>
      </c>
      <c r="J52" s="3" t="s">
        <v>215</v>
      </c>
    </row>
    <row r="53" spans="1:10" x14ac:dyDescent="0.15">
      <c r="A53">
        <v>2006</v>
      </c>
      <c r="B53">
        <v>16</v>
      </c>
      <c r="C53">
        <v>2</v>
      </c>
      <c r="D53">
        <v>3</v>
      </c>
      <c r="E53">
        <v>103</v>
      </c>
      <c r="F53"/>
      <c r="G53" s="10">
        <f t="shared" si="4"/>
        <v>6.4375</v>
      </c>
      <c r="H53" s="10">
        <f t="shared" si="5"/>
        <v>32</v>
      </c>
      <c r="I53" s="10">
        <f t="shared" si="6"/>
        <v>34.333333333333336</v>
      </c>
      <c r="J53" s="3" t="s">
        <v>213</v>
      </c>
    </row>
    <row r="54" spans="1:10" x14ac:dyDescent="0.15">
      <c r="A54">
        <v>2007</v>
      </c>
      <c r="B54">
        <v>36.4</v>
      </c>
      <c r="C54">
        <v>4</v>
      </c>
      <c r="D54">
        <v>6</v>
      </c>
      <c r="E54">
        <v>167</v>
      </c>
      <c r="F54"/>
      <c r="G54" s="10">
        <f>IF(ISERROR(E54/B54),"N/A",E54/B54)</f>
        <v>4.5879120879120885</v>
      </c>
      <c r="H54" s="10">
        <f>IF(ISERROR((B54*6)/D54),"N/A",(B54*6)/D54)</f>
        <v>36.4</v>
      </c>
      <c r="I54" s="10">
        <f>IF(ISERROR(E54/D54),"N/A",E54/D54)</f>
        <v>27.833333333333332</v>
      </c>
      <c r="J54" s="3" t="s">
        <v>74</v>
      </c>
    </row>
    <row r="55" spans="1:10" x14ac:dyDescent="0.15">
      <c r="A55">
        <v>2008</v>
      </c>
      <c r="B55">
        <v>40</v>
      </c>
      <c r="C55">
        <v>4</v>
      </c>
      <c r="D55">
        <v>7</v>
      </c>
      <c r="E55">
        <v>139</v>
      </c>
      <c r="F55"/>
      <c r="G55" s="10">
        <f t="shared" ref="G55:G58" si="7">IF(ISERROR(E55/B55),"N/A",E55/B55)</f>
        <v>3.4750000000000001</v>
      </c>
      <c r="H55" s="10">
        <f t="shared" ref="H55:H58" si="8">IF(ISERROR((B55*6)/D55),"N/A",(B55*6)/D55)</f>
        <v>34.285714285714285</v>
      </c>
      <c r="I55" s="10">
        <f t="shared" ref="I55:I57" si="9">IF(ISERROR(E55/D55),"N/A",E55/D55)</f>
        <v>19.857142857142858</v>
      </c>
      <c r="J55" s="3" t="s">
        <v>7</v>
      </c>
    </row>
    <row r="56" spans="1:10" x14ac:dyDescent="0.15">
      <c r="A56">
        <v>2009</v>
      </c>
      <c r="B56">
        <v>44.4</v>
      </c>
      <c r="C56">
        <v>4</v>
      </c>
      <c r="D56">
        <v>7</v>
      </c>
      <c r="E56">
        <v>202</v>
      </c>
      <c r="F56"/>
      <c r="G56" s="10">
        <f t="shared" si="7"/>
        <v>4.5495495495495497</v>
      </c>
      <c r="H56" s="10">
        <f t="shared" si="8"/>
        <v>38.057142857142857</v>
      </c>
      <c r="I56" s="10">
        <f t="shared" si="9"/>
        <v>28.857142857142858</v>
      </c>
      <c r="J56" s="3" t="s">
        <v>200</v>
      </c>
    </row>
    <row r="57" spans="1:10" x14ac:dyDescent="0.15">
      <c r="A57">
        <v>2010</v>
      </c>
      <c r="B57">
        <v>37.4</v>
      </c>
      <c r="C57">
        <v>3</v>
      </c>
      <c r="D57">
        <v>6</v>
      </c>
      <c r="E57">
        <v>159</v>
      </c>
      <c r="F57"/>
      <c r="G57" s="10">
        <f t="shared" si="7"/>
        <v>4.2513368983957225</v>
      </c>
      <c r="H57" s="10">
        <f t="shared" si="8"/>
        <v>37.4</v>
      </c>
      <c r="I57" s="10">
        <f t="shared" si="9"/>
        <v>26.5</v>
      </c>
      <c r="J57" s="3" t="s">
        <v>201</v>
      </c>
    </row>
    <row r="58" spans="1:10" x14ac:dyDescent="0.15">
      <c r="A58">
        <v>2011</v>
      </c>
      <c r="B58">
        <v>20</v>
      </c>
      <c r="C58">
        <v>1</v>
      </c>
      <c r="D58">
        <v>8</v>
      </c>
      <c r="E58">
        <v>89</v>
      </c>
      <c r="F58"/>
      <c r="G58" s="10">
        <f t="shared" si="7"/>
        <v>4.45</v>
      </c>
      <c r="H58" s="10">
        <f t="shared" si="8"/>
        <v>15</v>
      </c>
      <c r="I58" s="10">
        <f t="shared" ref="I58:I64" si="10">IF(ISERROR(E58/D58),"N/A",E58/D58)</f>
        <v>11.125</v>
      </c>
      <c r="J58" s="3" t="s">
        <v>202</v>
      </c>
    </row>
    <row r="59" spans="1:10" x14ac:dyDescent="0.15">
      <c r="A59">
        <v>2012</v>
      </c>
      <c r="B59">
        <v>8.4</v>
      </c>
      <c r="C59">
        <v>2</v>
      </c>
      <c r="D59">
        <v>2</v>
      </c>
      <c r="E59">
        <v>46</v>
      </c>
      <c r="F59"/>
      <c r="G59" s="10">
        <f t="shared" ref="G59:G64" si="11">IF(ISERROR(E59/B59),"N/A",E59/B59)</f>
        <v>5.4761904761904763</v>
      </c>
      <c r="H59" s="10">
        <f t="shared" ref="H59:H64" si="12">IF(ISERROR((B59*6)/D59),"N/A",(B59*6)/D59)</f>
        <v>25.200000000000003</v>
      </c>
      <c r="I59" s="10">
        <f t="shared" si="10"/>
        <v>23</v>
      </c>
      <c r="J59" s="3" t="s">
        <v>203</v>
      </c>
    </row>
    <row r="60" spans="1:10" x14ac:dyDescent="0.15">
      <c r="A60">
        <v>2013</v>
      </c>
      <c r="B60">
        <v>9</v>
      </c>
      <c r="C60">
        <v>0</v>
      </c>
      <c r="D60">
        <v>0</v>
      </c>
      <c r="E60">
        <v>60</v>
      </c>
      <c r="F60"/>
      <c r="G60" s="10">
        <f t="shared" si="11"/>
        <v>6.666666666666667</v>
      </c>
      <c r="H60" s="10" t="str">
        <f t="shared" si="12"/>
        <v>N/A</v>
      </c>
      <c r="I60" s="10" t="str">
        <f t="shared" si="10"/>
        <v>N/A</v>
      </c>
      <c r="J60" s="3"/>
    </row>
    <row r="61" spans="1:10" x14ac:dyDescent="0.15">
      <c r="A61">
        <v>2014</v>
      </c>
      <c r="B61">
        <v>32</v>
      </c>
      <c r="C61">
        <v>4</v>
      </c>
      <c r="D61">
        <v>6</v>
      </c>
      <c r="E61">
        <v>110</v>
      </c>
      <c r="F61"/>
      <c r="G61" s="10">
        <f t="shared" si="11"/>
        <v>3.4375</v>
      </c>
      <c r="H61" s="10">
        <f t="shared" si="12"/>
        <v>32</v>
      </c>
      <c r="I61" s="10">
        <f t="shared" si="10"/>
        <v>18.333333333333332</v>
      </c>
      <c r="J61" s="3" t="s">
        <v>242</v>
      </c>
    </row>
    <row r="62" spans="1:10" x14ac:dyDescent="0.15">
      <c r="A62">
        <v>2015</v>
      </c>
      <c r="B62">
        <v>9</v>
      </c>
      <c r="C62">
        <v>0</v>
      </c>
      <c r="D62">
        <v>2</v>
      </c>
      <c r="E62">
        <v>62</v>
      </c>
      <c r="F62"/>
      <c r="G62" s="10">
        <f t="shared" si="11"/>
        <v>6.8888888888888893</v>
      </c>
      <c r="H62" s="10">
        <f t="shared" si="12"/>
        <v>27</v>
      </c>
      <c r="I62" s="10">
        <f t="shared" si="10"/>
        <v>31</v>
      </c>
      <c r="J62" s="40" t="s">
        <v>250</v>
      </c>
    </row>
    <row r="63" spans="1:10" x14ac:dyDescent="0.15">
      <c r="A63">
        <v>2016</v>
      </c>
      <c r="B63" s="24">
        <v>11</v>
      </c>
      <c r="C63" s="24">
        <v>2</v>
      </c>
      <c r="D63" s="24">
        <v>1</v>
      </c>
      <c r="E63" s="24">
        <v>48</v>
      </c>
      <c r="F63" s="24">
        <v>0</v>
      </c>
      <c r="G63" s="10">
        <f t="shared" si="11"/>
        <v>4.3636363636363633</v>
      </c>
      <c r="H63" s="10">
        <f t="shared" si="12"/>
        <v>66</v>
      </c>
      <c r="I63" s="10">
        <f t="shared" si="10"/>
        <v>48</v>
      </c>
      <c r="J63" s="41" t="s">
        <v>294</v>
      </c>
    </row>
    <row r="64" spans="1:10" x14ac:dyDescent="0.15">
      <c r="A64">
        <v>2017</v>
      </c>
      <c r="B64" s="24">
        <v>28.1</v>
      </c>
      <c r="C64" s="24">
        <v>2</v>
      </c>
      <c r="D64" s="24">
        <v>8</v>
      </c>
      <c r="E64" s="24">
        <v>100</v>
      </c>
      <c r="F64" s="24">
        <v>0</v>
      </c>
      <c r="G64" s="4">
        <f t="shared" si="11"/>
        <v>3.5587188612099641</v>
      </c>
      <c r="H64" s="4">
        <f t="shared" si="12"/>
        <v>21.075000000000003</v>
      </c>
      <c r="I64" s="4">
        <f t="shared" si="10"/>
        <v>12.5</v>
      </c>
      <c r="J64" s="52" t="s">
        <v>2</v>
      </c>
    </row>
    <row r="65" spans="1:10" x14ac:dyDescent="0.15">
      <c r="B65"/>
      <c r="C65"/>
      <c r="D65"/>
      <c r="E65"/>
      <c r="F65"/>
      <c r="G65" s="1"/>
      <c r="H65" s="1"/>
      <c r="I65" s="1"/>
      <c r="J65" s="3"/>
    </row>
    <row r="66" spans="1:10" x14ac:dyDescent="0.15">
      <c r="A66" t="s">
        <v>63</v>
      </c>
      <c r="B66">
        <f>SUM(B48:B65)</f>
        <v>328.90000000000003</v>
      </c>
      <c r="C66">
        <f>SUM(C48:C65)</f>
        <v>32</v>
      </c>
      <c r="D66">
        <f>SUM(D48:D65)</f>
        <v>65</v>
      </c>
      <c r="E66">
        <f>SUM(E48:E65)</f>
        <v>1489</v>
      </c>
      <c r="F66">
        <f>SUM(F48:F65)</f>
        <v>0</v>
      </c>
      <c r="G66" s="1">
        <f>E66/B66</f>
        <v>4.527211918516266</v>
      </c>
      <c r="H66" s="1">
        <f>(B66*6)/D66</f>
        <v>30.360000000000003</v>
      </c>
      <c r="I66" s="1">
        <f>E66/D66</f>
        <v>22.907692307692308</v>
      </c>
      <c r="J66" s="3" t="s">
        <v>7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L65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5" t="s">
        <v>44</v>
      </c>
      <c r="B1" s="5" t="s">
        <v>139</v>
      </c>
      <c r="C1" t="s">
        <v>280</v>
      </c>
      <c r="D1" s="9">
        <f>COUNTA(A5:A22)</f>
        <v>17</v>
      </c>
      <c r="E1" s="9">
        <f>COUNTA(A50:A64)</f>
        <v>14</v>
      </c>
    </row>
    <row r="2" spans="1:12" x14ac:dyDescent="0.15">
      <c r="A2" s="5" t="s">
        <v>116</v>
      </c>
      <c r="B2" s="5"/>
      <c r="C2" s="21" t="s">
        <v>172</v>
      </c>
    </row>
    <row r="3" spans="1:12" x14ac:dyDescent="0.15">
      <c r="A3" s="5"/>
      <c r="B3" s="9"/>
      <c r="C3" s="9"/>
      <c r="D3" s="9"/>
      <c r="E3" s="9"/>
      <c r="F3" s="9"/>
      <c r="G3" s="9"/>
      <c r="H3" s="9"/>
      <c r="J3" s="9"/>
      <c r="L3" s="9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22</v>
      </c>
      <c r="H4" t="s">
        <v>36</v>
      </c>
      <c r="I4" s="1" t="s">
        <v>122</v>
      </c>
      <c r="J4" t="s">
        <v>204</v>
      </c>
      <c r="K4" s="9" t="s">
        <v>271</v>
      </c>
      <c r="L4" s="9"/>
    </row>
    <row r="5" spans="1:12" x14ac:dyDescent="0.15">
      <c r="A5">
        <v>2001</v>
      </c>
      <c r="B5">
        <v>7</v>
      </c>
      <c r="C5">
        <v>6</v>
      </c>
      <c r="D5">
        <v>1</v>
      </c>
      <c r="F5">
        <v>70</v>
      </c>
      <c r="H5"/>
      <c r="I5" s="1">
        <f t="shared" ref="I5:I19" si="0">IF(C5=0,"",ROUND(F5/(C5-D5),3))</f>
        <v>14</v>
      </c>
    </row>
    <row r="6" spans="1:12" x14ac:dyDescent="0.15">
      <c r="A6">
        <v>2002</v>
      </c>
      <c r="B6">
        <v>12</v>
      </c>
      <c r="C6">
        <v>11</v>
      </c>
      <c r="D6">
        <v>1</v>
      </c>
      <c r="F6">
        <v>58</v>
      </c>
      <c r="H6"/>
      <c r="I6" s="1">
        <f t="shared" si="0"/>
        <v>5.8</v>
      </c>
    </row>
    <row r="7" spans="1:12" x14ac:dyDescent="0.15">
      <c r="A7">
        <v>2003</v>
      </c>
      <c r="B7">
        <v>8</v>
      </c>
      <c r="C7">
        <v>6</v>
      </c>
      <c r="D7">
        <v>2</v>
      </c>
      <c r="F7">
        <v>24</v>
      </c>
      <c r="H7"/>
      <c r="I7" s="1">
        <f t="shared" si="0"/>
        <v>6</v>
      </c>
    </row>
    <row r="8" spans="1:12" x14ac:dyDescent="0.15">
      <c r="A8">
        <v>2004</v>
      </c>
      <c r="B8">
        <v>17</v>
      </c>
      <c r="C8">
        <v>17</v>
      </c>
      <c r="D8">
        <v>7</v>
      </c>
      <c r="E8">
        <v>3</v>
      </c>
      <c r="F8">
        <v>96</v>
      </c>
      <c r="H8"/>
      <c r="I8" s="1">
        <f t="shared" si="0"/>
        <v>9.6</v>
      </c>
      <c r="J8">
        <v>29</v>
      </c>
    </row>
    <row r="9" spans="1:12" x14ac:dyDescent="0.15">
      <c r="A9">
        <v>2005</v>
      </c>
      <c r="B9">
        <v>19</v>
      </c>
      <c r="C9">
        <v>15</v>
      </c>
      <c r="D9">
        <v>5</v>
      </c>
      <c r="E9">
        <v>2</v>
      </c>
      <c r="F9">
        <v>44</v>
      </c>
      <c r="H9"/>
      <c r="I9" s="1">
        <f t="shared" si="0"/>
        <v>4.4000000000000004</v>
      </c>
      <c r="J9" s="9">
        <v>12</v>
      </c>
      <c r="K9" t="s">
        <v>218</v>
      </c>
    </row>
    <row r="10" spans="1:12" x14ac:dyDescent="0.15">
      <c r="A10">
        <v>2006</v>
      </c>
      <c r="B10">
        <v>17</v>
      </c>
      <c r="C10">
        <v>13</v>
      </c>
      <c r="D10">
        <v>4</v>
      </c>
      <c r="E10">
        <v>5</v>
      </c>
      <c r="F10">
        <v>72</v>
      </c>
      <c r="H10"/>
      <c r="I10" s="1">
        <f t="shared" si="0"/>
        <v>8</v>
      </c>
      <c r="J10" s="9">
        <v>19</v>
      </c>
      <c r="K10" t="s">
        <v>218</v>
      </c>
    </row>
    <row r="11" spans="1:12" x14ac:dyDescent="0.15">
      <c r="A11">
        <v>2007</v>
      </c>
      <c r="B11" s="9">
        <v>14</v>
      </c>
      <c r="C11" s="9">
        <v>13</v>
      </c>
      <c r="D11" s="9">
        <v>3</v>
      </c>
      <c r="E11" s="9">
        <v>2</v>
      </c>
      <c r="F11" s="9">
        <v>166</v>
      </c>
      <c r="G11" s="9"/>
      <c r="H11" s="9"/>
      <c r="I11" s="1">
        <f t="shared" si="0"/>
        <v>16.600000000000001</v>
      </c>
      <c r="J11">
        <v>41</v>
      </c>
    </row>
    <row r="12" spans="1:12" x14ac:dyDescent="0.15">
      <c r="A12">
        <v>2008</v>
      </c>
      <c r="B12" s="9">
        <v>18</v>
      </c>
      <c r="C12" s="9">
        <v>11</v>
      </c>
      <c r="D12" s="9">
        <v>6</v>
      </c>
      <c r="E12" s="9">
        <v>2</v>
      </c>
      <c r="F12" s="9">
        <v>67</v>
      </c>
      <c r="G12" s="9"/>
      <c r="H12" s="9"/>
      <c r="I12" s="1">
        <f t="shared" si="0"/>
        <v>13.4</v>
      </c>
      <c r="J12">
        <v>33</v>
      </c>
    </row>
    <row r="13" spans="1:12" x14ac:dyDescent="0.15">
      <c r="A13">
        <v>2009</v>
      </c>
      <c r="B13">
        <v>18</v>
      </c>
      <c r="C13">
        <v>9</v>
      </c>
      <c r="D13">
        <v>4</v>
      </c>
      <c r="E13">
        <v>1</v>
      </c>
      <c r="F13">
        <v>67</v>
      </c>
      <c r="H13"/>
      <c r="I13" s="1">
        <f t="shared" si="0"/>
        <v>13.4</v>
      </c>
      <c r="J13">
        <v>26</v>
      </c>
    </row>
    <row r="14" spans="1:12" x14ac:dyDescent="0.15">
      <c r="A14">
        <v>2010</v>
      </c>
      <c r="B14">
        <v>16</v>
      </c>
      <c r="C14">
        <v>10</v>
      </c>
      <c r="D14">
        <v>3</v>
      </c>
      <c r="E14">
        <v>3</v>
      </c>
      <c r="F14">
        <v>80</v>
      </c>
      <c r="H14"/>
      <c r="I14" s="1">
        <f t="shared" si="0"/>
        <v>11.429</v>
      </c>
      <c r="J14">
        <v>28</v>
      </c>
    </row>
    <row r="15" spans="1:12" x14ac:dyDescent="0.15">
      <c r="A15">
        <v>2011</v>
      </c>
      <c r="B15">
        <v>21</v>
      </c>
      <c r="C15">
        <v>5</v>
      </c>
      <c r="D15">
        <v>3</v>
      </c>
      <c r="E15">
        <v>1</v>
      </c>
      <c r="F15">
        <v>30</v>
      </c>
      <c r="H15"/>
      <c r="I15" s="1">
        <f t="shared" si="0"/>
        <v>15</v>
      </c>
      <c r="J15">
        <v>27</v>
      </c>
    </row>
    <row r="16" spans="1:12" x14ac:dyDescent="0.15">
      <c r="A16">
        <v>2012</v>
      </c>
      <c r="B16">
        <v>14</v>
      </c>
      <c r="C16">
        <v>8</v>
      </c>
      <c r="D16">
        <v>2</v>
      </c>
      <c r="E16">
        <v>0</v>
      </c>
      <c r="F16">
        <v>55</v>
      </c>
      <c r="H16"/>
      <c r="I16" s="1">
        <f t="shared" si="0"/>
        <v>9.1669999999999998</v>
      </c>
      <c r="J16">
        <v>16</v>
      </c>
    </row>
    <row r="17" spans="1:12" x14ac:dyDescent="0.15">
      <c r="A17">
        <v>2013</v>
      </c>
      <c r="B17" s="24">
        <v>22</v>
      </c>
      <c r="C17" s="24">
        <v>9</v>
      </c>
      <c r="D17" s="24">
        <v>3</v>
      </c>
      <c r="E17" s="24">
        <v>2</v>
      </c>
      <c r="F17" s="24">
        <v>35</v>
      </c>
      <c r="H17"/>
      <c r="I17" s="1">
        <f t="shared" si="0"/>
        <v>5.8330000000000002</v>
      </c>
      <c r="J17">
        <v>18</v>
      </c>
    </row>
    <row r="18" spans="1:12" x14ac:dyDescent="0.15">
      <c r="A18">
        <v>2014</v>
      </c>
      <c r="B18" s="24">
        <v>17</v>
      </c>
      <c r="C18" s="24">
        <v>10</v>
      </c>
      <c r="D18" s="24">
        <v>4</v>
      </c>
      <c r="E18" s="24">
        <v>1</v>
      </c>
      <c r="F18" s="24">
        <v>73</v>
      </c>
      <c r="H18"/>
      <c r="I18" s="1">
        <f t="shared" si="0"/>
        <v>12.167</v>
      </c>
      <c r="J18">
        <v>22</v>
      </c>
      <c r="K18" t="s">
        <v>218</v>
      </c>
    </row>
    <row r="19" spans="1:12" x14ac:dyDescent="0.15">
      <c r="A19">
        <v>2015</v>
      </c>
      <c r="B19" s="24">
        <v>19</v>
      </c>
      <c r="C19" s="24">
        <v>9</v>
      </c>
      <c r="D19" s="24">
        <v>5</v>
      </c>
      <c r="E19" s="24">
        <v>2</v>
      </c>
      <c r="F19" s="24">
        <v>30</v>
      </c>
      <c r="H19"/>
      <c r="I19" s="1">
        <f t="shared" si="0"/>
        <v>7.5</v>
      </c>
      <c r="J19">
        <v>11</v>
      </c>
    </row>
    <row r="20" spans="1:12" x14ac:dyDescent="0.15">
      <c r="A20">
        <v>2016</v>
      </c>
      <c r="B20" s="24">
        <v>19</v>
      </c>
      <c r="C20" s="24">
        <v>8</v>
      </c>
      <c r="D20" s="24">
        <v>4</v>
      </c>
      <c r="E20" s="24">
        <v>2</v>
      </c>
      <c r="F20" s="24">
        <v>43</v>
      </c>
      <c r="G20" s="24">
        <v>0</v>
      </c>
      <c r="H20" s="24">
        <v>0</v>
      </c>
      <c r="I20" s="10">
        <f>IF(C20-D20=0,"--",F20/(C20-D20))</f>
        <v>10.75</v>
      </c>
      <c r="J20" s="24">
        <v>22</v>
      </c>
      <c r="K20" t="s">
        <v>218</v>
      </c>
    </row>
    <row r="21" spans="1:12" x14ac:dyDescent="0.15">
      <c r="A21">
        <v>2017</v>
      </c>
      <c r="B21" s="24">
        <v>24</v>
      </c>
      <c r="C21" s="24">
        <v>11</v>
      </c>
      <c r="D21" s="24">
        <v>8</v>
      </c>
      <c r="E21" s="24">
        <v>1</v>
      </c>
      <c r="F21" s="24">
        <v>22</v>
      </c>
      <c r="G21" s="24">
        <v>0</v>
      </c>
      <c r="H21" s="24">
        <v>0</v>
      </c>
      <c r="I21" s="53">
        <f>IF(C21-D21=0,"--",F21/(C21-D21))</f>
        <v>7.333333333333333</v>
      </c>
      <c r="J21" s="24">
        <v>11</v>
      </c>
      <c r="L21" s="24"/>
    </row>
    <row r="22" spans="1:12" x14ac:dyDescent="0.15">
      <c r="H22"/>
      <c r="I22" s="1"/>
    </row>
    <row r="23" spans="1:12" x14ac:dyDescent="0.15">
      <c r="A23" t="s">
        <v>63</v>
      </c>
      <c r="B23">
        <f>SUM(B5:B22)</f>
        <v>282</v>
      </c>
      <c r="C23">
        <f>SUM(C5:C22)</f>
        <v>171</v>
      </c>
      <c r="D23">
        <f>SUM(D5:D22)</f>
        <v>65</v>
      </c>
      <c r="E23">
        <f>SUM(E5:E22)</f>
        <v>27</v>
      </c>
      <c r="F23">
        <f>SUM(F5:F22)</f>
        <v>1032</v>
      </c>
      <c r="G23">
        <v>0</v>
      </c>
      <c r="H23">
        <f>SUM(H5:H22)</f>
        <v>0</v>
      </c>
      <c r="I23" s="1">
        <f>F23/(C23-D23)</f>
        <v>9.7358490566037741</v>
      </c>
      <c r="J23">
        <f>MAX(J5:J22)</f>
        <v>41</v>
      </c>
    </row>
    <row r="47" spans="1:5" x14ac:dyDescent="0.15">
      <c r="A47" s="5" t="s">
        <v>146</v>
      </c>
    </row>
    <row r="48" spans="1:5" x14ac:dyDescent="0.15">
      <c r="B48">
        <v>2</v>
      </c>
      <c r="C48">
        <v>19</v>
      </c>
      <c r="D48">
        <v>20</v>
      </c>
      <c r="E48">
        <v>21</v>
      </c>
    </row>
    <row r="49" spans="1:8" x14ac:dyDescent="0.15">
      <c r="A49" t="s">
        <v>107</v>
      </c>
      <c r="B49" t="s">
        <v>32</v>
      </c>
      <c r="C49" t="s">
        <v>140</v>
      </c>
      <c r="D49" t="s">
        <v>141</v>
      </c>
      <c r="E49" t="s">
        <v>142</v>
      </c>
      <c r="F49" t="s">
        <v>143</v>
      </c>
      <c r="G49" t="s">
        <v>144</v>
      </c>
      <c r="H49" s="1" t="s">
        <v>145</v>
      </c>
    </row>
    <row r="50" spans="1:8" x14ac:dyDescent="0.15">
      <c r="A50">
        <v>2004</v>
      </c>
      <c r="B50">
        <v>17</v>
      </c>
      <c r="C50">
        <v>12</v>
      </c>
      <c r="D50">
        <v>1</v>
      </c>
      <c r="E50">
        <v>13</v>
      </c>
      <c r="G50" s="1">
        <f t="shared" ref="G50" si="1">ROUND(E50/B50,2)</f>
        <v>0.76</v>
      </c>
      <c r="H50"/>
    </row>
    <row r="51" spans="1:8" x14ac:dyDescent="0.15">
      <c r="A51">
        <v>2005</v>
      </c>
      <c r="B51">
        <v>19</v>
      </c>
      <c r="C51">
        <v>15</v>
      </c>
      <c r="D51">
        <v>4</v>
      </c>
      <c r="E51">
        <v>19</v>
      </c>
      <c r="G51" s="1">
        <f t="shared" ref="G51:G54" si="2">ROUND(E51/B51,2)</f>
        <v>1</v>
      </c>
      <c r="H51"/>
    </row>
    <row r="52" spans="1:8" x14ac:dyDescent="0.15">
      <c r="A52">
        <v>2006</v>
      </c>
      <c r="B52">
        <v>17</v>
      </c>
      <c r="C52">
        <v>11</v>
      </c>
      <c r="D52">
        <v>1</v>
      </c>
      <c r="E52">
        <v>13</v>
      </c>
      <c r="F52">
        <v>57</v>
      </c>
      <c r="G52">
        <f t="shared" si="2"/>
        <v>0.76</v>
      </c>
      <c r="H52">
        <f t="shared" ref="H52:H54" si="3">ROUND(F52/B52,2)</f>
        <v>3.35</v>
      </c>
    </row>
    <row r="53" spans="1:8" x14ac:dyDescent="0.15">
      <c r="A53">
        <v>2007</v>
      </c>
      <c r="B53" s="9">
        <v>14</v>
      </c>
      <c r="C53">
        <v>6</v>
      </c>
      <c r="D53">
        <v>3</v>
      </c>
      <c r="E53">
        <v>9</v>
      </c>
      <c r="F53">
        <v>70</v>
      </c>
      <c r="G53">
        <f t="shared" si="2"/>
        <v>0.64</v>
      </c>
      <c r="H53" s="1">
        <f t="shared" si="3"/>
        <v>5</v>
      </c>
    </row>
    <row r="54" spans="1:8" x14ac:dyDescent="0.15">
      <c r="A54">
        <v>2008</v>
      </c>
      <c r="B54" s="9">
        <v>18</v>
      </c>
      <c r="C54">
        <v>17</v>
      </c>
      <c r="D54">
        <v>0</v>
      </c>
      <c r="E54">
        <v>17</v>
      </c>
      <c r="F54">
        <v>63</v>
      </c>
      <c r="G54">
        <f t="shared" si="2"/>
        <v>0.94</v>
      </c>
      <c r="H54" s="1">
        <f t="shared" si="3"/>
        <v>3.5</v>
      </c>
    </row>
    <row r="55" spans="1:8" x14ac:dyDescent="0.15">
      <c r="A55">
        <v>2009</v>
      </c>
      <c r="B55">
        <v>18</v>
      </c>
      <c r="C55">
        <v>14</v>
      </c>
      <c r="D55">
        <v>5</v>
      </c>
      <c r="E55">
        <v>19</v>
      </c>
      <c r="F55">
        <v>123</v>
      </c>
      <c r="G55">
        <f t="shared" ref="G55:G61" si="4">ROUND(E55/B55,2)</f>
        <v>1.06</v>
      </c>
      <c r="H55">
        <f t="shared" ref="H55:H61" si="5">ROUND(F55/B55,2)</f>
        <v>6.83</v>
      </c>
    </row>
    <row r="56" spans="1:8" x14ac:dyDescent="0.15">
      <c r="A56">
        <v>2010</v>
      </c>
      <c r="B56">
        <v>16</v>
      </c>
      <c r="C56">
        <v>10</v>
      </c>
      <c r="D56">
        <v>3</v>
      </c>
      <c r="E56">
        <v>13</v>
      </c>
      <c r="F56">
        <v>90</v>
      </c>
      <c r="G56">
        <f t="shared" si="4"/>
        <v>0.81</v>
      </c>
      <c r="H56">
        <f t="shared" si="5"/>
        <v>5.63</v>
      </c>
    </row>
    <row r="57" spans="1:8" x14ac:dyDescent="0.15">
      <c r="A57">
        <v>2011</v>
      </c>
      <c r="B57">
        <v>21</v>
      </c>
      <c r="C57">
        <v>7</v>
      </c>
      <c r="D57">
        <v>4</v>
      </c>
      <c r="E57">
        <v>11</v>
      </c>
      <c r="F57">
        <v>75</v>
      </c>
      <c r="G57">
        <f t="shared" si="4"/>
        <v>0.52</v>
      </c>
      <c r="H57">
        <f t="shared" si="5"/>
        <v>3.57</v>
      </c>
    </row>
    <row r="58" spans="1:8" x14ac:dyDescent="0.15">
      <c r="A58">
        <v>2012</v>
      </c>
      <c r="B58">
        <v>14</v>
      </c>
      <c r="C58">
        <v>5</v>
      </c>
      <c r="D58">
        <v>1</v>
      </c>
      <c r="E58">
        <f>IF(C58+D58=0,"--",C58+D58)</f>
        <v>6</v>
      </c>
      <c r="F58">
        <v>39</v>
      </c>
      <c r="G58">
        <f t="shared" si="4"/>
        <v>0.43</v>
      </c>
      <c r="H58">
        <f t="shared" si="5"/>
        <v>2.79</v>
      </c>
    </row>
    <row r="59" spans="1:8" x14ac:dyDescent="0.15">
      <c r="A59">
        <v>2013</v>
      </c>
      <c r="B59">
        <v>22</v>
      </c>
      <c r="C59">
        <v>17</v>
      </c>
      <c r="D59">
        <v>6</v>
      </c>
      <c r="E59">
        <v>23</v>
      </c>
      <c r="F59">
        <v>105</v>
      </c>
      <c r="G59">
        <f t="shared" si="4"/>
        <v>1.05</v>
      </c>
      <c r="H59">
        <f t="shared" si="5"/>
        <v>4.7699999999999996</v>
      </c>
    </row>
    <row r="60" spans="1:8" x14ac:dyDescent="0.15">
      <c r="A60">
        <v>2014</v>
      </c>
      <c r="B60">
        <v>17</v>
      </c>
      <c r="C60">
        <v>13</v>
      </c>
      <c r="D60">
        <v>6</v>
      </c>
      <c r="E60">
        <v>19</v>
      </c>
      <c r="F60">
        <v>81</v>
      </c>
      <c r="G60">
        <f t="shared" ref="G60" si="6">ROUND(E60/B60,2)</f>
        <v>1.1200000000000001</v>
      </c>
      <c r="H60">
        <f t="shared" ref="H60" si="7">ROUND(F60/B60,2)</f>
        <v>4.76</v>
      </c>
    </row>
    <row r="61" spans="1:8" x14ac:dyDescent="0.15">
      <c r="A61">
        <v>2015</v>
      </c>
      <c r="B61">
        <v>19</v>
      </c>
      <c r="C61">
        <v>14</v>
      </c>
      <c r="D61">
        <v>3</v>
      </c>
      <c r="E61">
        <v>17</v>
      </c>
      <c r="F61">
        <v>68</v>
      </c>
      <c r="G61">
        <f t="shared" si="4"/>
        <v>0.89</v>
      </c>
      <c r="H61">
        <f t="shared" si="5"/>
        <v>3.58</v>
      </c>
    </row>
    <row r="62" spans="1:8" x14ac:dyDescent="0.15">
      <c r="A62">
        <v>2016</v>
      </c>
      <c r="B62" s="24">
        <v>24</v>
      </c>
      <c r="C62" s="24">
        <v>13</v>
      </c>
      <c r="D62" s="24">
        <v>4</v>
      </c>
      <c r="E62" s="24">
        <v>17</v>
      </c>
      <c r="F62">
        <v>75</v>
      </c>
      <c r="G62">
        <f t="shared" ref="G62:G63" si="8">ROUND(E62/B62,2)</f>
        <v>0.71</v>
      </c>
      <c r="H62">
        <f t="shared" ref="H62:H63" si="9">ROUND(F62/B62,2)</f>
        <v>3.13</v>
      </c>
    </row>
    <row r="63" spans="1:8" x14ac:dyDescent="0.15">
      <c r="A63">
        <v>2017</v>
      </c>
      <c r="B63" s="24">
        <v>24</v>
      </c>
      <c r="C63" s="24">
        <v>11</v>
      </c>
      <c r="D63" s="24">
        <v>5</v>
      </c>
      <c r="E63" s="24">
        <v>17</v>
      </c>
      <c r="F63">
        <v>92</v>
      </c>
      <c r="G63">
        <f t="shared" si="8"/>
        <v>0.71</v>
      </c>
      <c r="H63">
        <f t="shared" si="9"/>
        <v>3.83</v>
      </c>
    </row>
    <row r="65" spans="1:8" x14ac:dyDescent="0.15">
      <c r="A65" t="s">
        <v>63</v>
      </c>
      <c r="B65">
        <f>SUM(B50:B64)</f>
        <v>260</v>
      </c>
      <c r="C65">
        <f>SUM(C50:C64)</f>
        <v>165</v>
      </c>
      <c r="D65">
        <f>SUM(D50:D64)</f>
        <v>46</v>
      </c>
      <c r="E65">
        <f>SUM(E50:E64)</f>
        <v>213</v>
      </c>
      <c r="F65">
        <f>SUM(F51:F64)</f>
        <v>938</v>
      </c>
      <c r="G65">
        <f>ROUND(E65/B65,2)</f>
        <v>0.82</v>
      </c>
      <c r="H65">
        <f>ROUND(F65/SUM(B52:B64),2)</f>
        <v>4.1900000000000004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8" width="9.1640625" style="9" customWidth="1"/>
  </cols>
  <sheetData>
    <row r="1" spans="1:12" x14ac:dyDescent="0.15">
      <c r="A1" s="5" t="s">
        <v>256</v>
      </c>
      <c r="B1" s="5" t="s">
        <v>257</v>
      </c>
      <c r="C1" s="9" t="s">
        <v>284</v>
      </c>
      <c r="D1" s="9">
        <f>COUNTA(A5:A11)</f>
        <v>6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J3" s="9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2012</v>
      </c>
      <c r="B5" s="29">
        <v>3</v>
      </c>
      <c r="C5" s="29">
        <v>3</v>
      </c>
      <c r="D5" s="29">
        <v>1</v>
      </c>
      <c r="E5" s="29">
        <v>0</v>
      </c>
      <c r="F5" s="29">
        <v>88</v>
      </c>
      <c r="I5" s="1">
        <f>IF(OR(C5=0,C5-D5=0),"--",ROUND(F5/(C5-D5),3))</f>
        <v>44</v>
      </c>
      <c r="J5" s="9">
        <v>48</v>
      </c>
      <c r="L5">
        <v>0</v>
      </c>
    </row>
    <row r="6" spans="1:12" x14ac:dyDescent="0.15">
      <c r="A6">
        <v>2013</v>
      </c>
      <c r="B6" s="29">
        <v>2</v>
      </c>
      <c r="C6" s="29">
        <v>2</v>
      </c>
      <c r="D6" s="29">
        <v>0</v>
      </c>
      <c r="E6" s="29">
        <v>1</v>
      </c>
      <c r="F6" s="29">
        <v>34</v>
      </c>
      <c r="I6" s="1">
        <f>IF(OR(C6=0,C6-D6=0),"--",ROUND(F6/(C6-D6),3))</f>
        <v>17</v>
      </c>
      <c r="J6" s="9">
        <v>34</v>
      </c>
      <c r="L6">
        <v>0</v>
      </c>
    </row>
    <row r="7" spans="1:12" x14ac:dyDescent="0.15">
      <c r="A7">
        <v>2014</v>
      </c>
      <c r="B7" s="29">
        <v>7</v>
      </c>
      <c r="C7" s="29">
        <v>8</v>
      </c>
      <c r="D7" s="29">
        <v>2</v>
      </c>
      <c r="E7" s="29">
        <v>0</v>
      </c>
      <c r="F7" s="29">
        <v>207</v>
      </c>
      <c r="G7"/>
      <c r="I7" s="1">
        <f>IF(OR(C7=0,C7-D7=0),"--",ROUND(F7/(C7-D7),3))</f>
        <v>34.5</v>
      </c>
      <c r="J7" s="9">
        <v>38</v>
      </c>
      <c r="K7" t="s">
        <v>218</v>
      </c>
      <c r="L7">
        <v>1</v>
      </c>
    </row>
    <row r="8" spans="1:12" x14ac:dyDescent="0.15">
      <c r="A8">
        <v>2015</v>
      </c>
      <c r="B8" s="29">
        <v>15</v>
      </c>
      <c r="C8" s="29">
        <v>14</v>
      </c>
      <c r="D8" s="29">
        <v>2</v>
      </c>
      <c r="E8" s="29">
        <v>2</v>
      </c>
      <c r="F8" s="29">
        <v>418</v>
      </c>
      <c r="G8" s="29"/>
      <c r="H8" s="9">
        <v>3</v>
      </c>
      <c r="I8" s="1">
        <f>IF(OR(C8=0,C8-D8=0),"--",ROUND(F8/(C8-D8),3))</f>
        <v>34.832999999999998</v>
      </c>
      <c r="J8" s="9">
        <v>89</v>
      </c>
      <c r="L8">
        <v>0</v>
      </c>
    </row>
    <row r="9" spans="1:12" x14ac:dyDescent="0.15">
      <c r="A9">
        <v>2016</v>
      </c>
      <c r="B9" s="24">
        <v>4</v>
      </c>
      <c r="C9" s="24">
        <v>5</v>
      </c>
      <c r="D9" s="24">
        <v>1</v>
      </c>
      <c r="E9" s="24">
        <v>0</v>
      </c>
      <c r="F9" s="24">
        <v>241</v>
      </c>
      <c r="G9" s="24">
        <v>0</v>
      </c>
      <c r="H9" s="24">
        <v>2</v>
      </c>
      <c r="I9" s="10">
        <f>IF(C9-D9=0,"--",F9/(C9-D9))</f>
        <v>60.25</v>
      </c>
      <c r="J9" s="24">
        <v>76</v>
      </c>
      <c r="L9">
        <v>2</v>
      </c>
    </row>
    <row r="10" spans="1:12" x14ac:dyDescent="0.15">
      <c r="A10">
        <v>2017</v>
      </c>
      <c r="B10" s="24">
        <v>3</v>
      </c>
      <c r="C10" s="24">
        <v>4</v>
      </c>
      <c r="D10" s="24">
        <v>0</v>
      </c>
      <c r="E10" s="24">
        <v>0</v>
      </c>
      <c r="F10" s="24">
        <v>86</v>
      </c>
      <c r="G10" s="24">
        <v>0</v>
      </c>
      <c r="H10" s="24">
        <v>1</v>
      </c>
      <c r="I10" s="53">
        <f>IF(C10-D10=0,"--",F10/(C10-D10))</f>
        <v>21.5</v>
      </c>
      <c r="J10" s="24">
        <v>53</v>
      </c>
      <c r="L10" s="24">
        <v>1</v>
      </c>
    </row>
    <row r="11" spans="1:12" x14ac:dyDescent="0.15">
      <c r="I11" s="9"/>
    </row>
    <row r="12" spans="1:12" x14ac:dyDescent="0.15">
      <c r="A12" t="s">
        <v>150</v>
      </c>
      <c r="B12" s="9">
        <f>SUM(B5:B11)</f>
        <v>34</v>
      </c>
      <c r="C12" s="9">
        <f t="shared" ref="C12:H12" si="0">SUM(C5:C11)</f>
        <v>36</v>
      </c>
      <c r="D12" s="9">
        <f t="shared" si="0"/>
        <v>6</v>
      </c>
      <c r="E12" s="9">
        <f t="shared" si="0"/>
        <v>3</v>
      </c>
      <c r="F12" s="9">
        <f t="shared" si="0"/>
        <v>1074</v>
      </c>
      <c r="G12" s="9">
        <f t="shared" si="0"/>
        <v>0</v>
      </c>
      <c r="H12" s="9">
        <f t="shared" si="0"/>
        <v>6</v>
      </c>
      <c r="I12" s="10">
        <f>F12/(C12-D12)</f>
        <v>35.799999999999997</v>
      </c>
      <c r="J12">
        <f>MAX(J5:J11)</f>
        <v>89</v>
      </c>
      <c r="L12" s="9">
        <f t="shared" ref="L12" si="1">SUM(L5:L11)</f>
        <v>4</v>
      </c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4" spans="1:10" x14ac:dyDescent="0.15">
      <c r="A34" s="5" t="s">
        <v>126</v>
      </c>
    </row>
    <row r="35" spans="1:10" x14ac:dyDescent="0.15">
      <c r="A35" s="5"/>
    </row>
    <row r="36" spans="1:10" x14ac:dyDescent="0.15">
      <c r="A36" t="s">
        <v>107</v>
      </c>
      <c r="B36" t="s">
        <v>120</v>
      </c>
      <c r="C36" t="s">
        <v>67</v>
      </c>
      <c r="D36" t="s">
        <v>68</v>
      </c>
      <c r="E36" t="s">
        <v>35</v>
      </c>
      <c r="F36" t="s">
        <v>70</v>
      </c>
      <c r="G36" s="1" t="s">
        <v>123</v>
      </c>
      <c r="H36" s="1" t="s">
        <v>121</v>
      </c>
      <c r="I36" s="1" t="s">
        <v>122</v>
      </c>
      <c r="J36" s="1" t="s">
        <v>69</v>
      </c>
    </row>
    <row r="37" spans="1:10" x14ac:dyDescent="0.15">
      <c r="A37">
        <v>2012</v>
      </c>
      <c r="B37">
        <v>4</v>
      </c>
      <c r="C37">
        <v>0</v>
      </c>
      <c r="D37">
        <v>1</v>
      </c>
      <c r="E37">
        <v>32</v>
      </c>
      <c r="F37">
        <v>0</v>
      </c>
      <c r="G37" s="4">
        <f>IF(ISERROR(E37/B37),"N/A",E37/B37)</f>
        <v>8</v>
      </c>
      <c r="H37" s="4">
        <f>IF(ISERROR((B37*6)/D37),"N/A",(B37*6)/D37)</f>
        <v>24</v>
      </c>
      <c r="I37" s="4">
        <f>IF(ISERROR(E37/D37),"N/A",E37/D37)</f>
        <v>32</v>
      </c>
      <c r="J37" s="4" t="s">
        <v>186</v>
      </c>
    </row>
    <row r="38" spans="1:10" x14ac:dyDescent="0.15">
      <c r="A38">
        <v>2013</v>
      </c>
      <c r="B38"/>
      <c r="C38"/>
      <c r="D38"/>
      <c r="E38"/>
      <c r="F38"/>
      <c r="G38" s="1"/>
      <c r="H38" s="1"/>
      <c r="I38" s="1"/>
      <c r="J38" s="1"/>
    </row>
    <row r="39" spans="1:10" x14ac:dyDescent="0.15">
      <c r="A39">
        <v>2014</v>
      </c>
      <c r="B39">
        <v>8.5</v>
      </c>
      <c r="C39">
        <v>6</v>
      </c>
      <c r="D39">
        <v>2</v>
      </c>
      <c r="E39">
        <v>37</v>
      </c>
      <c r="F39"/>
      <c r="G39" s="4">
        <f>IF(ISERROR(E39/B39),"N/A",E39/B39)</f>
        <v>4.3529411764705879</v>
      </c>
      <c r="H39" s="4">
        <f>IF(ISERROR((B39*6)/D39),"N/A",(B39*6)/D39)</f>
        <v>25.5</v>
      </c>
      <c r="I39" s="4">
        <f>IF(ISERROR(E39/D39),"N/A",E39/D39)</f>
        <v>18.5</v>
      </c>
      <c r="J39" s="4" t="s">
        <v>258</v>
      </c>
    </row>
    <row r="40" spans="1:10" x14ac:dyDescent="0.15">
      <c r="A40">
        <v>2015</v>
      </c>
      <c r="B40">
        <v>22.3</v>
      </c>
      <c r="C40">
        <v>0</v>
      </c>
      <c r="D40">
        <v>2</v>
      </c>
      <c r="E40">
        <v>127</v>
      </c>
      <c r="F40"/>
      <c r="G40" s="4">
        <f>IF(ISERROR(E40/B40),"N/A",E40/B40)</f>
        <v>5.695067264573991</v>
      </c>
      <c r="H40" s="4">
        <f>IF(ISERROR((B40*6)/D40),"N/A",(B40*6)/D40)</f>
        <v>66.900000000000006</v>
      </c>
      <c r="I40" s="4">
        <f>IF(ISERROR(E40/D40),"N/A",E40/D40)</f>
        <v>63.5</v>
      </c>
      <c r="J40" s="3" t="s">
        <v>259</v>
      </c>
    </row>
    <row r="41" spans="1:10" x14ac:dyDescent="0.15">
      <c r="A41">
        <v>2016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4" t="str">
        <f t="shared" ref="G41" si="2">IF(ISERROR(E41/B41),"N/A",E41/B41)</f>
        <v>N/A</v>
      </c>
      <c r="H41" s="4" t="str">
        <f t="shared" ref="H41" si="3">IF(ISERROR((B41*6)/D41),"N/A",(B41*6)/D41)</f>
        <v>N/A</v>
      </c>
      <c r="I41" s="4" t="str">
        <f t="shared" ref="I41:I42" si="4">IF(ISERROR(E41/D41),"N/A",E41/D41)</f>
        <v>N/A</v>
      </c>
      <c r="J41" s="3" t="s">
        <v>177</v>
      </c>
    </row>
    <row r="42" spans="1:10" x14ac:dyDescent="0.15">
      <c r="A42">
        <v>2017</v>
      </c>
      <c r="B42" s="24">
        <v>10</v>
      </c>
      <c r="C42" s="24">
        <v>1</v>
      </c>
      <c r="D42" s="24">
        <v>2</v>
      </c>
      <c r="E42" s="24">
        <v>41</v>
      </c>
      <c r="F42" s="24">
        <v>0</v>
      </c>
      <c r="G42" s="4">
        <f>IF(ISERROR(E42/B42),"N/A",E42/B42)</f>
        <v>4.0999999999999996</v>
      </c>
      <c r="H42" s="4">
        <f>IF(ISERROR((B42*6)/D42),"N/A",(B42*6)/D42)</f>
        <v>30</v>
      </c>
      <c r="I42" s="4">
        <f t="shared" si="4"/>
        <v>20.5</v>
      </c>
      <c r="J42" s="52" t="s">
        <v>360</v>
      </c>
    </row>
    <row r="43" spans="1:10" x14ac:dyDescent="0.15">
      <c r="B43"/>
      <c r="C43"/>
      <c r="D43"/>
      <c r="E43"/>
      <c r="F43"/>
      <c r="G43" s="1"/>
      <c r="H43" s="1"/>
      <c r="I43" s="1"/>
    </row>
    <row r="44" spans="1:10" x14ac:dyDescent="0.15">
      <c r="A44" t="s">
        <v>63</v>
      </c>
      <c r="B44">
        <f>SUM(B37:B43)</f>
        <v>44.8</v>
      </c>
      <c r="C44">
        <f t="shared" ref="C44:F44" si="5">SUM(C37:C43)</f>
        <v>7</v>
      </c>
      <c r="D44">
        <f t="shared" si="5"/>
        <v>7</v>
      </c>
      <c r="E44">
        <f t="shared" si="5"/>
        <v>237</v>
      </c>
      <c r="F44">
        <f t="shared" si="5"/>
        <v>0</v>
      </c>
      <c r="G44" s="4">
        <f>E44/B44</f>
        <v>5.2901785714285721</v>
      </c>
      <c r="H44" s="4">
        <f>(B44*6)/D44</f>
        <v>38.399999999999991</v>
      </c>
      <c r="I44" s="4">
        <f>E44/D44</f>
        <v>33.857142857142854</v>
      </c>
      <c r="J44" s="3" t="s">
        <v>259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L36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157</v>
      </c>
      <c r="B1" s="5" t="s">
        <v>158</v>
      </c>
      <c r="C1" s="9" t="s">
        <v>286</v>
      </c>
      <c r="D1" s="9">
        <f>COUNTA(A5:A16)</f>
        <v>11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B3" s="17"/>
      <c r="C3" s="21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2007</v>
      </c>
      <c r="B5" s="9">
        <v>6</v>
      </c>
      <c r="C5" s="9">
        <v>6</v>
      </c>
      <c r="D5" s="9">
        <v>3</v>
      </c>
      <c r="E5" s="9">
        <v>1</v>
      </c>
      <c r="F5" s="9">
        <v>9</v>
      </c>
      <c r="I5" s="1">
        <f t="shared" ref="I5:I13" si="0">IF(C5=0,"",ROUND(F5/(C5-D5),3))</f>
        <v>3</v>
      </c>
      <c r="L5">
        <v>0</v>
      </c>
    </row>
    <row r="6" spans="1:12" x14ac:dyDescent="0.15">
      <c r="A6">
        <v>2008</v>
      </c>
      <c r="B6" s="9">
        <v>6</v>
      </c>
      <c r="C6" s="9">
        <v>5</v>
      </c>
      <c r="D6" s="9">
        <v>1</v>
      </c>
      <c r="E6" s="9">
        <v>1</v>
      </c>
      <c r="F6" s="9">
        <v>13</v>
      </c>
      <c r="I6" s="1">
        <f t="shared" si="0"/>
        <v>3.25</v>
      </c>
      <c r="L6">
        <v>0</v>
      </c>
    </row>
    <row r="7" spans="1:12" x14ac:dyDescent="0.15">
      <c r="A7">
        <v>2009</v>
      </c>
      <c r="B7" s="9">
        <v>7</v>
      </c>
      <c r="C7" s="9">
        <v>5</v>
      </c>
      <c r="D7" s="9">
        <v>3</v>
      </c>
      <c r="E7" s="9">
        <v>1</v>
      </c>
      <c r="F7" s="9">
        <v>30</v>
      </c>
      <c r="I7" s="1">
        <f t="shared" si="0"/>
        <v>15</v>
      </c>
      <c r="J7">
        <v>11</v>
      </c>
      <c r="L7">
        <v>1</v>
      </c>
    </row>
    <row r="8" spans="1:12" x14ac:dyDescent="0.15">
      <c r="A8">
        <v>2010</v>
      </c>
      <c r="B8">
        <v>4</v>
      </c>
      <c r="C8">
        <v>4</v>
      </c>
      <c r="D8">
        <v>0</v>
      </c>
      <c r="E8" s="9">
        <v>1</v>
      </c>
      <c r="F8">
        <v>9</v>
      </c>
      <c r="G8"/>
      <c r="H8"/>
      <c r="I8" s="1">
        <f t="shared" si="0"/>
        <v>2.25</v>
      </c>
      <c r="J8">
        <v>6</v>
      </c>
      <c r="L8">
        <v>0</v>
      </c>
    </row>
    <row r="9" spans="1:12" x14ac:dyDescent="0.15">
      <c r="A9">
        <v>2011</v>
      </c>
      <c r="B9">
        <v>6</v>
      </c>
      <c r="C9">
        <v>3</v>
      </c>
      <c r="D9">
        <v>2</v>
      </c>
      <c r="E9" s="9">
        <v>0</v>
      </c>
      <c r="F9">
        <v>9</v>
      </c>
      <c r="G9"/>
      <c r="H9"/>
      <c r="I9" s="1">
        <f t="shared" si="0"/>
        <v>9</v>
      </c>
      <c r="J9">
        <v>8</v>
      </c>
      <c r="L9">
        <v>1</v>
      </c>
    </row>
    <row r="10" spans="1:12" x14ac:dyDescent="0.15">
      <c r="A10">
        <v>2012</v>
      </c>
      <c r="B10" s="9">
        <v>10</v>
      </c>
      <c r="C10" s="9">
        <v>9</v>
      </c>
      <c r="D10" s="9">
        <v>1</v>
      </c>
      <c r="E10" s="9">
        <v>1</v>
      </c>
      <c r="F10">
        <v>29</v>
      </c>
      <c r="I10" s="1">
        <f t="shared" si="0"/>
        <v>3.625</v>
      </c>
      <c r="J10">
        <v>10</v>
      </c>
      <c r="L10">
        <v>5</v>
      </c>
    </row>
    <row r="11" spans="1:12" x14ac:dyDescent="0.15">
      <c r="A11">
        <v>2013</v>
      </c>
      <c r="B11" s="24">
        <v>11</v>
      </c>
      <c r="C11" s="24">
        <v>7</v>
      </c>
      <c r="D11" s="24">
        <v>3</v>
      </c>
      <c r="E11" s="24">
        <v>2</v>
      </c>
      <c r="F11" s="24">
        <v>54</v>
      </c>
      <c r="I11" s="1">
        <f t="shared" si="0"/>
        <v>13.5</v>
      </c>
      <c r="J11">
        <v>15</v>
      </c>
      <c r="L11">
        <v>3</v>
      </c>
    </row>
    <row r="12" spans="1:12" x14ac:dyDescent="0.15">
      <c r="A12">
        <v>2014</v>
      </c>
      <c r="B12" s="24">
        <v>11</v>
      </c>
      <c r="C12" s="24">
        <v>9</v>
      </c>
      <c r="D12" s="24">
        <v>2</v>
      </c>
      <c r="E12" s="24">
        <v>1</v>
      </c>
      <c r="F12" s="24">
        <v>60</v>
      </c>
      <c r="I12" s="1">
        <f t="shared" si="0"/>
        <v>8.5709999999999997</v>
      </c>
      <c r="J12">
        <v>24</v>
      </c>
      <c r="L12">
        <v>5</v>
      </c>
    </row>
    <row r="13" spans="1:12" x14ac:dyDescent="0.15">
      <c r="A13">
        <v>2015</v>
      </c>
      <c r="B13" s="24">
        <v>14</v>
      </c>
      <c r="C13" s="24">
        <v>8</v>
      </c>
      <c r="D13" s="24">
        <v>1</v>
      </c>
      <c r="E13" s="24">
        <v>2</v>
      </c>
      <c r="F13" s="24">
        <v>9</v>
      </c>
      <c r="I13" s="1">
        <f t="shared" si="0"/>
        <v>1.286</v>
      </c>
      <c r="J13">
        <v>5</v>
      </c>
      <c r="L13">
        <v>6</v>
      </c>
    </row>
    <row r="14" spans="1:12" x14ac:dyDescent="0.15">
      <c r="A14">
        <v>2016</v>
      </c>
      <c r="B14" s="24">
        <v>11</v>
      </c>
      <c r="C14" s="24">
        <v>6</v>
      </c>
      <c r="D14" s="24">
        <v>1</v>
      </c>
      <c r="E14" s="24">
        <v>1</v>
      </c>
      <c r="F14" s="24">
        <v>84</v>
      </c>
      <c r="G14" s="24">
        <v>0</v>
      </c>
      <c r="H14" s="24">
        <v>1</v>
      </c>
      <c r="I14" s="10">
        <f>IF(C14-D14=0,"--",F14/(C14-D14))</f>
        <v>16.8</v>
      </c>
      <c r="J14" s="24">
        <v>63</v>
      </c>
      <c r="K14" t="s">
        <v>218</v>
      </c>
      <c r="L14">
        <v>2</v>
      </c>
    </row>
    <row r="15" spans="1:12" x14ac:dyDescent="0.15">
      <c r="A15">
        <v>2017</v>
      </c>
      <c r="B15" s="24">
        <v>8</v>
      </c>
      <c r="C15" s="24">
        <v>8</v>
      </c>
      <c r="D15" s="24">
        <v>1</v>
      </c>
      <c r="E15" s="24">
        <v>3</v>
      </c>
      <c r="F15" s="24">
        <v>59</v>
      </c>
      <c r="G15" s="24">
        <v>0</v>
      </c>
      <c r="H15" s="24">
        <v>0</v>
      </c>
      <c r="I15" s="53">
        <f>IF(C15-D15=0,"--",F15/(C15-D15))</f>
        <v>8.4285714285714288</v>
      </c>
      <c r="J15" s="24">
        <v>32</v>
      </c>
      <c r="L15" s="52" t="s">
        <v>244</v>
      </c>
    </row>
    <row r="16" spans="1:12" x14ac:dyDescent="0.15">
      <c r="I16" s="9"/>
    </row>
    <row r="17" spans="1:12" x14ac:dyDescent="0.15">
      <c r="A17" t="s">
        <v>150</v>
      </c>
      <c r="B17" s="9">
        <f t="shared" ref="B17:H17" si="1">SUM(B5:B16)</f>
        <v>94</v>
      </c>
      <c r="C17" s="9">
        <f t="shared" si="1"/>
        <v>70</v>
      </c>
      <c r="D17" s="9">
        <f t="shared" si="1"/>
        <v>18</v>
      </c>
      <c r="E17" s="9">
        <f t="shared" si="1"/>
        <v>14</v>
      </c>
      <c r="F17" s="9">
        <f t="shared" si="1"/>
        <v>365</v>
      </c>
      <c r="G17" s="9">
        <f t="shared" si="1"/>
        <v>0</v>
      </c>
      <c r="H17" s="9">
        <f t="shared" si="1"/>
        <v>1</v>
      </c>
      <c r="I17" s="10">
        <f>F17/(C17-D17)</f>
        <v>7.0192307692307692</v>
      </c>
      <c r="J17">
        <f>MAX(J5:J16)</f>
        <v>63</v>
      </c>
      <c r="K17" t="s">
        <v>218</v>
      </c>
      <c r="L17" s="9">
        <f t="shared" ref="L17" si="2">SUM(L5:L16)</f>
        <v>23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261</v>
      </c>
      <c r="B1" s="5" t="s">
        <v>262</v>
      </c>
      <c r="C1" s="9" t="s">
        <v>287</v>
      </c>
      <c r="D1" s="9">
        <f>COUNTA(A5:A9)</f>
        <v>4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2014</v>
      </c>
      <c r="B5">
        <v>2</v>
      </c>
      <c r="C5">
        <v>2</v>
      </c>
      <c r="D5">
        <v>1</v>
      </c>
      <c r="E5"/>
      <c r="F5">
        <v>45</v>
      </c>
      <c r="G5" s="24">
        <v>0</v>
      </c>
      <c r="H5" s="24">
        <v>0</v>
      </c>
      <c r="I5" s="1">
        <f>IF(ISERROR(F5/(C5-D5)),"",ROUND(F5/(C5-D5),3))</f>
        <v>45</v>
      </c>
      <c r="J5">
        <v>23</v>
      </c>
      <c r="L5">
        <v>0</v>
      </c>
    </row>
    <row r="6" spans="1:12" x14ac:dyDescent="0.15">
      <c r="A6">
        <v>2015</v>
      </c>
      <c r="B6" s="24">
        <v>11</v>
      </c>
      <c r="C6" s="24">
        <v>8</v>
      </c>
      <c r="D6" s="9">
        <v>2</v>
      </c>
      <c r="E6" s="9">
        <v>1</v>
      </c>
      <c r="F6" s="9">
        <v>85</v>
      </c>
      <c r="G6" s="24">
        <v>0</v>
      </c>
      <c r="H6" s="24">
        <v>0</v>
      </c>
      <c r="I6" s="1">
        <f>IF(ISERROR(F6/(C6-D6)),"",ROUND(F6/(C6-D6),3))</f>
        <v>14.167</v>
      </c>
      <c r="J6">
        <v>27</v>
      </c>
      <c r="L6">
        <v>2</v>
      </c>
    </row>
    <row r="7" spans="1:12" x14ac:dyDescent="0.15">
      <c r="A7">
        <v>2016</v>
      </c>
      <c r="B7" s="24">
        <v>15</v>
      </c>
      <c r="C7" s="24">
        <v>13</v>
      </c>
      <c r="D7" s="24">
        <v>0</v>
      </c>
      <c r="E7" s="24">
        <v>3</v>
      </c>
      <c r="F7" s="24">
        <v>97</v>
      </c>
      <c r="G7" s="24">
        <v>0</v>
      </c>
      <c r="H7" s="24">
        <v>0</v>
      </c>
      <c r="I7" s="10">
        <f>IF(C7-D7=0,"--",F7/(C7-D7))</f>
        <v>7.4615384615384617</v>
      </c>
      <c r="J7" s="24">
        <v>28</v>
      </c>
      <c r="L7">
        <v>6</v>
      </c>
    </row>
    <row r="8" spans="1:12" x14ac:dyDescent="0.15">
      <c r="A8">
        <v>2017</v>
      </c>
      <c r="B8" s="24">
        <v>19</v>
      </c>
      <c r="C8" s="24">
        <v>18</v>
      </c>
      <c r="D8" s="24">
        <v>3</v>
      </c>
      <c r="E8" s="24">
        <v>10</v>
      </c>
      <c r="F8" s="24">
        <v>115</v>
      </c>
      <c r="G8" s="24">
        <v>0</v>
      </c>
      <c r="H8" s="24">
        <v>0</v>
      </c>
      <c r="I8" s="53">
        <f>IF(C8-D8=0,"--",F8/(C8-D8))</f>
        <v>7.666666666666667</v>
      </c>
      <c r="J8" s="24">
        <v>27</v>
      </c>
      <c r="L8" s="24">
        <v>2</v>
      </c>
    </row>
    <row r="9" spans="1:12" x14ac:dyDescent="0.15">
      <c r="I9" s="9"/>
    </row>
    <row r="10" spans="1:12" x14ac:dyDescent="0.15">
      <c r="A10" t="s">
        <v>150</v>
      </c>
      <c r="B10" s="9">
        <f t="shared" ref="B10:H10" si="0">SUM(B5:B9)</f>
        <v>47</v>
      </c>
      <c r="C10" s="9">
        <f t="shared" si="0"/>
        <v>41</v>
      </c>
      <c r="D10" s="9">
        <f t="shared" si="0"/>
        <v>6</v>
      </c>
      <c r="E10" s="9">
        <f t="shared" si="0"/>
        <v>14</v>
      </c>
      <c r="F10" s="9">
        <f t="shared" si="0"/>
        <v>342</v>
      </c>
      <c r="G10" s="9">
        <f t="shared" si="0"/>
        <v>0</v>
      </c>
      <c r="H10" s="9">
        <f t="shared" si="0"/>
        <v>0</v>
      </c>
      <c r="I10" s="1">
        <f>IF(ISERROR(F10/(C10-D10)),"",ROUND(F10/(C10-D10),3))</f>
        <v>9.7710000000000008</v>
      </c>
      <c r="J10">
        <f>MAX(J5:J9)</f>
        <v>28</v>
      </c>
      <c r="L10" s="9">
        <f t="shared" ref="L10" si="1">SUM(L5:L9)</f>
        <v>10</v>
      </c>
    </row>
    <row r="11" spans="1:12" x14ac:dyDescent="0.15">
      <c r="I11" s="1"/>
    </row>
    <row r="12" spans="1:12" x14ac:dyDescent="0.15">
      <c r="I12" s="1"/>
    </row>
    <row r="13" spans="1:12" x14ac:dyDescent="0.15">
      <c r="I13" s="1"/>
    </row>
    <row r="14" spans="1:12" x14ac:dyDescent="0.15">
      <c r="I14" s="1"/>
    </row>
    <row r="15" spans="1:12" x14ac:dyDescent="0.15">
      <c r="I15" s="1"/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A33">
        <f>COUNTA(A36:A39)</f>
        <v>3</v>
      </c>
      <c r="H33" s="10"/>
    </row>
    <row r="34" spans="1:10" x14ac:dyDescent="0.15">
      <c r="A34" s="5" t="s">
        <v>126</v>
      </c>
      <c r="B34"/>
      <c r="C34"/>
      <c r="D34"/>
      <c r="E34"/>
      <c r="F34" s="2"/>
      <c r="G34"/>
      <c r="H34" s="1"/>
      <c r="I34" s="1"/>
      <c r="J34" s="1"/>
    </row>
    <row r="35" spans="1:10" x14ac:dyDescent="0.15">
      <c r="A35" t="s">
        <v>107</v>
      </c>
      <c r="B35" t="s">
        <v>120</v>
      </c>
      <c r="C35" t="s">
        <v>67</v>
      </c>
      <c r="D35" t="s">
        <v>119</v>
      </c>
      <c r="E35" t="s">
        <v>35</v>
      </c>
      <c r="F35" t="s">
        <v>70</v>
      </c>
      <c r="G35" s="1" t="s">
        <v>123</v>
      </c>
      <c r="H35" s="1" t="s">
        <v>121</v>
      </c>
      <c r="I35" s="1" t="s">
        <v>122</v>
      </c>
      <c r="J35" s="16" t="s">
        <v>69</v>
      </c>
    </row>
    <row r="36" spans="1:10" x14ac:dyDescent="0.15">
      <c r="A36">
        <v>2015</v>
      </c>
      <c r="B36">
        <v>23</v>
      </c>
      <c r="C36">
        <v>1</v>
      </c>
      <c r="D36">
        <v>2</v>
      </c>
      <c r="E36">
        <v>109</v>
      </c>
      <c r="F36"/>
      <c r="G36" s="4">
        <f>IF(ISERROR(E36/B36),"--",E36/B36)</f>
        <v>4.7391304347826084</v>
      </c>
      <c r="H36" s="4">
        <f t="shared" ref="H36" si="2">IF(D36=0,"--",(B36*6)/D36)</f>
        <v>69</v>
      </c>
      <c r="I36" s="4">
        <f t="shared" ref="I36" si="3">IF(D36=0,"--",E36/D36)</f>
        <v>54.5</v>
      </c>
      <c r="J36" s="16" t="s">
        <v>263</v>
      </c>
    </row>
    <row r="37" spans="1:10" x14ac:dyDescent="0.15">
      <c r="A37">
        <v>2016</v>
      </c>
      <c r="B37" s="35">
        <v>12.833333333333334</v>
      </c>
      <c r="C37" s="24">
        <v>0</v>
      </c>
      <c r="D37" s="24">
        <v>2</v>
      </c>
      <c r="E37" s="24">
        <v>57</v>
      </c>
      <c r="F37" s="24">
        <v>0</v>
      </c>
      <c r="G37" s="4">
        <f t="shared" ref="G37" si="4">IF(ISERROR(E37/B37),"N/A",E37/B37)</f>
        <v>4.441558441558441</v>
      </c>
      <c r="H37" s="4">
        <f t="shared" ref="H37" si="5">IF(ISERROR((B37*6)/D37),"N/A",(B37*6)/D37)</f>
        <v>38.5</v>
      </c>
      <c r="I37" s="4">
        <f t="shared" ref="I37:I38" si="6">IF(ISERROR(E37/D37),"N/A",E37/D37)</f>
        <v>28.5</v>
      </c>
      <c r="J37" s="16" t="s">
        <v>258</v>
      </c>
    </row>
    <row r="38" spans="1:10" x14ac:dyDescent="0.15">
      <c r="A38">
        <v>2017</v>
      </c>
      <c r="B38" s="24">
        <v>12.5</v>
      </c>
      <c r="C38" s="24">
        <v>3</v>
      </c>
      <c r="D38" s="24">
        <v>2</v>
      </c>
      <c r="E38" s="24">
        <v>59</v>
      </c>
      <c r="F38" s="24">
        <v>0</v>
      </c>
      <c r="G38" s="4">
        <f>IF(ISERROR(E38/B38),"N/A",E38/B38)</f>
        <v>4.72</v>
      </c>
      <c r="H38" s="4">
        <f>IF(ISERROR((B38*6)/D38),"N/A",(B38*6)/D38)</f>
        <v>37.5</v>
      </c>
      <c r="I38" s="4">
        <f t="shared" si="6"/>
        <v>29.5</v>
      </c>
      <c r="J38" s="52" t="s">
        <v>236</v>
      </c>
    </row>
    <row r="39" spans="1:10" x14ac:dyDescent="0.15">
      <c r="H39" s="10"/>
    </row>
    <row r="40" spans="1:10" x14ac:dyDescent="0.15">
      <c r="A40" t="s">
        <v>63</v>
      </c>
      <c r="B40" s="36">
        <f>SUM(B36:B39)</f>
        <v>48.333333333333336</v>
      </c>
      <c r="C40" s="9">
        <f t="shared" ref="C40:F40" si="7">SUM(C36:C39)</f>
        <v>4</v>
      </c>
      <c r="D40" s="9">
        <f t="shared" si="7"/>
        <v>6</v>
      </c>
      <c r="E40" s="9">
        <f t="shared" si="7"/>
        <v>225</v>
      </c>
      <c r="F40" s="9">
        <f t="shared" si="7"/>
        <v>0</v>
      </c>
      <c r="G40" s="4">
        <f>IF(ISERROR(E40/B40),"--",E40/B40)</f>
        <v>4.6551724137931032</v>
      </c>
      <c r="H40" s="4">
        <f t="shared" ref="H40" si="8">IF(D40=0,"--",(B40*6)/D40)</f>
        <v>48.333333333333336</v>
      </c>
      <c r="I40" s="4">
        <f t="shared" ref="I40" si="9">IF(D40=0,"--",E40/D40)</f>
        <v>37.5</v>
      </c>
      <c r="J40" s="3" t="s">
        <v>258</v>
      </c>
    </row>
    <row r="41" spans="1:10" x14ac:dyDescent="0.15">
      <c r="H41" s="10"/>
    </row>
    <row r="42" spans="1:10" x14ac:dyDescent="0.15">
      <c r="H42" s="10"/>
    </row>
    <row r="43" spans="1:10" x14ac:dyDescent="0.15">
      <c r="H43" s="10"/>
    </row>
    <row r="44" spans="1:10" x14ac:dyDescent="0.15">
      <c r="H44" s="10"/>
    </row>
    <row r="45" spans="1:10" x14ac:dyDescent="0.15">
      <c r="H45" s="10"/>
    </row>
    <row r="46" spans="1:10" x14ac:dyDescent="0.15">
      <c r="H46" s="10"/>
    </row>
    <row r="47" spans="1:10" x14ac:dyDescent="0.15">
      <c r="H47" s="10"/>
    </row>
    <row r="48" spans="1:10" x14ac:dyDescent="0.15">
      <c r="H48" s="10"/>
    </row>
    <row r="49" spans="1:9" x14ac:dyDescent="0.15">
      <c r="H49" s="10"/>
    </row>
    <row r="50" spans="1:9" x14ac:dyDescent="0.15">
      <c r="H50" s="10"/>
    </row>
    <row r="51" spans="1:9" x14ac:dyDescent="0.15">
      <c r="H51" s="10"/>
    </row>
    <row r="52" spans="1:9" x14ac:dyDescent="0.15">
      <c r="H52" s="10"/>
    </row>
    <row r="53" spans="1:9" x14ac:dyDescent="0.15">
      <c r="H53" s="10"/>
    </row>
    <row r="56" spans="1:9" x14ac:dyDescent="0.15">
      <c r="A56" s="5"/>
    </row>
    <row r="57" spans="1:9" x14ac:dyDescent="0.15">
      <c r="A57" s="5"/>
    </row>
    <row r="58" spans="1:9" x14ac:dyDescent="0.15">
      <c r="B58"/>
      <c r="C58"/>
      <c r="D58"/>
      <c r="E58"/>
      <c r="F58"/>
      <c r="G58" s="1"/>
      <c r="H58" s="1"/>
      <c r="I58" s="1"/>
    </row>
    <row r="59" spans="1:9" x14ac:dyDescent="0.15">
      <c r="B59"/>
      <c r="C59"/>
      <c r="D59"/>
      <c r="E59"/>
      <c r="F59"/>
      <c r="G59" s="10"/>
      <c r="H59" s="10"/>
      <c r="I59" s="10"/>
    </row>
    <row r="60" spans="1:9" x14ac:dyDescent="0.15">
      <c r="B60"/>
      <c r="C60"/>
      <c r="D60"/>
      <c r="E60"/>
      <c r="F60"/>
      <c r="G60" s="10"/>
      <c r="H60" s="10"/>
      <c r="I60" s="10"/>
    </row>
    <row r="61" spans="1:9" x14ac:dyDescent="0.15">
      <c r="B61"/>
      <c r="C61"/>
      <c r="D61"/>
      <c r="E61"/>
      <c r="F61"/>
      <c r="G61" s="10"/>
      <c r="H61" s="10"/>
      <c r="I61" s="10"/>
    </row>
    <row r="62" spans="1:9" x14ac:dyDescent="0.15">
      <c r="B62"/>
      <c r="C62"/>
      <c r="D62"/>
      <c r="E62"/>
      <c r="F62"/>
      <c r="G62" s="10"/>
      <c r="H62" s="10"/>
      <c r="I62" s="10"/>
    </row>
    <row r="63" spans="1:9" x14ac:dyDescent="0.15">
      <c r="B63"/>
      <c r="C63"/>
      <c r="D63"/>
      <c r="E63"/>
      <c r="F63"/>
      <c r="G63" s="1"/>
      <c r="H63" s="1"/>
      <c r="I63" s="1"/>
    </row>
    <row r="64" spans="1:9" x14ac:dyDescent="0.15">
      <c r="B64"/>
      <c r="C64"/>
      <c r="D64"/>
      <c r="E64"/>
      <c r="F64"/>
      <c r="G64" s="1"/>
      <c r="H64" s="1"/>
      <c r="I64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S84"/>
  <sheetViews>
    <sheetView zoomScale="125" zoomScaleNormal="125" zoomScalePageLayoutView="125" workbookViewId="0"/>
  </sheetViews>
  <sheetFormatPr baseColWidth="10" defaultColWidth="8.83203125" defaultRowHeight="13" x14ac:dyDescent="0.15"/>
  <cols>
    <col min="3" max="3" width="9.6640625" customWidth="1"/>
    <col min="6" max="6" width="8.6640625" style="2" customWidth="1"/>
    <col min="8" max="10" width="9.1640625" style="1" customWidth="1"/>
  </cols>
  <sheetData>
    <row r="1" spans="1:12" ht="14" thickBot="1" x14ac:dyDescent="0.2">
      <c r="A1" s="14" t="s">
        <v>40</v>
      </c>
      <c r="B1" s="15" t="s">
        <v>115</v>
      </c>
      <c r="C1" t="s">
        <v>350</v>
      </c>
      <c r="D1" s="9">
        <f>COUNTA(A5:A30)</f>
        <v>25</v>
      </c>
    </row>
    <row r="2" spans="1:12" x14ac:dyDescent="0.15">
      <c r="A2" s="5" t="s">
        <v>116</v>
      </c>
      <c r="C2" s="21" t="s">
        <v>172</v>
      </c>
    </row>
    <row r="3" spans="1:12" x14ac:dyDescent="0.15">
      <c r="A3" s="5"/>
      <c r="B3" s="9"/>
      <c r="C3" s="9"/>
      <c r="D3" s="9"/>
      <c r="E3" s="9"/>
      <c r="F3" s="9"/>
      <c r="G3" s="9"/>
      <c r="H3" s="9"/>
      <c r="I3"/>
      <c r="J3" s="9"/>
      <c r="L3" s="9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22</v>
      </c>
      <c r="H4" s="2" t="s">
        <v>36</v>
      </c>
      <c r="I4" t="s">
        <v>37</v>
      </c>
      <c r="J4" s="1" t="s">
        <v>204</v>
      </c>
      <c r="K4" s="1" t="s">
        <v>271</v>
      </c>
      <c r="L4" s="1" t="s">
        <v>285</v>
      </c>
    </row>
    <row r="5" spans="1:12" x14ac:dyDescent="0.15">
      <c r="A5">
        <v>1993</v>
      </c>
      <c r="B5">
        <v>18</v>
      </c>
      <c r="C5">
        <v>8</v>
      </c>
      <c r="D5">
        <v>2</v>
      </c>
      <c r="F5">
        <v>25</v>
      </c>
      <c r="H5" s="2"/>
      <c r="I5">
        <f t="shared" ref="I5:I27" si="0">ROUND(F5/(C5-D5),2)</f>
        <v>4.17</v>
      </c>
      <c r="J5" s="11"/>
      <c r="K5" s="1"/>
      <c r="L5" s="1"/>
    </row>
    <row r="6" spans="1:12" x14ac:dyDescent="0.15">
      <c r="A6">
        <v>1994</v>
      </c>
      <c r="B6">
        <v>18</v>
      </c>
      <c r="C6">
        <v>11</v>
      </c>
      <c r="D6">
        <v>4</v>
      </c>
      <c r="F6">
        <v>37</v>
      </c>
      <c r="H6" s="2"/>
      <c r="I6">
        <f t="shared" si="0"/>
        <v>5.29</v>
      </c>
      <c r="J6" s="11"/>
      <c r="K6" s="1"/>
      <c r="L6" s="1"/>
    </row>
    <row r="7" spans="1:12" x14ac:dyDescent="0.15">
      <c r="A7">
        <v>1995</v>
      </c>
      <c r="B7">
        <v>18</v>
      </c>
      <c r="C7">
        <v>11</v>
      </c>
      <c r="D7">
        <v>6</v>
      </c>
      <c r="F7">
        <v>98</v>
      </c>
      <c r="H7" s="2"/>
      <c r="I7">
        <f t="shared" si="0"/>
        <v>19.600000000000001</v>
      </c>
      <c r="J7" s="11"/>
      <c r="K7" s="1"/>
      <c r="L7" s="1"/>
    </row>
    <row r="8" spans="1:12" x14ac:dyDescent="0.15">
      <c r="A8">
        <v>1996</v>
      </c>
      <c r="B8">
        <v>18</v>
      </c>
      <c r="C8">
        <v>10</v>
      </c>
      <c r="D8">
        <v>6</v>
      </c>
      <c r="F8">
        <v>100</v>
      </c>
      <c r="H8" s="2"/>
      <c r="I8">
        <f t="shared" si="0"/>
        <v>25</v>
      </c>
      <c r="J8" s="11"/>
      <c r="K8" s="1"/>
      <c r="L8" s="1"/>
    </row>
    <row r="9" spans="1:12" x14ac:dyDescent="0.15">
      <c r="A9">
        <v>1997</v>
      </c>
      <c r="B9">
        <v>18</v>
      </c>
      <c r="C9">
        <v>8</v>
      </c>
      <c r="D9">
        <v>4</v>
      </c>
      <c r="F9">
        <v>21</v>
      </c>
      <c r="H9" s="2"/>
      <c r="I9">
        <f t="shared" si="0"/>
        <v>5.25</v>
      </c>
      <c r="J9" s="11"/>
      <c r="K9" s="1"/>
      <c r="L9" s="1"/>
    </row>
    <row r="10" spans="1:12" x14ac:dyDescent="0.15">
      <c r="A10">
        <v>1998</v>
      </c>
      <c r="B10">
        <v>20</v>
      </c>
      <c r="C10">
        <v>11</v>
      </c>
      <c r="D10">
        <v>3</v>
      </c>
      <c r="F10">
        <v>167</v>
      </c>
      <c r="H10" s="2"/>
      <c r="I10">
        <f t="shared" si="0"/>
        <v>20.88</v>
      </c>
      <c r="J10" s="11"/>
      <c r="K10" s="1"/>
      <c r="L10" s="1"/>
    </row>
    <row r="11" spans="1:12" x14ac:dyDescent="0.15">
      <c r="A11">
        <v>1999</v>
      </c>
      <c r="B11">
        <v>20</v>
      </c>
      <c r="C11">
        <v>10</v>
      </c>
      <c r="D11">
        <v>5</v>
      </c>
      <c r="F11">
        <v>32</v>
      </c>
      <c r="H11" s="2"/>
      <c r="I11">
        <f t="shared" si="0"/>
        <v>6.4</v>
      </c>
      <c r="J11" s="11"/>
      <c r="K11" s="1"/>
      <c r="L11" s="1"/>
    </row>
    <row r="12" spans="1:12" x14ac:dyDescent="0.15">
      <c r="A12">
        <v>2000</v>
      </c>
      <c r="B12">
        <v>16</v>
      </c>
      <c r="C12">
        <v>9</v>
      </c>
      <c r="D12">
        <v>3</v>
      </c>
      <c r="F12">
        <v>73</v>
      </c>
      <c r="H12" s="2"/>
      <c r="I12">
        <f t="shared" si="0"/>
        <v>12.17</v>
      </c>
      <c r="J12" s="11"/>
      <c r="K12" s="1"/>
      <c r="L12" s="1"/>
    </row>
    <row r="13" spans="1:12" x14ac:dyDescent="0.15">
      <c r="A13">
        <v>2001</v>
      </c>
      <c r="B13">
        <v>11</v>
      </c>
      <c r="C13">
        <v>6</v>
      </c>
      <c r="D13">
        <v>4</v>
      </c>
      <c r="F13">
        <v>11</v>
      </c>
      <c r="H13" s="2"/>
      <c r="I13">
        <f t="shared" si="0"/>
        <v>5.5</v>
      </c>
      <c r="J13" s="11"/>
      <c r="K13" s="1"/>
      <c r="L13" s="1"/>
    </row>
    <row r="14" spans="1:12" x14ac:dyDescent="0.15">
      <c r="A14">
        <v>2002</v>
      </c>
      <c r="B14">
        <v>15</v>
      </c>
      <c r="C14">
        <v>13</v>
      </c>
      <c r="D14">
        <v>8</v>
      </c>
      <c r="F14">
        <v>40</v>
      </c>
      <c r="H14" s="2"/>
      <c r="I14">
        <f t="shared" si="0"/>
        <v>8</v>
      </c>
      <c r="J14" s="11"/>
      <c r="K14" s="1"/>
      <c r="L14" s="1"/>
    </row>
    <row r="15" spans="1:12" x14ac:dyDescent="0.15">
      <c r="A15">
        <v>2003</v>
      </c>
      <c r="B15">
        <v>15</v>
      </c>
      <c r="C15">
        <v>7</v>
      </c>
      <c r="D15">
        <v>3</v>
      </c>
      <c r="F15">
        <v>23</v>
      </c>
      <c r="H15" s="2"/>
      <c r="I15">
        <f t="shared" si="0"/>
        <v>5.75</v>
      </c>
      <c r="J15" s="11"/>
      <c r="K15" s="1"/>
      <c r="L15" s="1"/>
    </row>
    <row r="16" spans="1:12" x14ac:dyDescent="0.15">
      <c r="A16">
        <v>2004</v>
      </c>
      <c r="B16">
        <v>21</v>
      </c>
      <c r="C16">
        <v>20</v>
      </c>
      <c r="D16">
        <v>1</v>
      </c>
      <c r="E16">
        <v>2</v>
      </c>
      <c r="F16">
        <v>277</v>
      </c>
      <c r="H16" s="11">
        <v>1</v>
      </c>
      <c r="I16">
        <f t="shared" si="0"/>
        <v>14.58</v>
      </c>
      <c r="J16" s="11">
        <v>61</v>
      </c>
      <c r="K16" s="1"/>
      <c r="L16" s="11">
        <v>2</v>
      </c>
    </row>
    <row r="17" spans="1:12" x14ac:dyDescent="0.15">
      <c r="A17">
        <v>2005</v>
      </c>
      <c r="B17">
        <v>23</v>
      </c>
      <c r="C17">
        <v>23</v>
      </c>
      <c r="D17">
        <v>1</v>
      </c>
      <c r="E17">
        <v>0</v>
      </c>
      <c r="F17">
        <v>632</v>
      </c>
      <c r="H17" s="11">
        <v>6</v>
      </c>
      <c r="I17">
        <f t="shared" si="0"/>
        <v>28.73</v>
      </c>
      <c r="J17" s="11">
        <v>80</v>
      </c>
      <c r="K17" s="1"/>
      <c r="L17" s="11">
        <v>8</v>
      </c>
    </row>
    <row r="18" spans="1:12" x14ac:dyDescent="0.15">
      <c r="A18">
        <v>2006</v>
      </c>
      <c r="B18">
        <v>17</v>
      </c>
      <c r="C18">
        <v>17</v>
      </c>
      <c r="D18">
        <v>3</v>
      </c>
      <c r="E18">
        <v>2</v>
      </c>
      <c r="F18">
        <v>221</v>
      </c>
      <c r="H18" s="11">
        <v>2</v>
      </c>
      <c r="I18">
        <f t="shared" si="0"/>
        <v>15.79</v>
      </c>
      <c r="J18" s="11">
        <v>57</v>
      </c>
      <c r="K18" s="1"/>
      <c r="L18" s="11">
        <v>6</v>
      </c>
    </row>
    <row r="19" spans="1:12" x14ac:dyDescent="0.15">
      <c r="A19">
        <v>2007</v>
      </c>
      <c r="B19" s="9">
        <v>17</v>
      </c>
      <c r="C19" s="9">
        <v>16</v>
      </c>
      <c r="D19" s="9">
        <v>0</v>
      </c>
      <c r="E19" s="9">
        <v>1</v>
      </c>
      <c r="F19" s="9">
        <v>368</v>
      </c>
      <c r="G19" s="9"/>
      <c r="H19" s="13">
        <v>3</v>
      </c>
      <c r="I19">
        <f t="shared" si="0"/>
        <v>23</v>
      </c>
      <c r="J19" s="11"/>
      <c r="K19" s="1"/>
      <c r="L19" s="11">
        <v>3</v>
      </c>
    </row>
    <row r="20" spans="1:12" x14ac:dyDescent="0.15">
      <c r="A20">
        <v>2008</v>
      </c>
      <c r="B20" s="9">
        <v>21</v>
      </c>
      <c r="C20" s="9">
        <v>19</v>
      </c>
      <c r="D20" s="9">
        <v>2</v>
      </c>
      <c r="E20" s="9">
        <v>5</v>
      </c>
      <c r="F20" s="9">
        <v>145</v>
      </c>
      <c r="G20" s="9"/>
      <c r="H20" s="13"/>
      <c r="I20">
        <f t="shared" si="0"/>
        <v>8.5299999999999994</v>
      </c>
      <c r="J20" s="11"/>
      <c r="K20" s="1"/>
      <c r="L20" s="11">
        <v>7</v>
      </c>
    </row>
    <row r="21" spans="1:12" x14ac:dyDescent="0.15">
      <c r="A21">
        <v>2009</v>
      </c>
      <c r="B21" s="11">
        <v>22</v>
      </c>
      <c r="C21">
        <v>14</v>
      </c>
      <c r="D21">
        <v>3</v>
      </c>
      <c r="E21">
        <v>4</v>
      </c>
      <c r="F21">
        <v>117</v>
      </c>
      <c r="H21" s="11"/>
      <c r="I21">
        <f t="shared" si="0"/>
        <v>10.64</v>
      </c>
      <c r="J21" s="11">
        <v>25</v>
      </c>
      <c r="K21" s="1"/>
      <c r="L21" s="11">
        <v>7</v>
      </c>
    </row>
    <row r="22" spans="1:12" x14ac:dyDescent="0.15">
      <c r="A22">
        <v>2010</v>
      </c>
      <c r="B22" s="11">
        <v>21</v>
      </c>
      <c r="C22">
        <v>11</v>
      </c>
      <c r="D22">
        <v>7</v>
      </c>
      <c r="E22">
        <v>2</v>
      </c>
      <c r="F22">
        <v>201</v>
      </c>
      <c r="H22" s="11">
        <v>1</v>
      </c>
      <c r="I22">
        <f t="shared" si="0"/>
        <v>50.25</v>
      </c>
      <c r="J22" s="11">
        <v>54</v>
      </c>
      <c r="K22" s="1"/>
      <c r="L22" s="11">
        <v>5</v>
      </c>
    </row>
    <row r="23" spans="1:12" x14ac:dyDescent="0.15">
      <c r="A23">
        <v>2011</v>
      </c>
      <c r="B23" s="11">
        <v>23</v>
      </c>
      <c r="C23">
        <v>7</v>
      </c>
      <c r="D23">
        <v>4</v>
      </c>
      <c r="E23">
        <v>1</v>
      </c>
      <c r="F23">
        <v>32</v>
      </c>
      <c r="H23" s="11"/>
      <c r="I23">
        <f t="shared" si="0"/>
        <v>10.67</v>
      </c>
      <c r="J23" s="11">
        <v>14</v>
      </c>
      <c r="K23" s="1"/>
      <c r="L23" s="11">
        <v>2</v>
      </c>
    </row>
    <row r="24" spans="1:12" x14ac:dyDescent="0.15">
      <c r="A24">
        <v>2012</v>
      </c>
      <c r="B24" s="11">
        <v>16</v>
      </c>
      <c r="C24">
        <v>13</v>
      </c>
      <c r="D24">
        <v>3</v>
      </c>
      <c r="E24">
        <v>1</v>
      </c>
      <c r="F24">
        <v>139</v>
      </c>
      <c r="H24" s="11"/>
      <c r="I24">
        <f t="shared" si="0"/>
        <v>13.9</v>
      </c>
      <c r="J24" s="11">
        <v>27</v>
      </c>
      <c r="K24" s="1"/>
      <c r="L24" s="11">
        <v>3</v>
      </c>
    </row>
    <row r="25" spans="1:12" x14ac:dyDescent="0.15">
      <c r="A25">
        <v>2013</v>
      </c>
      <c r="B25" s="24">
        <v>25</v>
      </c>
      <c r="C25" s="24">
        <v>10</v>
      </c>
      <c r="D25" s="24">
        <v>1</v>
      </c>
      <c r="E25" s="24">
        <v>2</v>
      </c>
      <c r="F25" s="24">
        <v>66</v>
      </c>
      <c r="H25" s="11"/>
      <c r="I25">
        <f t="shared" si="0"/>
        <v>7.33</v>
      </c>
      <c r="J25" s="11">
        <v>27</v>
      </c>
      <c r="K25" s="1"/>
      <c r="L25" s="11">
        <v>9</v>
      </c>
    </row>
    <row r="26" spans="1:12" x14ac:dyDescent="0.15">
      <c r="A26">
        <v>2014</v>
      </c>
      <c r="B26" s="30">
        <v>16</v>
      </c>
      <c r="C26" s="24">
        <v>10</v>
      </c>
      <c r="D26" s="24">
        <v>7</v>
      </c>
      <c r="E26" s="24">
        <v>0</v>
      </c>
      <c r="F26" s="24">
        <v>52</v>
      </c>
      <c r="H26" s="11"/>
      <c r="I26">
        <f t="shared" si="0"/>
        <v>17.329999999999998</v>
      </c>
      <c r="J26" s="11">
        <v>14</v>
      </c>
      <c r="K26" s="1"/>
      <c r="L26" s="11">
        <v>2</v>
      </c>
    </row>
    <row r="27" spans="1:12" x14ac:dyDescent="0.15">
      <c r="A27">
        <v>2015</v>
      </c>
      <c r="B27" s="30">
        <v>21</v>
      </c>
      <c r="C27" s="24">
        <v>6</v>
      </c>
      <c r="D27" s="24">
        <v>2</v>
      </c>
      <c r="E27" s="24">
        <v>2</v>
      </c>
      <c r="F27" s="24">
        <v>13</v>
      </c>
      <c r="H27" s="11"/>
      <c r="I27">
        <f t="shared" si="0"/>
        <v>3.25</v>
      </c>
      <c r="J27" s="11">
        <v>10</v>
      </c>
      <c r="K27" s="1"/>
      <c r="L27" s="11">
        <v>6</v>
      </c>
    </row>
    <row r="28" spans="1:12" x14ac:dyDescent="0.15">
      <c r="A28">
        <v>2016</v>
      </c>
      <c r="B28" s="24">
        <v>21</v>
      </c>
      <c r="C28" s="24">
        <v>6</v>
      </c>
      <c r="D28" s="24">
        <v>5</v>
      </c>
      <c r="E28" s="24">
        <v>0</v>
      </c>
      <c r="F28" s="24">
        <v>44</v>
      </c>
      <c r="G28" s="24">
        <v>0</v>
      </c>
      <c r="H28" s="24">
        <v>0</v>
      </c>
      <c r="I28" s="10">
        <f>IF(C28-D28=0,"--",F28/(C28-D28))</f>
        <v>44</v>
      </c>
      <c r="J28" s="24">
        <v>11</v>
      </c>
      <c r="K28" s="1"/>
      <c r="L28" s="11">
        <v>4</v>
      </c>
    </row>
    <row r="29" spans="1:12" x14ac:dyDescent="0.15">
      <c r="A29">
        <v>2017</v>
      </c>
      <c r="B29" s="24">
        <v>24</v>
      </c>
      <c r="C29" s="24">
        <v>14</v>
      </c>
      <c r="D29" s="24">
        <v>5</v>
      </c>
      <c r="E29" s="24">
        <v>2</v>
      </c>
      <c r="F29" s="24">
        <v>43</v>
      </c>
      <c r="G29" s="24">
        <v>0</v>
      </c>
      <c r="H29" s="24">
        <v>0</v>
      </c>
      <c r="I29" s="53">
        <f>IF(C29-D29=0,"--",F29/(C29-D29))</f>
        <v>4.7777777777777777</v>
      </c>
      <c r="J29" s="24">
        <v>25</v>
      </c>
      <c r="L29" s="24">
        <v>3</v>
      </c>
    </row>
    <row r="30" spans="1:12" x14ac:dyDescent="0.15">
      <c r="F30"/>
      <c r="H30" s="11"/>
      <c r="I30"/>
      <c r="J30" s="11"/>
      <c r="K30" s="1"/>
      <c r="L30" s="1"/>
    </row>
    <row r="31" spans="1:12" x14ac:dyDescent="0.15">
      <c r="A31" t="s">
        <v>62</v>
      </c>
      <c r="B31">
        <f t="shared" ref="B31:H31" si="1">SUM(B5:B30)</f>
        <v>475</v>
      </c>
      <c r="C31">
        <f t="shared" si="1"/>
        <v>290</v>
      </c>
      <c r="D31">
        <f t="shared" si="1"/>
        <v>92</v>
      </c>
      <c r="E31">
        <f t="shared" si="1"/>
        <v>24</v>
      </c>
      <c r="F31">
        <f t="shared" si="1"/>
        <v>2977</v>
      </c>
      <c r="G31">
        <f t="shared" si="1"/>
        <v>0</v>
      </c>
      <c r="H31">
        <f t="shared" si="1"/>
        <v>13</v>
      </c>
      <c r="I31" s="1">
        <f>F31/(C31-D31)</f>
        <v>15.035353535353535</v>
      </c>
      <c r="J31" s="11">
        <f>MAX(J5:J30)</f>
        <v>80</v>
      </c>
      <c r="K31" s="1"/>
      <c r="L31">
        <f t="shared" ref="L31" si="2">SUM(L5:L30)</f>
        <v>67</v>
      </c>
    </row>
    <row r="41" spans="19:19" x14ac:dyDescent="0.15">
      <c r="S41" s="27"/>
    </row>
    <row r="56" spans="1:10" x14ac:dyDescent="0.15">
      <c r="A56" s="5" t="s">
        <v>126</v>
      </c>
    </row>
    <row r="57" spans="1:10" x14ac:dyDescent="0.15">
      <c r="A57" t="s">
        <v>107</v>
      </c>
      <c r="B57" t="s">
        <v>120</v>
      </c>
      <c r="C57" t="s">
        <v>67</v>
      </c>
      <c r="D57" t="s">
        <v>119</v>
      </c>
      <c r="E57" t="s">
        <v>35</v>
      </c>
      <c r="F57" t="s">
        <v>70</v>
      </c>
      <c r="G57" s="1" t="s">
        <v>123</v>
      </c>
      <c r="H57" s="1" t="s">
        <v>121</v>
      </c>
      <c r="I57" s="1" t="s">
        <v>122</v>
      </c>
      <c r="J57" s="16" t="s">
        <v>69</v>
      </c>
    </row>
    <row r="58" spans="1:10" x14ac:dyDescent="0.15">
      <c r="A58">
        <v>1993</v>
      </c>
      <c r="B58">
        <v>206.4</v>
      </c>
      <c r="C58">
        <v>46</v>
      </c>
      <c r="D58">
        <v>35</v>
      </c>
      <c r="E58">
        <v>578</v>
      </c>
      <c r="F58"/>
      <c r="G58" s="1">
        <f t="shared" ref="G58:G79" si="3">IF(ISERROR(E58/B58),"N/A",E58/B58)</f>
        <v>2.8003875968992249</v>
      </c>
      <c r="H58" s="1">
        <f t="shared" ref="H58:H79" si="4">IF(D58=0,"--",(B58*6)/D58)</f>
        <v>35.382857142857148</v>
      </c>
      <c r="I58" s="1">
        <f t="shared" ref="I58:I79" si="5">IF(D58=0,"--",E58/D58)</f>
        <v>16.514285714285716</v>
      </c>
      <c r="J58" s="16"/>
    </row>
    <row r="59" spans="1:10" x14ac:dyDescent="0.15">
      <c r="A59">
        <v>1994</v>
      </c>
      <c r="B59">
        <v>198</v>
      </c>
      <c r="C59">
        <v>64</v>
      </c>
      <c r="D59">
        <v>37</v>
      </c>
      <c r="E59">
        <v>475</v>
      </c>
      <c r="F59"/>
      <c r="G59" s="1">
        <f t="shared" si="3"/>
        <v>2.3989898989898988</v>
      </c>
      <c r="H59" s="1">
        <f t="shared" si="4"/>
        <v>32.108108108108105</v>
      </c>
      <c r="I59" s="1">
        <f t="shared" si="5"/>
        <v>12.837837837837839</v>
      </c>
      <c r="J59" s="16"/>
    </row>
    <row r="60" spans="1:10" x14ac:dyDescent="0.15">
      <c r="A60">
        <v>1995</v>
      </c>
      <c r="B60">
        <v>131</v>
      </c>
      <c r="C60">
        <v>30</v>
      </c>
      <c r="D60">
        <v>20</v>
      </c>
      <c r="E60">
        <v>350</v>
      </c>
      <c r="F60"/>
      <c r="G60" s="1">
        <f t="shared" si="3"/>
        <v>2.6717557251908395</v>
      </c>
      <c r="H60" s="1">
        <f t="shared" si="4"/>
        <v>39.299999999999997</v>
      </c>
      <c r="I60" s="1">
        <f t="shared" si="5"/>
        <v>17.5</v>
      </c>
      <c r="J60" s="16" t="s">
        <v>118</v>
      </c>
    </row>
    <row r="61" spans="1:10" x14ac:dyDescent="0.15">
      <c r="A61">
        <v>1996</v>
      </c>
      <c r="B61">
        <v>194.2</v>
      </c>
      <c r="C61">
        <v>41</v>
      </c>
      <c r="D61">
        <v>37</v>
      </c>
      <c r="E61">
        <v>695</v>
      </c>
      <c r="F61"/>
      <c r="G61" s="1">
        <f t="shared" si="3"/>
        <v>3.5787847579814627</v>
      </c>
      <c r="H61" s="1">
        <f t="shared" si="4"/>
        <v>31.491891891891886</v>
      </c>
      <c r="I61" s="1">
        <f t="shared" si="5"/>
        <v>18.783783783783782</v>
      </c>
      <c r="J61" s="16"/>
    </row>
    <row r="62" spans="1:10" x14ac:dyDescent="0.15">
      <c r="A62">
        <v>1997</v>
      </c>
      <c r="B62">
        <v>212.3</v>
      </c>
      <c r="C62">
        <v>50</v>
      </c>
      <c r="D62">
        <v>51</v>
      </c>
      <c r="E62">
        <v>581</v>
      </c>
      <c r="F62"/>
      <c r="G62" s="1">
        <f t="shared" si="3"/>
        <v>2.7366933584550162</v>
      </c>
      <c r="H62" s="1">
        <f t="shared" si="4"/>
        <v>24.976470588235298</v>
      </c>
      <c r="I62" s="1">
        <f t="shared" si="5"/>
        <v>11.392156862745098</v>
      </c>
      <c r="J62" s="16"/>
    </row>
    <row r="63" spans="1:10" x14ac:dyDescent="0.15">
      <c r="A63">
        <v>1998</v>
      </c>
      <c r="B63">
        <v>185.2</v>
      </c>
      <c r="C63">
        <v>52</v>
      </c>
      <c r="D63">
        <v>28</v>
      </c>
      <c r="E63">
        <v>466</v>
      </c>
      <c r="F63">
        <v>1</v>
      </c>
      <c r="G63" s="1">
        <f t="shared" si="3"/>
        <v>2.516198704103672</v>
      </c>
      <c r="H63" s="1">
        <f t="shared" si="4"/>
        <v>39.685714285714276</v>
      </c>
      <c r="I63" s="1">
        <f t="shared" si="5"/>
        <v>16.642857142857142</v>
      </c>
      <c r="J63" s="3" t="s">
        <v>11</v>
      </c>
    </row>
    <row r="64" spans="1:10" x14ac:dyDescent="0.15">
      <c r="A64">
        <v>1999</v>
      </c>
      <c r="B64">
        <v>237</v>
      </c>
      <c r="C64">
        <v>63</v>
      </c>
      <c r="D64">
        <v>41</v>
      </c>
      <c r="E64">
        <v>592</v>
      </c>
      <c r="F64">
        <v>3</v>
      </c>
      <c r="G64" s="1">
        <f t="shared" si="3"/>
        <v>2.4978902953586499</v>
      </c>
      <c r="H64" s="1">
        <f t="shared" si="4"/>
        <v>34.68292682926829</v>
      </c>
      <c r="I64" s="1">
        <f t="shared" si="5"/>
        <v>14.439024390243903</v>
      </c>
      <c r="J64" s="3" t="s">
        <v>5</v>
      </c>
    </row>
    <row r="65" spans="1:10" x14ac:dyDescent="0.15">
      <c r="A65">
        <v>2000</v>
      </c>
      <c r="B65">
        <v>166.2</v>
      </c>
      <c r="C65">
        <v>39</v>
      </c>
      <c r="D65">
        <v>27</v>
      </c>
      <c r="E65">
        <v>425</v>
      </c>
      <c r="F65">
        <v>1</v>
      </c>
      <c r="G65" s="1">
        <f t="shared" si="3"/>
        <v>2.5571600481347776</v>
      </c>
      <c r="H65" s="1">
        <f t="shared" si="4"/>
        <v>36.93333333333333</v>
      </c>
      <c r="I65" s="1">
        <f t="shared" si="5"/>
        <v>15.74074074074074</v>
      </c>
      <c r="J65" s="3" t="s">
        <v>3</v>
      </c>
    </row>
    <row r="66" spans="1:10" x14ac:dyDescent="0.15">
      <c r="A66">
        <v>2001</v>
      </c>
      <c r="B66">
        <v>112.1</v>
      </c>
      <c r="C66">
        <v>28</v>
      </c>
      <c r="D66">
        <v>10</v>
      </c>
      <c r="E66">
        <v>296</v>
      </c>
      <c r="F66"/>
      <c r="G66" s="1">
        <f t="shared" si="3"/>
        <v>2.6404995539696703</v>
      </c>
      <c r="H66" s="1">
        <f t="shared" si="4"/>
        <v>67.259999999999991</v>
      </c>
      <c r="I66" s="1">
        <f t="shared" si="5"/>
        <v>29.6</v>
      </c>
      <c r="J66" s="3" t="s">
        <v>80</v>
      </c>
    </row>
    <row r="67" spans="1:10" x14ac:dyDescent="0.15">
      <c r="A67">
        <v>2002</v>
      </c>
      <c r="B67">
        <v>161.1</v>
      </c>
      <c r="C67">
        <v>27</v>
      </c>
      <c r="D67">
        <v>31</v>
      </c>
      <c r="E67">
        <v>495</v>
      </c>
      <c r="F67"/>
      <c r="G67" s="1">
        <f t="shared" si="3"/>
        <v>3.0726256983240225</v>
      </c>
      <c r="H67" s="1">
        <f t="shared" si="4"/>
        <v>31.180645161290318</v>
      </c>
      <c r="I67" s="1">
        <f t="shared" si="5"/>
        <v>15.96774193548387</v>
      </c>
      <c r="J67" s="3" t="s">
        <v>97</v>
      </c>
    </row>
    <row r="68" spans="1:10" x14ac:dyDescent="0.15">
      <c r="A68">
        <v>2003</v>
      </c>
      <c r="B68">
        <v>139.4</v>
      </c>
      <c r="C68">
        <v>24</v>
      </c>
      <c r="D68">
        <v>28</v>
      </c>
      <c r="E68">
        <v>423</v>
      </c>
      <c r="F68">
        <v>1</v>
      </c>
      <c r="G68" s="1">
        <f t="shared" si="3"/>
        <v>3.0344332855093255</v>
      </c>
      <c r="H68" s="1">
        <f t="shared" si="4"/>
        <v>29.871428571428574</v>
      </c>
      <c r="I68" s="1">
        <f t="shared" si="5"/>
        <v>15.107142857142858</v>
      </c>
      <c r="J68" s="3" t="s">
        <v>95</v>
      </c>
    </row>
    <row r="69" spans="1:10" x14ac:dyDescent="0.15">
      <c r="A69">
        <v>2004</v>
      </c>
      <c r="B69">
        <v>205.1</v>
      </c>
      <c r="C69">
        <v>58</v>
      </c>
      <c r="D69">
        <v>50</v>
      </c>
      <c r="E69">
        <v>634</v>
      </c>
      <c r="F69">
        <v>1</v>
      </c>
      <c r="G69" s="1">
        <f t="shared" si="3"/>
        <v>3.0911750365675279</v>
      </c>
      <c r="H69" s="1">
        <f t="shared" si="4"/>
        <v>24.611999999999998</v>
      </c>
      <c r="I69" s="1">
        <f t="shared" si="5"/>
        <v>12.68</v>
      </c>
      <c r="J69" s="3" t="s">
        <v>90</v>
      </c>
    </row>
    <row r="70" spans="1:10" x14ac:dyDescent="0.15">
      <c r="A70">
        <v>2005</v>
      </c>
      <c r="B70">
        <v>213.2</v>
      </c>
      <c r="C70">
        <v>54</v>
      </c>
      <c r="D70">
        <v>61</v>
      </c>
      <c r="E70">
        <v>609</v>
      </c>
      <c r="F70">
        <v>4</v>
      </c>
      <c r="G70" s="1">
        <f t="shared" si="3"/>
        <v>2.856472795497186</v>
      </c>
      <c r="H70" s="1">
        <f t="shared" si="4"/>
        <v>20.970491803278687</v>
      </c>
      <c r="I70" s="1">
        <f t="shared" si="5"/>
        <v>9.9836065573770494</v>
      </c>
      <c r="J70" s="3" t="s">
        <v>83</v>
      </c>
    </row>
    <row r="71" spans="1:10" x14ac:dyDescent="0.15">
      <c r="A71">
        <v>2006</v>
      </c>
      <c r="B71">
        <v>130.1</v>
      </c>
      <c r="C71">
        <v>32</v>
      </c>
      <c r="D71">
        <v>42</v>
      </c>
      <c r="E71">
        <v>369</v>
      </c>
      <c r="F71">
        <v>2</v>
      </c>
      <c r="G71" s="1">
        <f t="shared" si="3"/>
        <v>2.8362797847809378</v>
      </c>
      <c r="H71" s="1">
        <f t="shared" si="4"/>
        <v>18.585714285714282</v>
      </c>
      <c r="I71" s="1">
        <f t="shared" si="5"/>
        <v>8.7857142857142865</v>
      </c>
      <c r="J71" s="3" t="s">
        <v>73</v>
      </c>
    </row>
    <row r="72" spans="1:10" x14ac:dyDescent="0.15">
      <c r="A72">
        <v>2007</v>
      </c>
      <c r="B72">
        <v>123</v>
      </c>
      <c r="C72">
        <v>20</v>
      </c>
      <c r="D72">
        <v>25</v>
      </c>
      <c r="E72">
        <v>401</v>
      </c>
      <c r="F72">
        <v>1</v>
      </c>
      <c r="G72" s="1">
        <f t="shared" si="3"/>
        <v>3.2601626016260163</v>
      </c>
      <c r="H72" s="1">
        <f t="shared" si="4"/>
        <v>29.52</v>
      </c>
      <c r="I72" s="1">
        <f t="shared" si="5"/>
        <v>16.04</v>
      </c>
      <c r="J72" s="3" t="s">
        <v>78</v>
      </c>
    </row>
    <row r="73" spans="1:10" x14ac:dyDescent="0.15">
      <c r="A73">
        <v>2008</v>
      </c>
      <c r="B73">
        <v>165.5</v>
      </c>
      <c r="C73">
        <v>50</v>
      </c>
      <c r="D73">
        <v>39</v>
      </c>
      <c r="E73">
        <v>410</v>
      </c>
      <c r="F73">
        <v>1</v>
      </c>
      <c r="G73" s="1">
        <f t="shared" si="3"/>
        <v>2.4773413897280965</v>
      </c>
      <c r="H73" s="1">
        <f t="shared" si="4"/>
        <v>25.46153846153846</v>
      </c>
      <c r="I73" s="1">
        <f t="shared" si="5"/>
        <v>10.512820512820513</v>
      </c>
      <c r="J73" s="3" t="s">
        <v>19</v>
      </c>
    </row>
    <row r="74" spans="1:10" x14ac:dyDescent="0.15">
      <c r="A74">
        <v>2009</v>
      </c>
      <c r="B74">
        <v>158.30000000000001</v>
      </c>
      <c r="C74">
        <v>37</v>
      </c>
      <c r="D74">
        <v>39</v>
      </c>
      <c r="E74">
        <v>432</v>
      </c>
      <c r="F74">
        <v>2</v>
      </c>
      <c r="G74" s="1">
        <f t="shared" si="3"/>
        <v>2.7289955780164243</v>
      </c>
      <c r="H74" s="1">
        <f t="shared" si="4"/>
        <v>24.353846153846156</v>
      </c>
      <c r="I74" s="1">
        <f t="shared" si="5"/>
        <v>11.076923076923077</v>
      </c>
      <c r="J74" s="3" t="s">
        <v>25</v>
      </c>
    </row>
    <row r="75" spans="1:10" x14ac:dyDescent="0.15">
      <c r="A75">
        <v>2010</v>
      </c>
      <c r="B75">
        <v>153.4</v>
      </c>
      <c r="C75">
        <v>31</v>
      </c>
      <c r="D75">
        <v>35</v>
      </c>
      <c r="E75">
        <v>478</v>
      </c>
      <c r="F75">
        <v>1</v>
      </c>
      <c r="G75" s="1">
        <f t="shared" si="3"/>
        <v>3.1160365058670143</v>
      </c>
      <c r="H75" s="1">
        <f t="shared" si="4"/>
        <v>26.297142857142859</v>
      </c>
      <c r="I75" s="1">
        <f t="shared" si="5"/>
        <v>13.657142857142857</v>
      </c>
      <c r="J75" s="3" t="s">
        <v>193</v>
      </c>
    </row>
    <row r="76" spans="1:10" x14ac:dyDescent="0.15">
      <c r="A76">
        <v>2011</v>
      </c>
      <c r="B76">
        <v>145.4</v>
      </c>
      <c r="C76">
        <v>34</v>
      </c>
      <c r="D76">
        <v>36</v>
      </c>
      <c r="E76">
        <v>420</v>
      </c>
      <c r="F76">
        <v>1</v>
      </c>
      <c r="G76" s="1">
        <f t="shared" si="3"/>
        <v>2.8885832187070148</v>
      </c>
      <c r="H76" s="1">
        <f t="shared" si="4"/>
        <v>24.233333333333334</v>
      </c>
      <c r="I76" s="1">
        <f t="shared" si="5"/>
        <v>11.666666666666666</v>
      </c>
      <c r="J76" s="3" t="s">
        <v>194</v>
      </c>
    </row>
    <row r="77" spans="1:10" x14ac:dyDescent="0.15">
      <c r="A77">
        <v>2012</v>
      </c>
      <c r="B77">
        <v>139.6</v>
      </c>
      <c r="C77">
        <v>38</v>
      </c>
      <c r="D77">
        <v>38</v>
      </c>
      <c r="E77">
        <v>388</v>
      </c>
      <c r="F77">
        <v>4</v>
      </c>
      <c r="G77" s="1">
        <f t="shared" si="3"/>
        <v>2.7793696275071635</v>
      </c>
      <c r="H77" s="1">
        <f t="shared" si="4"/>
        <v>22.042105263157893</v>
      </c>
      <c r="I77" s="1">
        <f t="shared" si="5"/>
        <v>10.210526315789474</v>
      </c>
      <c r="J77" s="3" t="s">
        <v>117</v>
      </c>
    </row>
    <row r="78" spans="1:10" x14ac:dyDescent="0.15">
      <c r="A78">
        <v>2013</v>
      </c>
      <c r="B78" s="24">
        <v>223.4</v>
      </c>
      <c r="C78" s="24">
        <v>49</v>
      </c>
      <c r="D78" s="24">
        <v>41</v>
      </c>
      <c r="E78" s="24">
        <v>747</v>
      </c>
      <c r="F78" s="24">
        <v>1</v>
      </c>
      <c r="G78" s="1">
        <f t="shared" si="3"/>
        <v>3.343777976723366</v>
      </c>
      <c r="H78" s="1">
        <f t="shared" si="4"/>
        <v>32.692682926829271</v>
      </c>
      <c r="I78" s="1">
        <f t="shared" si="5"/>
        <v>18.219512195121951</v>
      </c>
      <c r="J78" s="3" t="s">
        <v>3</v>
      </c>
    </row>
    <row r="79" spans="1:10" x14ac:dyDescent="0.15">
      <c r="A79">
        <v>2014</v>
      </c>
      <c r="B79" s="24">
        <v>132.80000000000001</v>
      </c>
      <c r="C79" s="24">
        <v>37</v>
      </c>
      <c r="D79" s="24">
        <v>36</v>
      </c>
      <c r="E79" s="24">
        <v>372</v>
      </c>
      <c r="F79" s="24">
        <v>1</v>
      </c>
      <c r="G79" s="1">
        <f t="shared" si="3"/>
        <v>2.8012048192771082</v>
      </c>
      <c r="H79" s="1">
        <f t="shared" si="4"/>
        <v>22.133333333333336</v>
      </c>
      <c r="I79" s="1">
        <f t="shared" si="5"/>
        <v>10.333333333333334</v>
      </c>
      <c r="J79" s="3" t="s">
        <v>243</v>
      </c>
    </row>
    <row r="80" spans="1:10" x14ac:dyDescent="0.15">
      <c r="A80">
        <v>2015</v>
      </c>
      <c r="B80" s="24">
        <v>168.6</v>
      </c>
      <c r="C80" s="24">
        <v>41</v>
      </c>
      <c r="D80" s="24">
        <v>37</v>
      </c>
      <c r="E80" s="24">
        <v>487</v>
      </c>
      <c r="F80" s="24">
        <v>2</v>
      </c>
      <c r="G80" s="1">
        <f t="shared" ref="G80:G81" si="6">IF(ISERROR(E80/B80),"N/A",E80/B80)</f>
        <v>2.8884934756820879</v>
      </c>
      <c r="H80" s="1">
        <f>IF(D80=0,"--",(B80*6)/D80)</f>
        <v>27.340540540540538</v>
      </c>
      <c r="I80" s="1">
        <f>IF(D80=0,"--",E80/D80)</f>
        <v>13.162162162162161</v>
      </c>
      <c r="J80" s="3" t="s">
        <v>179</v>
      </c>
    </row>
    <row r="81" spans="1:10" x14ac:dyDescent="0.15">
      <c r="A81">
        <v>2016</v>
      </c>
      <c r="B81" s="35">
        <v>175.3</v>
      </c>
      <c r="C81" s="24">
        <v>44</v>
      </c>
      <c r="D81" s="24">
        <v>43</v>
      </c>
      <c r="E81" s="24">
        <v>590</v>
      </c>
      <c r="F81" s="24">
        <v>1</v>
      </c>
      <c r="G81" s="10">
        <f t="shared" si="6"/>
        <v>3.3656588705077009</v>
      </c>
      <c r="H81" s="10">
        <f t="shared" ref="H81" si="7">IF(ISERROR((B81*6)/D81),"N/A",(B81*6)/D81)</f>
        <v>24.460465116279074</v>
      </c>
      <c r="I81" s="10">
        <f t="shared" ref="I81:I82" si="8">IF(ISERROR(E81/D81),"N/A",E81/D81)</f>
        <v>13.720930232558139</v>
      </c>
      <c r="J81" s="3" t="s">
        <v>78</v>
      </c>
    </row>
    <row r="82" spans="1:10" x14ac:dyDescent="0.15">
      <c r="A82">
        <v>2017</v>
      </c>
      <c r="B82" s="24">
        <v>215.2</v>
      </c>
      <c r="C82" s="24">
        <v>51</v>
      </c>
      <c r="D82" s="24">
        <v>53</v>
      </c>
      <c r="E82" s="24">
        <v>694</v>
      </c>
      <c r="F82" s="24">
        <v>2</v>
      </c>
      <c r="G82" s="4">
        <f>IF(ISERROR(E82/B82),"N/A",E82/B82)</f>
        <v>3.2249070631970262</v>
      </c>
      <c r="H82" s="4">
        <f>IF(ISERROR((B82*6)/D82),"N/A",(B82*6)/D82)</f>
        <v>24.362264150943393</v>
      </c>
      <c r="I82" s="4">
        <f t="shared" si="8"/>
        <v>13.09433962264151</v>
      </c>
      <c r="J82" s="52" t="s">
        <v>361</v>
      </c>
    </row>
    <row r="83" spans="1:10" x14ac:dyDescent="0.15">
      <c r="F83"/>
      <c r="G83" s="1"/>
      <c r="J83" s="16"/>
    </row>
    <row r="84" spans="1:10" x14ac:dyDescent="0.15">
      <c r="A84" t="s">
        <v>63</v>
      </c>
      <c r="B84" s="11">
        <f>SUM(B58:B83)</f>
        <v>4291.8</v>
      </c>
      <c r="C84">
        <f>SUM(C58:C83)</f>
        <v>1040</v>
      </c>
      <c r="D84">
        <f>SUM(D58:D83)</f>
        <v>920</v>
      </c>
      <c r="E84">
        <f>SUM(E58:E83)</f>
        <v>12407</v>
      </c>
      <c r="F84">
        <f>SUM(F58:F83)</f>
        <v>30</v>
      </c>
      <c r="G84" s="1">
        <f>E84/B84</f>
        <v>2.8908616431334173</v>
      </c>
      <c r="H84" s="1">
        <f>(B84*6)/D84</f>
        <v>27.990000000000002</v>
      </c>
      <c r="I84" s="1">
        <f>E84/D84</f>
        <v>13.485869565217392</v>
      </c>
      <c r="J84" s="16" t="s">
        <v>118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25" zoomScaleNormal="125" zoomScalePageLayoutView="125" workbookViewId="0"/>
  </sheetViews>
  <sheetFormatPr baseColWidth="10" defaultColWidth="8.83203125" defaultRowHeight="13" x14ac:dyDescent="0.15"/>
  <cols>
    <col min="1" max="1" width="12.1640625" customWidth="1"/>
    <col min="2" max="8" width="9.1640625" style="9" customWidth="1"/>
  </cols>
  <sheetData>
    <row r="1" spans="1:12" x14ac:dyDescent="0.15">
      <c r="A1" s="5" t="s">
        <v>307</v>
      </c>
      <c r="B1" s="5" t="s">
        <v>248</v>
      </c>
      <c r="C1" s="9" t="s">
        <v>291</v>
      </c>
      <c r="D1" s="9">
        <f>COUNTA(A5:A10)</f>
        <v>5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J3" s="9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308</v>
      </c>
      <c r="L4" s="9" t="s">
        <v>285</v>
      </c>
    </row>
    <row r="5" spans="1:12" x14ac:dyDescent="0.15">
      <c r="A5">
        <v>2013</v>
      </c>
      <c r="B5" s="24">
        <v>6</v>
      </c>
      <c r="C5" s="24">
        <v>6</v>
      </c>
      <c r="D5" s="24">
        <v>0</v>
      </c>
      <c r="E5" s="24">
        <v>0</v>
      </c>
      <c r="F5" s="24">
        <v>100</v>
      </c>
      <c r="I5" s="1">
        <f>IF(C5=0,"",ROUND(F5/(C5-D5),3))</f>
        <v>16.667000000000002</v>
      </c>
      <c r="J5">
        <v>37</v>
      </c>
      <c r="L5">
        <v>2</v>
      </c>
    </row>
    <row r="6" spans="1:12" x14ac:dyDescent="0.15">
      <c r="A6">
        <v>2014</v>
      </c>
      <c r="B6" s="24">
        <v>16</v>
      </c>
      <c r="C6" s="24">
        <v>14</v>
      </c>
      <c r="D6" s="24">
        <v>1</v>
      </c>
      <c r="E6" s="24">
        <v>2</v>
      </c>
      <c r="F6" s="24">
        <v>138</v>
      </c>
      <c r="I6" s="1">
        <f>IF(C6=0,"",ROUND(F6/(C6-D6),3))</f>
        <v>10.615</v>
      </c>
      <c r="J6">
        <v>37</v>
      </c>
      <c r="L6">
        <v>3</v>
      </c>
    </row>
    <row r="7" spans="1:12" x14ac:dyDescent="0.15">
      <c r="A7">
        <v>2015</v>
      </c>
      <c r="B7" s="24">
        <v>15</v>
      </c>
      <c r="C7" s="24">
        <v>13</v>
      </c>
      <c r="D7" s="24">
        <v>0</v>
      </c>
      <c r="E7" s="24">
        <v>1</v>
      </c>
      <c r="F7" s="24">
        <v>393</v>
      </c>
      <c r="H7" s="9">
        <v>2</v>
      </c>
      <c r="I7" s="1">
        <f>IF(C7=0,"",ROUND(F7/(C7-D7),3))</f>
        <v>30.231000000000002</v>
      </c>
      <c r="J7">
        <v>96</v>
      </c>
      <c r="L7">
        <v>5</v>
      </c>
    </row>
    <row r="8" spans="1:12" x14ac:dyDescent="0.15">
      <c r="A8">
        <v>2016</v>
      </c>
      <c r="B8" s="24">
        <v>7</v>
      </c>
      <c r="C8" s="24">
        <v>6</v>
      </c>
      <c r="D8" s="24">
        <v>1</v>
      </c>
      <c r="E8" s="24">
        <v>0</v>
      </c>
      <c r="F8" s="24">
        <v>60</v>
      </c>
      <c r="G8" s="24">
        <v>0</v>
      </c>
      <c r="H8" s="24">
        <v>0</v>
      </c>
      <c r="I8" s="10">
        <f>IF(C8-D8=0,"--",F8/(C8-D8))</f>
        <v>12</v>
      </c>
      <c r="J8" s="24">
        <v>25</v>
      </c>
      <c r="L8">
        <v>1</v>
      </c>
    </row>
    <row r="9" spans="1:12" x14ac:dyDescent="0.15">
      <c r="A9">
        <v>2017</v>
      </c>
      <c r="B9" s="24">
        <v>16</v>
      </c>
      <c r="C9" s="24">
        <v>14</v>
      </c>
      <c r="D9" s="24">
        <v>1</v>
      </c>
      <c r="E9" s="24">
        <v>2</v>
      </c>
      <c r="F9" s="24">
        <v>189</v>
      </c>
      <c r="G9" s="24">
        <v>0</v>
      </c>
      <c r="H9" s="24">
        <v>0</v>
      </c>
      <c r="I9" s="53">
        <f>IF(C9-D9=0,"--",F9/(C9-D9))</f>
        <v>14.538461538461538</v>
      </c>
      <c r="J9" s="24">
        <v>42</v>
      </c>
      <c r="L9" s="24">
        <v>6</v>
      </c>
    </row>
    <row r="10" spans="1:12" x14ac:dyDescent="0.15">
      <c r="I10" s="9"/>
    </row>
    <row r="11" spans="1:12" x14ac:dyDescent="0.15">
      <c r="A11" t="s">
        <v>150</v>
      </c>
      <c r="B11" s="9">
        <f t="shared" ref="B11:H11" si="0">SUM(B5:B10)</f>
        <v>60</v>
      </c>
      <c r="C11" s="9">
        <f t="shared" si="0"/>
        <v>53</v>
      </c>
      <c r="D11" s="9">
        <f t="shared" si="0"/>
        <v>3</v>
      </c>
      <c r="E11" s="9">
        <f t="shared" si="0"/>
        <v>5</v>
      </c>
      <c r="F11" s="9">
        <f t="shared" si="0"/>
        <v>880</v>
      </c>
      <c r="G11" s="9">
        <f t="shared" si="0"/>
        <v>0</v>
      </c>
      <c r="H11" s="9">
        <f t="shared" si="0"/>
        <v>2</v>
      </c>
      <c r="I11" s="10">
        <f>F11/(C11-D11)</f>
        <v>17.600000000000001</v>
      </c>
      <c r="J11">
        <f>MAX(J5:J10)</f>
        <v>96</v>
      </c>
      <c r="L11" s="9">
        <f t="shared" ref="L11" si="1">SUM(L5:L10)</f>
        <v>17</v>
      </c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L50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159</v>
      </c>
      <c r="B1" s="5" t="s">
        <v>160</v>
      </c>
      <c r="C1" s="9" t="s">
        <v>288</v>
      </c>
      <c r="D1" s="9">
        <f>COUNTA(A5:A14)</f>
        <v>9</v>
      </c>
    </row>
    <row r="2" spans="1:12" x14ac:dyDescent="0.15">
      <c r="A2" s="5" t="s">
        <v>116</v>
      </c>
      <c r="B2" s="17"/>
      <c r="C2" s="21" t="s">
        <v>172</v>
      </c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1" t="s">
        <v>271</v>
      </c>
      <c r="L4" s="1" t="s">
        <v>285</v>
      </c>
    </row>
    <row r="5" spans="1:12" x14ac:dyDescent="0.15">
      <c r="A5">
        <v>2008</v>
      </c>
      <c r="B5" s="9">
        <v>5</v>
      </c>
      <c r="C5" s="9">
        <v>3</v>
      </c>
      <c r="D5" s="9">
        <v>1</v>
      </c>
      <c r="E5" s="9">
        <v>1</v>
      </c>
      <c r="F5" s="9">
        <v>23</v>
      </c>
      <c r="I5" s="1">
        <f t="shared" ref="I5:I10" si="0">IF(C5=0,"",ROUND(F5/(C5-D5),3))</f>
        <v>11.5</v>
      </c>
      <c r="L5">
        <v>2</v>
      </c>
    </row>
    <row r="6" spans="1:12" x14ac:dyDescent="0.15">
      <c r="A6">
        <v>2009</v>
      </c>
      <c r="B6" s="9">
        <v>9</v>
      </c>
      <c r="C6" s="9">
        <v>4</v>
      </c>
      <c r="D6" s="9">
        <v>1</v>
      </c>
      <c r="E6" s="9">
        <v>1</v>
      </c>
      <c r="F6" s="9">
        <v>9</v>
      </c>
      <c r="I6" s="1">
        <f t="shared" si="0"/>
        <v>3</v>
      </c>
      <c r="J6">
        <v>5</v>
      </c>
      <c r="L6">
        <v>3</v>
      </c>
    </row>
    <row r="7" spans="1:12" x14ac:dyDescent="0.15">
      <c r="A7">
        <v>2010</v>
      </c>
      <c r="B7">
        <v>11</v>
      </c>
      <c r="C7">
        <v>7</v>
      </c>
      <c r="D7">
        <v>2</v>
      </c>
      <c r="E7">
        <v>2</v>
      </c>
      <c r="F7">
        <v>18</v>
      </c>
      <c r="G7"/>
      <c r="H7"/>
      <c r="I7" s="1">
        <f t="shared" si="0"/>
        <v>3.6</v>
      </c>
      <c r="J7">
        <v>7</v>
      </c>
      <c r="L7">
        <v>2</v>
      </c>
    </row>
    <row r="8" spans="1:12" x14ac:dyDescent="0.15">
      <c r="A8">
        <v>2011</v>
      </c>
      <c r="B8">
        <v>7</v>
      </c>
      <c r="C8">
        <v>1</v>
      </c>
      <c r="D8">
        <v>0</v>
      </c>
      <c r="E8"/>
      <c r="F8">
        <v>0</v>
      </c>
      <c r="G8"/>
      <c r="H8"/>
      <c r="I8" s="1">
        <f t="shared" si="0"/>
        <v>0</v>
      </c>
      <c r="L8">
        <v>1</v>
      </c>
    </row>
    <row r="9" spans="1:12" x14ac:dyDescent="0.15">
      <c r="A9">
        <v>2012</v>
      </c>
      <c r="B9" s="9">
        <v>6</v>
      </c>
      <c r="C9" s="9">
        <v>4</v>
      </c>
      <c r="D9" s="9">
        <v>3</v>
      </c>
      <c r="E9" s="9">
        <v>1</v>
      </c>
      <c r="F9" s="9">
        <v>47</v>
      </c>
      <c r="I9" s="1">
        <f t="shared" si="0"/>
        <v>47</v>
      </c>
      <c r="J9">
        <v>34</v>
      </c>
      <c r="L9">
        <v>2</v>
      </c>
    </row>
    <row r="10" spans="1:12" x14ac:dyDescent="0.15">
      <c r="A10">
        <v>2013</v>
      </c>
      <c r="B10" s="24">
        <v>16</v>
      </c>
      <c r="C10" s="24">
        <v>5</v>
      </c>
      <c r="D10" s="24">
        <v>4</v>
      </c>
      <c r="E10" s="24">
        <v>1</v>
      </c>
      <c r="F10" s="24">
        <v>8</v>
      </c>
      <c r="I10" s="1">
        <f t="shared" si="0"/>
        <v>8</v>
      </c>
      <c r="J10">
        <v>6</v>
      </c>
      <c r="L10">
        <v>3</v>
      </c>
    </row>
    <row r="11" spans="1:12" x14ac:dyDescent="0.15">
      <c r="A11">
        <v>2014</v>
      </c>
      <c r="B11" s="24">
        <v>11</v>
      </c>
      <c r="C11" s="24">
        <v>2</v>
      </c>
      <c r="D11" s="24">
        <v>2</v>
      </c>
      <c r="E11" s="24"/>
      <c r="F11" s="24">
        <v>0</v>
      </c>
      <c r="I11" s="31" t="s">
        <v>244</v>
      </c>
      <c r="L11">
        <v>1</v>
      </c>
    </row>
    <row r="12" spans="1:12" x14ac:dyDescent="0.15">
      <c r="A12">
        <v>2015</v>
      </c>
      <c r="B12" s="24">
        <v>3</v>
      </c>
      <c r="C12" s="24">
        <v>0</v>
      </c>
      <c r="D12" s="24"/>
      <c r="E12" s="24"/>
      <c r="F12" s="24"/>
      <c r="I12" s="31" t="s">
        <v>244</v>
      </c>
      <c r="L12">
        <v>0</v>
      </c>
    </row>
    <row r="13" spans="1:12" x14ac:dyDescent="0.15">
      <c r="A13">
        <v>2016</v>
      </c>
      <c r="B13" s="24">
        <v>7</v>
      </c>
      <c r="C13" s="24">
        <v>1</v>
      </c>
      <c r="D13" s="24">
        <v>1</v>
      </c>
      <c r="E13" s="24">
        <v>0</v>
      </c>
      <c r="F13" s="24">
        <v>0</v>
      </c>
      <c r="G13" s="24">
        <v>0</v>
      </c>
      <c r="H13" s="24">
        <v>0</v>
      </c>
      <c r="I13" s="4" t="str">
        <f>IF(C13-D13=0,"--",F13/(C13-D13))</f>
        <v>--</v>
      </c>
      <c r="J13" s="24">
        <v>0</v>
      </c>
      <c r="L13">
        <v>1</v>
      </c>
    </row>
    <row r="14" spans="1:12" x14ac:dyDescent="0.15">
      <c r="I14" s="9"/>
    </row>
    <row r="15" spans="1:12" x14ac:dyDescent="0.15">
      <c r="A15" t="s">
        <v>150</v>
      </c>
      <c r="B15" s="9">
        <f t="shared" ref="B15:H15" si="1">SUM(B5:B14)</f>
        <v>75</v>
      </c>
      <c r="C15" s="9">
        <f t="shared" si="1"/>
        <v>27</v>
      </c>
      <c r="D15" s="9">
        <f t="shared" si="1"/>
        <v>14</v>
      </c>
      <c r="E15" s="9">
        <f t="shared" si="1"/>
        <v>6</v>
      </c>
      <c r="F15" s="9">
        <f t="shared" si="1"/>
        <v>105</v>
      </c>
      <c r="G15" s="9">
        <f t="shared" si="1"/>
        <v>0</v>
      </c>
      <c r="H15" s="9">
        <f t="shared" si="1"/>
        <v>0</v>
      </c>
      <c r="I15" s="10">
        <f>F15/(C15-D15)</f>
        <v>8.0769230769230766</v>
      </c>
      <c r="J15">
        <f>MAX(J5:J14)</f>
        <v>34</v>
      </c>
      <c r="L15" s="9">
        <f t="shared" ref="L15" si="2">SUM(L5:L14)</f>
        <v>15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126</v>
      </c>
    </row>
    <row r="38" spans="1:10" x14ac:dyDescent="0.15">
      <c r="A38" s="5"/>
    </row>
    <row r="39" spans="1:10" x14ac:dyDescent="0.15">
      <c r="A39" t="s">
        <v>107</v>
      </c>
      <c r="B39" t="s">
        <v>66</v>
      </c>
      <c r="C39" t="s">
        <v>67</v>
      </c>
      <c r="D39" t="s">
        <v>68</v>
      </c>
      <c r="E39" t="s">
        <v>35</v>
      </c>
      <c r="F39" t="s">
        <v>70</v>
      </c>
      <c r="G39" s="1" t="s">
        <v>71</v>
      </c>
      <c r="H39" s="1" t="s">
        <v>72</v>
      </c>
      <c r="I39" s="1" t="s">
        <v>37</v>
      </c>
      <c r="J39" s="1" t="s">
        <v>69</v>
      </c>
    </row>
    <row r="40" spans="1:10" x14ac:dyDescent="0.15">
      <c r="A40">
        <v>2008</v>
      </c>
      <c r="B40">
        <v>25</v>
      </c>
      <c r="C40">
        <v>2</v>
      </c>
      <c r="D40">
        <v>6</v>
      </c>
      <c r="E40">
        <v>91</v>
      </c>
      <c r="F40"/>
      <c r="G40" s="10">
        <f t="shared" ref="G40:G43" si="3">IF(ISERROR(E40/B40),"N/A",E40/B40)</f>
        <v>3.64</v>
      </c>
      <c r="H40" s="10">
        <f t="shared" ref="H40:H43" si="4">IF(ISERROR((B40*6)/D40),"N/A",(B40*6)/D40)</f>
        <v>25</v>
      </c>
      <c r="I40" s="10">
        <f t="shared" ref="I40:I42" si="5">IF(ISERROR(E40/D40),"N/A",E40/D40)</f>
        <v>15.166666666666666</v>
      </c>
      <c r="J40" s="3" t="s">
        <v>207</v>
      </c>
    </row>
    <row r="41" spans="1:10" x14ac:dyDescent="0.15">
      <c r="A41">
        <v>2009</v>
      </c>
      <c r="B41">
        <v>52</v>
      </c>
      <c r="C41">
        <v>10</v>
      </c>
      <c r="D41">
        <v>11</v>
      </c>
      <c r="E41">
        <v>143</v>
      </c>
      <c r="F41">
        <v>1</v>
      </c>
      <c r="G41" s="10">
        <f t="shared" si="3"/>
        <v>2.75</v>
      </c>
      <c r="H41" s="10">
        <f t="shared" si="4"/>
        <v>28.363636363636363</v>
      </c>
      <c r="I41" s="10">
        <f t="shared" si="5"/>
        <v>13</v>
      </c>
      <c r="J41" s="3" t="s">
        <v>183</v>
      </c>
    </row>
    <row r="42" spans="1:10" x14ac:dyDescent="0.15">
      <c r="A42">
        <v>2010</v>
      </c>
      <c r="B42">
        <v>55.4</v>
      </c>
      <c r="C42">
        <v>7</v>
      </c>
      <c r="D42">
        <v>10</v>
      </c>
      <c r="E42">
        <v>189</v>
      </c>
      <c r="F42"/>
      <c r="G42" s="10">
        <f t="shared" si="3"/>
        <v>3.4115523465703972</v>
      </c>
      <c r="H42" s="10">
        <f t="shared" si="4"/>
        <v>33.239999999999995</v>
      </c>
      <c r="I42" s="10">
        <f t="shared" si="5"/>
        <v>18.899999999999999</v>
      </c>
      <c r="J42" s="3" t="s">
        <v>75</v>
      </c>
    </row>
    <row r="43" spans="1:10" x14ac:dyDescent="0.15">
      <c r="A43">
        <v>2011</v>
      </c>
      <c r="B43">
        <v>32</v>
      </c>
      <c r="C43">
        <v>6</v>
      </c>
      <c r="D43">
        <v>3</v>
      </c>
      <c r="E43">
        <v>87</v>
      </c>
      <c r="F43"/>
      <c r="G43" s="10">
        <f t="shared" si="3"/>
        <v>2.71875</v>
      </c>
      <c r="H43" s="10">
        <f t="shared" si="4"/>
        <v>64</v>
      </c>
      <c r="I43" s="10">
        <f>IF(ISERROR(E43/D43),"N/A",E43/D43)</f>
        <v>29</v>
      </c>
      <c r="J43" s="3" t="s">
        <v>195</v>
      </c>
    </row>
    <row r="44" spans="1:10" x14ac:dyDescent="0.15">
      <c r="A44">
        <v>2012</v>
      </c>
      <c r="B44">
        <v>40</v>
      </c>
      <c r="C44">
        <v>5</v>
      </c>
      <c r="D44">
        <v>6</v>
      </c>
      <c r="E44">
        <v>177</v>
      </c>
      <c r="F44"/>
      <c r="G44" s="10">
        <f>IF(ISERROR(E44/B44),"N/A",E44/B44)</f>
        <v>4.4249999999999998</v>
      </c>
      <c r="H44" s="10">
        <f>IF(ISERROR((B44*6)/D44),"N/A",(B44*6)/D44)</f>
        <v>40</v>
      </c>
      <c r="I44" s="10">
        <f>IF(ISERROR(E44/D44),"N/A",E44/D44)</f>
        <v>29.5</v>
      </c>
      <c r="J44" s="3" t="s">
        <v>196</v>
      </c>
    </row>
    <row r="45" spans="1:10" x14ac:dyDescent="0.15">
      <c r="A45">
        <v>2013</v>
      </c>
      <c r="B45" s="24">
        <v>87</v>
      </c>
      <c r="C45" s="24">
        <v>12</v>
      </c>
      <c r="D45" s="24">
        <v>26</v>
      </c>
      <c r="E45" s="24">
        <v>350</v>
      </c>
      <c r="F45" s="24">
        <v>1</v>
      </c>
      <c r="G45" s="10">
        <f>IF(ISERROR(E45/B45),"N/A",E45/B45)</f>
        <v>4.0229885057471266</v>
      </c>
      <c r="H45" s="10">
        <f>IF(ISERROR((B45*6)/D45),"N/A",(B45*6)/D45)</f>
        <v>20.076923076923077</v>
      </c>
      <c r="I45" s="10">
        <f>IF(ISERROR(E45/D45),"N/A",E45/D45)</f>
        <v>13.461538461538462</v>
      </c>
      <c r="J45" s="3" t="s">
        <v>230</v>
      </c>
    </row>
    <row r="46" spans="1:10" x14ac:dyDescent="0.15">
      <c r="A46">
        <v>2014</v>
      </c>
      <c r="B46" s="24">
        <v>66.400000000000006</v>
      </c>
      <c r="C46" s="24">
        <v>7</v>
      </c>
      <c r="D46" s="24">
        <v>15</v>
      </c>
      <c r="E46" s="24">
        <v>220</v>
      </c>
      <c r="F46" s="24"/>
      <c r="G46" s="10">
        <f>IF(ISERROR(E46/B46),"N/A",E46/B46)</f>
        <v>3.3132530120481927</v>
      </c>
      <c r="H46" s="10">
        <f>IF(ISERROR((B46*6)/D46),"N/A",(B46*6)/D46)</f>
        <v>26.560000000000002</v>
      </c>
      <c r="I46" s="10">
        <f>IF(ISERROR(E46/D46),"N/A",E46/D46)</f>
        <v>14.666666666666666</v>
      </c>
      <c r="J46" s="3" t="s">
        <v>7</v>
      </c>
    </row>
    <row r="47" spans="1:10" x14ac:dyDescent="0.15">
      <c r="A47">
        <v>2015</v>
      </c>
      <c r="B47" s="24">
        <v>13.4</v>
      </c>
      <c r="C47" s="24">
        <v>3</v>
      </c>
      <c r="D47" s="24">
        <v>6</v>
      </c>
      <c r="E47" s="24">
        <v>44</v>
      </c>
      <c r="F47" s="24"/>
      <c r="G47" s="10">
        <f>IF(ISERROR(E47/B47),"N/A",E47/B47)</f>
        <v>3.2835820895522385</v>
      </c>
      <c r="H47" s="10">
        <f>IF(ISERROR((B47*6)/D47),"N/A",(B47*6)/D47)</f>
        <v>13.4</v>
      </c>
      <c r="I47" s="10">
        <f>IF(ISERROR(E47/D47),"N/A",E47/D47)</f>
        <v>7.333333333333333</v>
      </c>
      <c r="J47" s="3" t="s">
        <v>130</v>
      </c>
    </row>
    <row r="48" spans="1:10" x14ac:dyDescent="0.15">
      <c r="A48">
        <v>2016</v>
      </c>
      <c r="B48" s="35">
        <v>22</v>
      </c>
      <c r="C48" s="24">
        <v>2</v>
      </c>
      <c r="D48" s="24">
        <v>6</v>
      </c>
      <c r="E48" s="24">
        <v>109</v>
      </c>
      <c r="F48" s="24">
        <v>1</v>
      </c>
      <c r="G48" s="10">
        <f t="shared" ref="G48" si="6">IF(ISERROR(E48/B48),"N/A",E48/B48)</f>
        <v>4.9545454545454541</v>
      </c>
      <c r="H48" s="10">
        <f t="shared" ref="H48" si="7">IF(ISERROR((B48*6)/D48),"N/A",(B48*6)/D48)</f>
        <v>22</v>
      </c>
      <c r="I48" s="10">
        <f t="shared" ref="I48" si="8">IF(ISERROR(E48/D48),"N/A",E48/D48)</f>
        <v>18.166666666666668</v>
      </c>
      <c r="J48" s="3" t="s">
        <v>78</v>
      </c>
    </row>
    <row r="49" spans="1:11" x14ac:dyDescent="0.15">
      <c r="B49"/>
      <c r="C49"/>
      <c r="D49"/>
      <c r="E49"/>
      <c r="F49"/>
      <c r="G49" s="1"/>
      <c r="H49" s="1"/>
      <c r="I49" s="1"/>
      <c r="J49" s="3"/>
      <c r="K49" s="37"/>
    </row>
    <row r="50" spans="1:11" x14ac:dyDescent="0.15">
      <c r="A50" t="s">
        <v>63</v>
      </c>
      <c r="B50">
        <f>SUM(B40:B49)</f>
        <v>393.19999999999993</v>
      </c>
      <c r="C50">
        <f>SUM(C40:C49)</f>
        <v>54</v>
      </c>
      <c r="D50">
        <f>SUM(D40:D49)</f>
        <v>89</v>
      </c>
      <c r="E50">
        <f>SUM(E40:E49)</f>
        <v>1410</v>
      </c>
      <c r="F50">
        <f>SUM(F40:F49)</f>
        <v>3</v>
      </c>
      <c r="G50" s="1">
        <f>E50/B50</f>
        <v>3.5859613428280781</v>
      </c>
      <c r="H50" s="1">
        <f>(B50*6)/D50</f>
        <v>26.507865168539325</v>
      </c>
      <c r="I50" s="1">
        <f>E50/D50</f>
        <v>15.842696629213483</v>
      </c>
      <c r="J50" s="3" t="s">
        <v>78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L55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5" t="s">
        <v>46</v>
      </c>
      <c r="B1" s="5" t="s">
        <v>138</v>
      </c>
      <c r="C1" t="s">
        <v>289</v>
      </c>
      <c r="D1" s="9">
        <f>COUNTA(A5:A24)</f>
        <v>19</v>
      </c>
    </row>
    <row r="2" spans="1:12" x14ac:dyDescent="0.15">
      <c r="A2" s="5" t="s">
        <v>116</v>
      </c>
      <c r="B2" s="5"/>
      <c r="C2" s="21" t="s">
        <v>172</v>
      </c>
    </row>
    <row r="3" spans="1:12" x14ac:dyDescent="0.15">
      <c r="A3" s="5"/>
      <c r="B3" s="9"/>
      <c r="C3" s="9"/>
      <c r="D3" s="9"/>
      <c r="E3" s="9"/>
      <c r="F3" s="9"/>
      <c r="G3" s="9"/>
      <c r="H3" s="9"/>
      <c r="J3" s="9"/>
      <c r="L3" s="9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272</v>
      </c>
      <c r="F4" t="s">
        <v>35</v>
      </c>
      <c r="G4" t="s">
        <v>22</v>
      </c>
      <c r="H4" t="s">
        <v>36</v>
      </c>
      <c r="I4" s="1" t="s">
        <v>37</v>
      </c>
      <c r="J4" t="s">
        <v>204</v>
      </c>
      <c r="K4" s="1" t="s">
        <v>271</v>
      </c>
      <c r="L4" s="1" t="s">
        <v>285</v>
      </c>
    </row>
    <row r="5" spans="1:12" x14ac:dyDescent="0.15">
      <c r="A5">
        <v>1999</v>
      </c>
      <c r="B5">
        <v>13</v>
      </c>
      <c r="C5">
        <v>10</v>
      </c>
      <c r="D5">
        <v>1</v>
      </c>
      <c r="F5">
        <v>17</v>
      </c>
      <c r="H5"/>
      <c r="I5" s="1">
        <f t="shared" ref="I5:I21" si="0">IF(C5=0,"",ROUND(F5/(C5-D5),3))</f>
        <v>1.889</v>
      </c>
    </row>
    <row r="6" spans="1:12" x14ac:dyDescent="0.15">
      <c r="A6">
        <v>2000</v>
      </c>
      <c r="B6">
        <v>11</v>
      </c>
      <c r="C6">
        <v>7</v>
      </c>
      <c r="D6">
        <v>2</v>
      </c>
      <c r="F6">
        <v>10</v>
      </c>
      <c r="H6"/>
      <c r="I6" s="1">
        <f t="shared" si="0"/>
        <v>2</v>
      </c>
    </row>
    <row r="7" spans="1:12" x14ac:dyDescent="0.15">
      <c r="A7">
        <v>2001</v>
      </c>
      <c r="B7">
        <v>11</v>
      </c>
      <c r="C7">
        <v>8</v>
      </c>
      <c r="D7">
        <v>1</v>
      </c>
      <c r="F7">
        <v>7</v>
      </c>
      <c r="H7"/>
      <c r="I7" s="1">
        <f t="shared" si="0"/>
        <v>1</v>
      </c>
    </row>
    <row r="8" spans="1:12" x14ac:dyDescent="0.15">
      <c r="A8">
        <v>2002</v>
      </c>
      <c r="B8">
        <v>11</v>
      </c>
      <c r="C8">
        <v>8</v>
      </c>
      <c r="D8">
        <v>3</v>
      </c>
      <c r="F8">
        <v>37</v>
      </c>
      <c r="H8"/>
      <c r="I8" s="1">
        <f t="shared" si="0"/>
        <v>7.4</v>
      </c>
    </row>
    <row r="9" spans="1:12" x14ac:dyDescent="0.15">
      <c r="A9">
        <v>2003</v>
      </c>
      <c r="B9">
        <v>7</v>
      </c>
      <c r="C9">
        <v>3</v>
      </c>
      <c r="D9">
        <v>0</v>
      </c>
      <c r="F9">
        <v>12</v>
      </c>
      <c r="H9"/>
      <c r="I9" s="1">
        <f t="shared" si="0"/>
        <v>4</v>
      </c>
    </row>
    <row r="10" spans="1:12" x14ac:dyDescent="0.15">
      <c r="A10">
        <v>2004</v>
      </c>
      <c r="B10">
        <v>9</v>
      </c>
      <c r="C10">
        <v>9</v>
      </c>
      <c r="D10">
        <v>1</v>
      </c>
      <c r="E10">
        <v>3</v>
      </c>
      <c r="F10">
        <v>31</v>
      </c>
      <c r="H10"/>
      <c r="I10" s="1">
        <f t="shared" si="0"/>
        <v>3.875</v>
      </c>
      <c r="J10">
        <v>10</v>
      </c>
      <c r="K10" t="s">
        <v>218</v>
      </c>
      <c r="L10">
        <v>2</v>
      </c>
    </row>
    <row r="11" spans="1:12" x14ac:dyDescent="0.15">
      <c r="A11">
        <v>2005</v>
      </c>
      <c r="B11">
        <v>15</v>
      </c>
      <c r="C11">
        <v>13</v>
      </c>
      <c r="D11">
        <v>2</v>
      </c>
      <c r="E11">
        <v>2</v>
      </c>
      <c r="F11">
        <v>92</v>
      </c>
      <c r="H11"/>
      <c r="I11" s="1">
        <f t="shared" si="0"/>
        <v>8.3640000000000008</v>
      </c>
      <c r="J11" s="9">
        <v>43</v>
      </c>
      <c r="K11" t="s">
        <v>218</v>
      </c>
      <c r="L11">
        <v>3</v>
      </c>
    </row>
    <row r="12" spans="1:12" x14ac:dyDescent="0.15">
      <c r="A12">
        <v>2006</v>
      </c>
      <c r="B12">
        <v>10</v>
      </c>
      <c r="C12">
        <v>10</v>
      </c>
      <c r="D12">
        <v>1</v>
      </c>
      <c r="E12">
        <v>3</v>
      </c>
      <c r="F12">
        <v>43</v>
      </c>
      <c r="H12"/>
      <c r="I12" s="1">
        <f t="shared" si="0"/>
        <v>4.7779999999999996</v>
      </c>
      <c r="J12" s="9">
        <v>23</v>
      </c>
      <c r="K12" t="s">
        <v>218</v>
      </c>
      <c r="L12">
        <v>5</v>
      </c>
    </row>
    <row r="13" spans="1:12" x14ac:dyDescent="0.15">
      <c r="A13">
        <v>2007</v>
      </c>
      <c r="B13" s="9">
        <v>10</v>
      </c>
      <c r="C13" s="9">
        <v>10</v>
      </c>
      <c r="D13" s="9">
        <v>0</v>
      </c>
      <c r="E13" s="9">
        <v>3</v>
      </c>
      <c r="F13" s="9">
        <v>50</v>
      </c>
      <c r="G13" s="9"/>
      <c r="H13" s="9"/>
      <c r="I13" s="1">
        <f t="shared" si="0"/>
        <v>5</v>
      </c>
      <c r="L13">
        <v>6</v>
      </c>
    </row>
    <row r="14" spans="1:12" x14ac:dyDescent="0.15">
      <c r="A14">
        <v>2008</v>
      </c>
      <c r="B14" s="9">
        <v>12</v>
      </c>
      <c r="C14" s="9">
        <v>12</v>
      </c>
      <c r="D14" s="9">
        <v>2</v>
      </c>
      <c r="E14" s="9">
        <v>3</v>
      </c>
      <c r="F14" s="9">
        <v>142</v>
      </c>
      <c r="G14" s="9"/>
      <c r="H14" s="9">
        <v>1</v>
      </c>
      <c r="I14" s="1">
        <f t="shared" si="0"/>
        <v>14.2</v>
      </c>
      <c r="J14" s="9">
        <v>66</v>
      </c>
      <c r="L14">
        <v>4</v>
      </c>
    </row>
    <row r="15" spans="1:12" x14ac:dyDescent="0.15">
      <c r="A15">
        <v>2009</v>
      </c>
      <c r="B15" s="11">
        <v>13</v>
      </c>
      <c r="C15">
        <v>10</v>
      </c>
      <c r="D15">
        <v>0</v>
      </c>
      <c r="E15">
        <v>2</v>
      </c>
      <c r="F15">
        <v>50</v>
      </c>
      <c r="H15"/>
      <c r="I15" s="1">
        <f t="shared" si="0"/>
        <v>5</v>
      </c>
      <c r="J15">
        <v>15</v>
      </c>
      <c r="L15">
        <v>5</v>
      </c>
    </row>
    <row r="16" spans="1:12" x14ac:dyDescent="0.15">
      <c r="A16">
        <v>2010</v>
      </c>
      <c r="B16">
        <v>10</v>
      </c>
      <c r="C16">
        <v>9</v>
      </c>
      <c r="D16">
        <v>1</v>
      </c>
      <c r="E16">
        <v>3</v>
      </c>
      <c r="F16">
        <v>53</v>
      </c>
      <c r="H16"/>
      <c r="I16" s="1">
        <f t="shared" si="0"/>
        <v>6.625</v>
      </c>
      <c r="J16" s="9">
        <v>15</v>
      </c>
      <c r="L16">
        <v>5</v>
      </c>
    </row>
    <row r="17" spans="1:12" x14ac:dyDescent="0.15">
      <c r="A17">
        <v>2011</v>
      </c>
      <c r="B17">
        <v>11</v>
      </c>
      <c r="C17">
        <v>7</v>
      </c>
      <c r="D17">
        <v>0</v>
      </c>
      <c r="E17">
        <v>1</v>
      </c>
      <c r="F17">
        <v>35</v>
      </c>
      <c r="H17"/>
      <c r="I17" s="1">
        <f t="shared" si="0"/>
        <v>5</v>
      </c>
      <c r="J17">
        <v>11</v>
      </c>
      <c r="L17">
        <v>3</v>
      </c>
    </row>
    <row r="18" spans="1:12" x14ac:dyDescent="0.15">
      <c r="A18">
        <v>2012</v>
      </c>
      <c r="B18">
        <v>10</v>
      </c>
      <c r="C18">
        <v>10</v>
      </c>
      <c r="D18">
        <v>0</v>
      </c>
      <c r="E18">
        <v>3</v>
      </c>
      <c r="F18">
        <v>29</v>
      </c>
      <c r="H18"/>
      <c r="I18" s="1">
        <f t="shared" si="0"/>
        <v>2.9</v>
      </c>
      <c r="J18">
        <v>10</v>
      </c>
      <c r="L18">
        <v>2</v>
      </c>
    </row>
    <row r="19" spans="1:12" x14ac:dyDescent="0.15">
      <c r="A19">
        <v>2013</v>
      </c>
      <c r="B19" s="24">
        <v>12</v>
      </c>
      <c r="C19" s="24">
        <v>10</v>
      </c>
      <c r="D19" s="24">
        <v>0</v>
      </c>
      <c r="E19" s="24">
        <v>4</v>
      </c>
      <c r="F19" s="24">
        <v>42</v>
      </c>
      <c r="H19"/>
      <c r="I19" s="1">
        <f t="shared" si="0"/>
        <v>4.2</v>
      </c>
      <c r="J19">
        <v>12</v>
      </c>
      <c r="L19">
        <v>3</v>
      </c>
    </row>
    <row r="20" spans="1:12" x14ac:dyDescent="0.15">
      <c r="A20">
        <v>2014</v>
      </c>
      <c r="B20" s="24">
        <v>11</v>
      </c>
      <c r="C20" s="24">
        <v>9</v>
      </c>
      <c r="D20" s="24">
        <v>0</v>
      </c>
      <c r="E20" s="24">
        <v>3</v>
      </c>
      <c r="F20" s="24">
        <v>49</v>
      </c>
      <c r="H20"/>
      <c r="I20" s="1">
        <f t="shared" si="0"/>
        <v>5.444</v>
      </c>
      <c r="J20">
        <v>14</v>
      </c>
      <c r="L20">
        <v>4</v>
      </c>
    </row>
    <row r="21" spans="1:12" x14ac:dyDescent="0.15">
      <c r="A21">
        <v>2015</v>
      </c>
      <c r="B21" s="24">
        <v>8</v>
      </c>
      <c r="C21" s="24">
        <v>7</v>
      </c>
      <c r="D21" s="24">
        <v>1</v>
      </c>
      <c r="E21" s="24">
        <v>3</v>
      </c>
      <c r="F21" s="24">
        <v>17</v>
      </c>
      <c r="H21"/>
      <c r="I21" s="1">
        <f t="shared" si="0"/>
        <v>2.8330000000000002</v>
      </c>
      <c r="J21">
        <v>6</v>
      </c>
      <c r="L21">
        <v>6</v>
      </c>
    </row>
    <row r="22" spans="1:12" x14ac:dyDescent="0.15">
      <c r="A22">
        <v>2016</v>
      </c>
      <c r="B22" s="24">
        <v>16</v>
      </c>
      <c r="C22" s="24">
        <v>12</v>
      </c>
      <c r="D22" s="24">
        <v>3</v>
      </c>
      <c r="E22" s="24">
        <v>3</v>
      </c>
      <c r="F22" s="24">
        <v>88</v>
      </c>
      <c r="G22" s="24">
        <v>0</v>
      </c>
      <c r="H22" s="24">
        <v>0</v>
      </c>
      <c r="I22" s="10">
        <f>IF(C22-D22=0,"--",F22/(C22-D22))</f>
        <v>9.7777777777777786</v>
      </c>
      <c r="J22" s="24">
        <v>36</v>
      </c>
      <c r="L22">
        <v>2</v>
      </c>
    </row>
    <row r="23" spans="1:12" x14ac:dyDescent="0.15">
      <c r="A23">
        <v>2017</v>
      </c>
      <c r="B23" s="24">
        <v>9</v>
      </c>
      <c r="C23" s="24">
        <v>7</v>
      </c>
      <c r="D23" s="24">
        <v>1</v>
      </c>
      <c r="E23" s="24">
        <v>1</v>
      </c>
      <c r="F23" s="24">
        <v>30</v>
      </c>
      <c r="G23" s="24">
        <v>0</v>
      </c>
      <c r="H23" s="24">
        <v>0</v>
      </c>
      <c r="I23" s="53">
        <f>IF(C23-D23=0,"--",F23/(C23-D23))</f>
        <v>5</v>
      </c>
      <c r="J23" s="24">
        <v>18</v>
      </c>
      <c r="L23" s="24">
        <v>3</v>
      </c>
    </row>
    <row r="24" spans="1:12" x14ac:dyDescent="0.15">
      <c r="H24"/>
    </row>
    <row r="25" spans="1:12" x14ac:dyDescent="0.15">
      <c r="A25" t="s">
        <v>63</v>
      </c>
      <c r="B25">
        <f t="shared" ref="B25:H25" si="1">SUM(B5:B24)</f>
        <v>209</v>
      </c>
      <c r="C25">
        <f t="shared" si="1"/>
        <v>171</v>
      </c>
      <c r="D25">
        <f t="shared" si="1"/>
        <v>19</v>
      </c>
      <c r="E25">
        <f t="shared" si="1"/>
        <v>37</v>
      </c>
      <c r="F25">
        <f t="shared" si="1"/>
        <v>834</v>
      </c>
      <c r="G25">
        <f t="shared" si="1"/>
        <v>0</v>
      </c>
      <c r="H25">
        <f t="shared" si="1"/>
        <v>1</v>
      </c>
      <c r="I25" s="1">
        <f>F25/(C25-D25)</f>
        <v>5.4868421052631575</v>
      </c>
      <c r="J25">
        <f>MAX(J5:J24)</f>
        <v>66</v>
      </c>
      <c r="L25">
        <f t="shared" ref="L25" si="2">SUM(L5:L24)</f>
        <v>53</v>
      </c>
    </row>
    <row r="50" spans="1:11" x14ac:dyDescent="0.15">
      <c r="A50" s="5" t="s">
        <v>126</v>
      </c>
      <c r="G50" s="2"/>
      <c r="H50"/>
      <c r="I50" s="1"/>
      <c r="J50" s="1"/>
      <c r="K50" s="1"/>
    </row>
    <row r="51" spans="1:11" x14ac:dyDescent="0.15">
      <c r="A51" s="3" t="s">
        <v>107</v>
      </c>
      <c r="B51" s="3" t="s">
        <v>120</v>
      </c>
      <c r="C51" s="3" t="s">
        <v>125</v>
      </c>
      <c r="D51" s="3" t="s">
        <v>119</v>
      </c>
      <c r="E51" s="3" t="s">
        <v>35</v>
      </c>
      <c r="F51" s="16" t="s">
        <v>69</v>
      </c>
      <c r="G51" s="3" t="s">
        <v>70</v>
      </c>
      <c r="H51" s="4" t="s">
        <v>123</v>
      </c>
      <c r="I51" s="4" t="s">
        <v>121</v>
      </c>
      <c r="J51" s="4" t="s">
        <v>122</v>
      </c>
      <c r="K51" s="4" t="s">
        <v>69</v>
      </c>
    </row>
    <row r="52" spans="1:11" x14ac:dyDescent="0.15">
      <c r="A52">
        <v>2011</v>
      </c>
      <c r="B52">
        <v>5</v>
      </c>
      <c r="C52">
        <v>0</v>
      </c>
      <c r="D52">
        <v>2</v>
      </c>
      <c r="E52">
        <v>33</v>
      </c>
      <c r="G52" s="1"/>
      <c r="H52" s="1">
        <f>E52/B52</f>
        <v>6.6</v>
      </c>
      <c r="I52" s="1">
        <f>IF(D52=0,"",(B52*6)/D52)</f>
        <v>15</v>
      </c>
      <c r="J52" s="1">
        <f>IF(D52=0,"",E52/D52)</f>
        <v>16.5</v>
      </c>
      <c r="K52" t="s">
        <v>180</v>
      </c>
    </row>
    <row r="53" spans="1:11" x14ac:dyDescent="0.15">
      <c r="A53">
        <v>2012</v>
      </c>
      <c r="B53">
        <v>6</v>
      </c>
      <c r="C53">
        <v>0</v>
      </c>
      <c r="D53">
        <v>1</v>
      </c>
      <c r="E53">
        <v>41</v>
      </c>
      <c r="H53" s="1">
        <f>E53/B53</f>
        <v>6.833333333333333</v>
      </c>
      <c r="I53" s="1">
        <f>IF(D53=0,"",(B53*6)/D53)</f>
        <v>36</v>
      </c>
      <c r="J53" s="1">
        <f>IF(D53=0,"",E53/D53)</f>
        <v>41</v>
      </c>
      <c r="K53" t="s">
        <v>197</v>
      </c>
    </row>
    <row r="55" spans="1:11" x14ac:dyDescent="0.15">
      <c r="A55" t="s">
        <v>63</v>
      </c>
      <c r="B55">
        <f>SUM(B37:B54)</f>
        <v>11</v>
      </c>
      <c r="C55">
        <f>SUM(C37:C54)</f>
        <v>0</v>
      </c>
      <c r="D55">
        <f>SUM(D37:D54)</f>
        <v>3</v>
      </c>
      <c r="E55">
        <f>SUM(E37:E54)</f>
        <v>74</v>
      </c>
      <c r="F55" s="2"/>
      <c r="G55">
        <f>SUM(G37:G48)</f>
        <v>0</v>
      </c>
      <c r="H55" s="1">
        <f>E55/B55</f>
        <v>6.7272727272727275</v>
      </c>
      <c r="I55" s="1">
        <f>(B55*6)/D55</f>
        <v>22</v>
      </c>
      <c r="J55" s="1">
        <f>E55/D55</f>
        <v>24.666666666666668</v>
      </c>
      <c r="K55" t="s">
        <v>180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 x14ac:dyDescent="0.15">
      <c r="A1" s="5" t="s">
        <v>46</v>
      </c>
      <c r="B1" s="5" t="s">
        <v>175</v>
      </c>
    </row>
    <row r="2" spans="1:10" x14ac:dyDescent="0.15">
      <c r="A2" s="5" t="s">
        <v>116</v>
      </c>
      <c r="B2" s="17"/>
      <c r="C2" s="21" t="s">
        <v>172</v>
      </c>
    </row>
    <row r="4" spans="1:10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</row>
    <row r="5" spans="1:10" x14ac:dyDescent="0.15">
      <c r="A5">
        <v>2005</v>
      </c>
      <c r="B5" s="9">
        <v>1</v>
      </c>
      <c r="C5" s="9">
        <v>1</v>
      </c>
      <c r="D5" s="9">
        <v>0</v>
      </c>
      <c r="E5" s="9">
        <v>1</v>
      </c>
      <c r="F5" s="9">
        <v>0</v>
      </c>
      <c r="I5" s="9"/>
      <c r="J5" s="9"/>
    </row>
    <row r="6" spans="1:10" x14ac:dyDescent="0.15">
      <c r="A6">
        <v>2006</v>
      </c>
      <c r="B6" s="9">
        <v>1</v>
      </c>
      <c r="C6" s="9">
        <v>1</v>
      </c>
      <c r="D6" s="9">
        <v>0</v>
      </c>
      <c r="E6" s="9">
        <v>0</v>
      </c>
      <c r="F6" s="9">
        <v>0</v>
      </c>
      <c r="I6" s="9"/>
      <c r="J6" s="9">
        <v>0</v>
      </c>
    </row>
    <row r="7" spans="1:10" x14ac:dyDescent="0.15">
      <c r="A7">
        <v>2011</v>
      </c>
      <c r="B7">
        <v>2</v>
      </c>
      <c r="C7">
        <v>1</v>
      </c>
      <c r="D7">
        <v>1</v>
      </c>
      <c r="E7"/>
      <c r="F7">
        <v>4</v>
      </c>
      <c r="G7"/>
      <c r="H7"/>
      <c r="I7" s="1" t="str">
        <f>IF(ISERROR(F7/(C7-D7)),"",ROUND(F7/(C7-D7),3))</f>
        <v/>
      </c>
      <c r="J7">
        <v>4</v>
      </c>
    </row>
    <row r="8" spans="1:10" x14ac:dyDescent="0.15">
      <c r="A8">
        <v>2012</v>
      </c>
      <c r="B8" s="9">
        <v>2</v>
      </c>
      <c r="C8" s="9">
        <v>2</v>
      </c>
      <c r="D8" s="9">
        <v>0</v>
      </c>
      <c r="F8" s="9">
        <v>2</v>
      </c>
      <c r="I8" s="1">
        <f>IF(ISERROR(F8/(C8-D8)),"",ROUND(F8/(C8-D8),3))</f>
        <v>1</v>
      </c>
      <c r="J8">
        <v>1</v>
      </c>
    </row>
    <row r="9" spans="1:10" x14ac:dyDescent="0.15">
      <c r="A9">
        <v>2013</v>
      </c>
      <c r="B9" s="24">
        <v>3</v>
      </c>
      <c r="C9" s="24">
        <v>1</v>
      </c>
      <c r="D9" s="24">
        <v>0</v>
      </c>
      <c r="E9" s="24"/>
      <c r="F9" s="24">
        <v>2</v>
      </c>
      <c r="I9" s="1">
        <f>IF(ISERROR(F9/(C9-D9)),"",ROUND(F9/(C9-D9),3))</f>
        <v>2</v>
      </c>
      <c r="J9">
        <v>2</v>
      </c>
    </row>
    <row r="10" spans="1:10" x14ac:dyDescent="0.15">
      <c r="I10" s="9"/>
    </row>
    <row r="11" spans="1:10" x14ac:dyDescent="0.15">
      <c r="A11" t="s">
        <v>150</v>
      </c>
      <c r="B11" s="9">
        <f>SUM(B5:B10)</f>
        <v>9</v>
      </c>
      <c r="C11" s="9">
        <f t="shared" ref="C11:H11" si="0">SUM(C5:C10)</f>
        <v>6</v>
      </c>
      <c r="D11" s="9">
        <f t="shared" si="0"/>
        <v>1</v>
      </c>
      <c r="E11" s="9">
        <f t="shared" si="0"/>
        <v>1</v>
      </c>
      <c r="F11" s="9">
        <f t="shared" si="0"/>
        <v>8</v>
      </c>
      <c r="G11" s="9">
        <f t="shared" si="0"/>
        <v>0</v>
      </c>
      <c r="H11" s="9">
        <f t="shared" si="0"/>
        <v>0</v>
      </c>
      <c r="I11" s="10">
        <f>F11/(C11-D11)</f>
        <v>1.6</v>
      </c>
      <c r="J11">
        <f>MAX(J5:J10)</f>
        <v>4</v>
      </c>
    </row>
    <row r="12" spans="1:10" x14ac:dyDescent="0.15">
      <c r="H12" s="10"/>
    </row>
    <row r="13" spans="1:10" x14ac:dyDescent="0.15">
      <c r="H13" s="10"/>
    </row>
    <row r="14" spans="1:10" x14ac:dyDescent="0.15">
      <c r="H14" s="10"/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3" spans="1:9" x14ac:dyDescent="0.15">
      <c r="A33" s="5"/>
    </row>
    <row r="34" spans="1:9" x14ac:dyDescent="0.15">
      <c r="A34" s="5"/>
    </row>
    <row r="35" spans="1:9" x14ac:dyDescent="0.15">
      <c r="B35"/>
      <c r="C35"/>
      <c r="D35"/>
      <c r="E35"/>
      <c r="F35"/>
      <c r="G35" s="1"/>
      <c r="H35" s="1"/>
      <c r="I35" s="1"/>
    </row>
    <row r="36" spans="1:9" x14ac:dyDescent="0.15">
      <c r="B36"/>
      <c r="C36"/>
      <c r="D36"/>
      <c r="E36"/>
      <c r="F36"/>
      <c r="G36" s="10"/>
      <c r="H36" s="10"/>
      <c r="I36" s="10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0"/>
      <c r="H39" s="10"/>
      <c r="I39" s="10"/>
    </row>
    <row r="40" spans="1:9" x14ac:dyDescent="0.15">
      <c r="B40"/>
      <c r="C40"/>
      <c r="D40"/>
      <c r="E40"/>
      <c r="F40"/>
      <c r="G40" s="1"/>
      <c r="H40" s="1"/>
      <c r="I40" s="1"/>
    </row>
    <row r="41" spans="1:9" x14ac:dyDescent="0.15">
      <c r="B41"/>
      <c r="C41"/>
      <c r="D41"/>
      <c r="E41"/>
      <c r="F41"/>
      <c r="G41" s="1"/>
      <c r="H41" s="1"/>
      <c r="I41" s="1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L50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29</v>
      </c>
      <c r="B1" s="5" t="s">
        <v>156</v>
      </c>
      <c r="C1" s="9" t="s">
        <v>290</v>
      </c>
      <c r="D1" s="9">
        <f>COUNTA(A5:A16)</f>
        <v>11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2007</v>
      </c>
      <c r="B5" s="9">
        <v>3</v>
      </c>
      <c r="C5" s="9">
        <v>3</v>
      </c>
      <c r="D5" s="9">
        <v>1</v>
      </c>
      <c r="F5" s="9">
        <v>32</v>
      </c>
      <c r="I5" s="1">
        <f t="shared" ref="I5:I13" si="0">IF(C5=0,"",ROUND(F5/(C5-D5),3))</f>
        <v>16</v>
      </c>
      <c r="L5">
        <v>1</v>
      </c>
    </row>
    <row r="6" spans="1:12" x14ac:dyDescent="0.15">
      <c r="A6">
        <v>2008</v>
      </c>
      <c r="B6" s="9">
        <v>14</v>
      </c>
      <c r="C6" s="9">
        <v>13</v>
      </c>
      <c r="D6" s="9">
        <v>1</v>
      </c>
      <c r="E6" s="9">
        <v>2</v>
      </c>
      <c r="F6" s="9">
        <v>74</v>
      </c>
      <c r="I6" s="1">
        <f t="shared" si="0"/>
        <v>6.1669999999999998</v>
      </c>
      <c r="L6">
        <v>2</v>
      </c>
    </row>
    <row r="7" spans="1:12" x14ac:dyDescent="0.15">
      <c r="A7">
        <v>2009</v>
      </c>
      <c r="B7">
        <v>14</v>
      </c>
      <c r="C7">
        <v>12</v>
      </c>
      <c r="D7">
        <v>4</v>
      </c>
      <c r="E7">
        <v>2</v>
      </c>
      <c r="F7">
        <v>116</v>
      </c>
      <c r="G7"/>
      <c r="H7">
        <v>1</v>
      </c>
      <c r="I7" s="1">
        <f t="shared" si="0"/>
        <v>14.5</v>
      </c>
      <c r="J7">
        <v>51</v>
      </c>
      <c r="L7">
        <v>5</v>
      </c>
    </row>
    <row r="8" spans="1:12" x14ac:dyDescent="0.15">
      <c r="A8">
        <v>2010</v>
      </c>
      <c r="B8">
        <v>14</v>
      </c>
      <c r="C8">
        <v>14</v>
      </c>
      <c r="D8">
        <v>1</v>
      </c>
      <c r="E8">
        <v>3</v>
      </c>
      <c r="F8">
        <v>132</v>
      </c>
      <c r="G8"/>
      <c r="H8"/>
      <c r="I8" s="1">
        <f t="shared" si="0"/>
        <v>10.154</v>
      </c>
      <c r="J8">
        <v>33</v>
      </c>
      <c r="L8">
        <v>2</v>
      </c>
    </row>
    <row r="9" spans="1:12" x14ac:dyDescent="0.15">
      <c r="A9">
        <v>2011</v>
      </c>
      <c r="B9">
        <v>16</v>
      </c>
      <c r="C9">
        <v>16</v>
      </c>
      <c r="D9">
        <v>4</v>
      </c>
      <c r="E9"/>
      <c r="F9">
        <v>150</v>
      </c>
      <c r="G9"/>
      <c r="H9"/>
      <c r="I9" s="1">
        <f t="shared" si="0"/>
        <v>12.5</v>
      </c>
      <c r="J9">
        <v>42</v>
      </c>
      <c r="L9">
        <v>5</v>
      </c>
    </row>
    <row r="10" spans="1:12" x14ac:dyDescent="0.15">
      <c r="A10">
        <v>2012</v>
      </c>
      <c r="B10">
        <v>13</v>
      </c>
      <c r="C10">
        <v>12</v>
      </c>
      <c r="D10">
        <v>1</v>
      </c>
      <c r="E10">
        <v>1</v>
      </c>
      <c r="F10">
        <v>138</v>
      </c>
      <c r="G10"/>
      <c r="H10"/>
      <c r="I10" s="1">
        <f t="shared" si="0"/>
        <v>12.545</v>
      </c>
      <c r="J10">
        <v>40</v>
      </c>
      <c r="L10" s="9">
        <v>5</v>
      </c>
    </row>
    <row r="11" spans="1:12" x14ac:dyDescent="0.15">
      <c r="A11">
        <v>2013</v>
      </c>
      <c r="B11" s="24">
        <v>21</v>
      </c>
      <c r="C11" s="24">
        <v>19</v>
      </c>
      <c r="D11" s="24">
        <v>2</v>
      </c>
      <c r="E11" s="24">
        <v>1</v>
      </c>
      <c r="F11" s="24">
        <v>411</v>
      </c>
      <c r="G11"/>
      <c r="H11">
        <v>2</v>
      </c>
      <c r="I11" s="1">
        <f t="shared" si="0"/>
        <v>24.175999999999998</v>
      </c>
      <c r="J11">
        <v>73</v>
      </c>
      <c r="L11">
        <v>9</v>
      </c>
    </row>
    <row r="12" spans="1:12" x14ac:dyDescent="0.15">
      <c r="A12">
        <v>2014</v>
      </c>
      <c r="B12" s="24">
        <v>18</v>
      </c>
      <c r="C12" s="24">
        <v>19</v>
      </c>
      <c r="D12" s="24">
        <v>2</v>
      </c>
      <c r="E12" s="24">
        <v>4</v>
      </c>
      <c r="F12" s="24">
        <v>230</v>
      </c>
      <c r="G12"/>
      <c r="H12">
        <v>1</v>
      </c>
      <c r="I12" s="1">
        <f t="shared" si="0"/>
        <v>13.529</v>
      </c>
      <c r="J12">
        <v>58</v>
      </c>
      <c r="K12" t="s">
        <v>218</v>
      </c>
      <c r="L12">
        <v>5</v>
      </c>
    </row>
    <row r="13" spans="1:12" x14ac:dyDescent="0.15">
      <c r="A13">
        <v>2015</v>
      </c>
      <c r="B13" s="24">
        <v>19</v>
      </c>
      <c r="C13" s="24">
        <v>16</v>
      </c>
      <c r="D13" s="24">
        <v>0</v>
      </c>
      <c r="E13" s="24">
        <v>1</v>
      </c>
      <c r="F13" s="24">
        <v>444</v>
      </c>
      <c r="G13"/>
      <c r="H13">
        <v>1</v>
      </c>
      <c r="I13" s="1">
        <f t="shared" si="0"/>
        <v>27.75</v>
      </c>
      <c r="J13">
        <v>96</v>
      </c>
      <c r="L13">
        <v>8</v>
      </c>
    </row>
    <row r="14" spans="1:12" x14ac:dyDescent="0.15">
      <c r="A14">
        <v>2016</v>
      </c>
      <c r="B14" s="24">
        <v>18</v>
      </c>
      <c r="C14" s="24">
        <v>17</v>
      </c>
      <c r="D14" s="24">
        <v>3</v>
      </c>
      <c r="E14" s="24">
        <v>1</v>
      </c>
      <c r="F14" s="24">
        <v>578</v>
      </c>
      <c r="G14" s="24">
        <v>1</v>
      </c>
      <c r="H14" s="24">
        <v>3</v>
      </c>
      <c r="I14" s="10">
        <f>IF(C14-D14=0,"--",F14/(C14-D14))</f>
        <v>41.285714285714285</v>
      </c>
      <c r="J14" s="24">
        <v>137</v>
      </c>
      <c r="L14">
        <v>3</v>
      </c>
    </row>
    <row r="15" spans="1:12" x14ac:dyDescent="0.15">
      <c r="A15">
        <v>2017</v>
      </c>
      <c r="B15" s="24">
        <v>20</v>
      </c>
      <c r="C15" s="24">
        <v>20</v>
      </c>
      <c r="D15" s="24">
        <v>5</v>
      </c>
      <c r="E15" s="24">
        <v>0</v>
      </c>
      <c r="F15" s="24">
        <v>446</v>
      </c>
      <c r="G15" s="24">
        <v>0</v>
      </c>
      <c r="H15" s="24">
        <v>3</v>
      </c>
      <c r="I15" s="53">
        <f>IF(C15-D15=0,"--",F15/(C15-D15))</f>
        <v>29.733333333333334</v>
      </c>
      <c r="J15" s="24">
        <v>63</v>
      </c>
      <c r="L15" s="24">
        <v>10</v>
      </c>
    </row>
    <row r="16" spans="1:12" x14ac:dyDescent="0.15">
      <c r="I16" s="9"/>
    </row>
    <row r="17" spans="1:12" x14ac:dyDescent="0.15">
      <c r="A17" t="s">
        <v>27</v>
      </c>
      <c r="B17" s="9">
        <f t="shared" ref="B17:H17" si="1">SUM(B5:B16)</f>
        <v>170</v>
      </c>
      <c r="C17" s="9">
        <f t="shared" si="1"/>
        <v>161</v>
      </c>
      <c r="D17" s="9">
        <f t="shared" si="1"/>
        <v>24</v>
      </c>
      <c r="E17" s="9">
        <f t="shared" si="1"/>
        <v>15</v>
      </c>
      <c r="F17" s="9">
        <f t="shared" si="1"/>
        <v>2751</v>
      </c>
      <c r="G17" s="9">
        <f t="shared" si="1"/>
        <v>1</v>
      </c>
      <c r="H17" s="9">
        <f t="shared" si="1"/>
        <v>11</v>
      </c>
      <c r="I17" s="10">
        <f>F17/(C17-D17)</f>
        <v>20.080291970802918</v>
      </c>
      <c r="J17">
        <f>MAX(J5:J16)</f>
        <v>137</v>
      </c>
      <c r="L17" s="9">
        <f t="shared" ref="L17" si="2">SUM(L5:L16)</f>
        <v>55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126</v>
      </c>
    </row>
    <row r="40" spans="1:10" x14ac:dyDescent="0.15">
      <c r="A40" s="9">
        <f>COUNTA(A42:A49)</f>
        <v>7</v>
      </c>
    </row>
    <row r="41" spans="1:10" x14ac:dyDescent="0.15">
      <c r="A41" t="s">
        <v>107</v>
      </c>
      <c r="B41" t="s">
        <v>66</v>
      </c>
      <c r="C41" t="s">
        <v>67</v>
      </c>
      <c r="D41" t="s">
        <v>68</v>
      </c>
      <c r="E41" t="s">
        <v>35</v>
      </c>
      <c r="F41" t="s">
        <v>70</v>
      </c>
      <c r="G41" s="1" t="s">
        <v>71</v>
      </c>
      <c r="H41" s="1" t="s">
        <v>72</v>
      </c>
      <c r="I41" s="1" t="s">
        <v>37</v>
      </c>
      <c r="J41" s="1" t="s">
        <v>69</v>
      </c>
    </row>
    <row r="42" spans="1:10" x14ac:dyDescent="0.15">
      <c r="A42">
        <v>2008</v>
      </c>
      <c r="B42">
        <v>5</v>
      </c>
      <c r="C42">
        <v>0</v>
      </c>
      <c r="D42">
        <v>2</v>
      </c>
      <c r="E42">
        <v>19</v>
      </c>
      <c r="F42"/>
      <c r="G42" s="1">
        <f t="shared" ref="G42:G45" si="3">IF(ISERROR(E42/B42),"N/A",E42/B42)</f>
        <v>3.8</v>
      </c>
      <c r="H42" s="1">
        <f t="shared" ref="H42:H45" si="4">IF(ISERROR((B42*6)/D42),"N/A",(B42*6)/D42)</f>
        <v>15</v>
      </c>
      <c r="I42" s="10">
        <f t="shared" ref="I42:I45" si="5">IF(ISERROR(E42/D42),"N/A",E42/D42)</f>
        <v>9.5</v>
      </c>
      <c r="J42" s="57" t="s">
        <v>206</v>
      </c>
    </row>
    <row r="43" spans="1:10" x14ac:dyDescent="0.15">
      <c r="A43">
        <v>2009</v>
      </c>
      <c r="B43">
        <v>2</v>
      </c>
      <c r="C43">
        <v>0</v>
      </c>
      <c r="D43">
        <v>1</v>
      </c>
      <c r="E43">
        <v>19</v>
      </c>
      <c r="F43"/>
      <c r="G43" s="1">
        <f t="shared" si="3"/>
        <v>9.5</v>
      </c>
      <c r="H43" s="1">
        <f t="shared" si="4"/>
        <v>12</v>
      </c>
      <c r="I43" s="10">
        <f t="shared" si="5"/>
        <v>19</v>
      </c>
      <c r="J43" s="3" t="s">
        <v>178</v>
      </c>
    </row>
    <row r="44" spans="1:10" x14ac:dyDescent="0.15">
      <c r="A44">
        <v>2010</v>
      </c>
      <c r="B44">
        <v>4</v>
      </c>
      <c r="C44">
        <v>0</v>
      </c>
      <c r="D44">
        <v>1</v>
      </c>
      <c r="E44">
        <v>31</v>
      </c>
      <c r="F44"/>
      <c r="G44" s="1">
        <f t="shared" si="3"/>
        <v>7.75</v>
      </c>
      <c r="H44" s="1">
        <f t="shared" si="4"/>
        <v>24</v>
      </c>
      <c r="I44" s="10">
        <f t="shared" si="5"/>
        <v>31</v>
      </c>
      <c r="J44" s="3" t="s">
        <v>198</v>
      </c>
    </row>
    <row r="45" spans="1:10" x14ac:dyDescent="0.15">
      <c r="A45">
        <v>2011</v>
      </c>
      <c r="B45">
        <v>3</v>
      </c>
      <c r="C45">
        <v>1</v>
      </c>
      <c r="D45">
        <v>0</v>
      </c>
      <c r="E45">
        <v>15</v>
      </c>
      <c r="F45"/>
      <c r="G45" s="10">
        <f t="shared" si="3"/>
        <v>5</v>
      </c>
      <c r="H45" s="10" t="str">
        <f t="shared" si="4"/>
        <v>N/A</v>
      </c>
      <c r="I45" s="10" t="str">
        <f t="shared" si="5"/>
        <v>N/A</v>
      </c>
      <c r="J45" s="3"/>
    </row>
    <row r="46" spans="1:10" x14ac:dyDescent="0.15">
      <c r="A46">
        <v>2012</v>
      </c>
      <c r="B46"/>
      <c r="C46"/>
      <c r="D46"/>
      <c r="E46"/>
      <c r="F46"/>
      <c r="G46" s="10"/>
      <c r="H46" s="10"/>
      <c r="I46" s="10"/>
      <c r="J46" s="3"/>
    </row>
    <row r="47" spans="1:10" x14ac:dyDescent="0.15">
      <c r="A47">
        <v>2013</v>
      </c>
      <c r="B47" s="24">
        <v>11</v>
      </c>
      <c r="C47" s="24">
        <v>3</v>
      </c>
      <c r="D47" s="24">
        <v>3</v>
      </c>
      <c r="E47" s="24">
        <v>44</v>
      </c>
      <c r="F47"/>
      <c r="G47" s="10">
        <f t="shared" ref="G47" si="6">IF(ISERROR(E47/B47),"N/A",E47/B47)</f>
        <v>4</v>
      </c>
      <c r="H47" s="10">
        <f t="shared" ref="H47" si="7">IF(ISERROR((B47*6)/D47),"N/A",(B47*6)/D47)</f>
        <v>22</v>
      </c>
      <c r="I47" s="10">
        <f t="shared" ref="I47:I48" si="8">IF(ISERROR(E47/D47),"N/A",E47/D47)</f>
        <v>14.666666666666666</v>
      </c>
      <c r="J47" s="3" t="s">
        <v>226</v>
      </c>
    </row>
    <row r="48" spans="1:10" x14ac:dyDescent="0.15">
      <c r="A48">
        <v>2017</v>
      </c>
      <c r="B48" s="24">
        <v>2</v>
      </c>
      <c r="C48" s="24">
        <v>0</v>
      </c>
      <c r="D48" s="24">
        <v>1</v>
      </c>
      <c r="E48" s="24">
        <v>22</v>
      </c>
      <c r="F48" s="24">
        <v>0</v>
      </c>
      <c r="G48" s="4">
        <f>IF(ISERROR(E48/B48),"N/A",E48/B48)</f>
        <v>11</v>
      </c>
      <c r="H48" s="4">
        <f>IF(ISERROR((B48*6)/D48),"N/A",(B48*6)/D48)</f>
        <v>12</v>
      </c>
      <c r="I48" s="4">
        <f t="shared" si="8"/>
        <v>22</v>
      </c>
      <c r="J48" s="52" t="s">
        <v>199</v>
      </c>
    </row>
    <row r="49" spans="1:10" x14ac:dyDescent="0.15">
      <c r="B49"/>
      <c r="C49"/>
      <c r="D49"/>
      <c r="E49"/>
      <c r="F49"/>
      <c r="G49" s="1"/>
      <c r="H49" s="1"/>
      <c r="I49" s="1"/>
    </row>
    <row r="50" spans="1:10" x14ac:dyDescent="0.15">
      <c r="A50" t="s">
        <v>63</v>
      </c>
      <c r="B50">
        <f>SUM(B42:B49)</f>
        <v>27</v>
      </c>
      <c r="C50">
        <f>SUM(C42:C49)</f>
        <v>4</v>
      </c>
      <c r="D50">
        <f>SUM(D42:D49)</f>
        <v>8</v>
      </c>
      <c r="E50">
        <f>SUM(E42:E49)</f>
        <v>150</v>
      </c>
      <c r="F50">
        <f>SUM(F42:F49)</f>
        <v>0</v>
      </c>
      <c r="G50" s="1">
        <f>E50/B50</f>
        <v>5.5555555555555554</v>
      </c>
      <c r="H50" s="1">
        <f>(B50*6)/D50</f>
        <v>20.25</v>
      </c>
      <c r="I50" s="1">
        <f>E50/D50</f>
        <v>18.75</v>
      </c>
      <c r="J50" s="3" t="s">
        <v>206</v>
      </c>
    </row>
  </sheetData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299</v>
      </c>
      <c r="B1" s="5" t="s">
        <v>232</v>
      </c>
      <c r="C1" s="9" t="s">
        <v>300</v>
      </c>
      <c r="D1" s="9">
        <f>COUNTA(A5:A7)</f>
        <v>2</v>
      </c>
      <c r="E1" s="9">
        <f>COUNTA(A14:A16)</f>
        <v>2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A3" s="5"/>
      <c r="J3" s="9"/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3" t="s">
        <v>22</v>
      </c>
      <c r="H4" s="3" t="s">
        <v>36</v>
      </c>
      <c r="I4" s="3" t="s">
        <v>122</v>
      </c>
      <c r="J4" s="3" t="s">
        <v>204</v>
      </c>
      <c r="K4" s="3" t="s">
        <v>271</v>
      </c>
      <c r="L4" s="9" t="s">
        <v>285</v>
      </c>
    </row>
    <row r="5" spans="1:12" x14ac:dyDescent="0.15">
      <c r="A5">
        <v>2016</v>
      </c>
      <c r="B5" s="24">
        <v>7</v>
      </c>
      <c r="C5" s="24">
        <v>3</v>
      </c>
      <c r="D5" s="24">
        <v>1</v>
      </c>
      <c r="E5" s="24">
        <v>1</v>
      </c>
      <c r="F5" s="24">
        <v>12</v>
      </c>
      <c r="G5" s="24">
        <v>0</v>
      </c>
      <c r="H5" s="24">
        <v>0</v>
      </c>
      <c r="I5" s="4">
        <f>IFERROR(ROUND(F5/(C5-D5),3),"--")</f>
        <v>6</v>
      </c>
      <c r="J5" s="24">
        <v>12</v>
      </c>
      <c r="K5" t="s">
        <v>218</v>
      </c>
      <c r="L5">
        <v>3</v>
      </c>
    </row>
    <row r="6" spans="1:12" x14ac:dyDescent="0.15">
      <c r="A6">
        <v>2017</v>
      </c>
      <c r="B6" s="24">
        <v>2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4" t="str">
        <f>IF(C6-D6=0,"--",F6/(C6-D6))</f>
        <v>--</v>
      </c>
      <c r="J6" s="24">
        <v>0</v>
      </c>
      <c r="L6" s="52" t="s">
        <v>244</v>
      </c>
    </row>
    <row r="7" spans="1:12" x14ac:dyDescent="0.15">
      <c r="I7" s="9"/>
    </row>
    <row r="8" spans="1:12" x14ac:dyDescent="0.15">
      <c r="A8" t="s">
        <v>150</v>
      </c>
      <c r="B8" s="9">
        <f t="shared" ref="B8:H8" si="0">SUM(B5:B7)</f>
        <v>9</v>
      </c>
      <c r="C8" s="9">
        <f t="shared" si="0"/>
        <v>3</v>
      </c>
      <c r="D8" s="9">
        <f t="shared" si="0"/>
        <v>1</v>
      </c>
      <c r="E8" s="9">
        <f t="shared" si="0"/>
        <v>1</v>
      </c>
      <c r="F8" s="9">
        <f t="shared" si="0"/>
        <v>12</v>
      </c>
      <c r="G8" s="9">
        <f t="shared" si="0"/>
        <v>0</v>
      </c>
      <c r="H8" s="9">
        <f t="shared" si="0"/>
        <v>0</v>
      </c>
      <c r="I8" s="4">
        <f>IFERROR(ROUND(F8/(C8-D8),3),"--")</f>
        <v>6</v>
      </c>
      <c r="J8">
        <f>MAX(J5:J7)</f>
        <v>12</v>
      </c>
      <c r="K8" t="s">
        <v>218</v>
      </c>
      <c r="L8" s="9">
        <f>SUM(L5:L7)</f>
        <v>3</v>
      </c>
    </row>
    <row r="9" spans="1:12" x14ac:dyDescent="0.15">
      <c r="H9" s="10"/>
    </row>
    <row r="11" spans="1:12" x14ac:dyDescent="0.15">
      <c r="A11" s="5" t="s">
        <v>126</v>
      </c>
    </row>
    <row r="12" spans="1:12" x14ac:dyDescent="0.15">
      <c r="A12" s="5"/>
    </row>
    <row r="13" spans="1:12" x14ac:dyDescent="0.15">
      <c r="A13" s="3" t="s">
        <v>107</v>
      </c>
      <c r="B13" s="3" t="s">
        <v>66</v>
      </c>
      <c r="C13" s="3" t="s">
        <v>67</v>
      </c>
      <c r="D13" s="3" t="s">
        <v>68</v>
      </c>
      <c r="E13" s="3" t="s">
        <v>35</v>
      </c>
      <c r="F13" s="3" t="s">
        <v>70</v>
      </c>
      <c r="G13" s="4" t="s">
        <v>71</v>
      </c>
      <c r="H13" s="4" t="s">
        <v>72</v>
      </c>
      <c r="I13" s="4" t="s">
        <v>37</v>
      </c>
      <c r="J13" s="4" t="s">
        <v>69</v>
      </c>
    </row>
    <row r="14" spans="1:12" x14ac:dyDescent="0.15">
      <c r="A14">
        <v>2016</v>
      </c>
      <c r="B14" s="24">
        <v>29</v>
      </c>
      <c r="C14" s="24">
        <v>2</v>
      </c>
      <c r="D14" s="24">
        <v>10</v>
      </c>
      <c r="E14" s="24">
        <v>120</v>
      </c>
      <c r="F14" s="24">
        <v>1</v>
      </c>
      <c r="G14" s="10">
        <f>IF(ISERROR(E14/B14),"N/A",E14/B14)</f>
        <v>4.1379310344827589</v>
      </c>
      <c r="H14" s="10">
        <f>IF(ISERROR((B14*6)/D14),"N/A",(B14*6)/D14)</f>
        <v>17.399999999999999</v>
      </c>
      <c r="I14" s="10">
        <f t="shared" ref="I14:I15" si="1">IF(ISERROR(E14/D14),"N/A",E14/D14)</f>
        <v>12</v>
      </c>
      <c r="J14" s="3" t="s">
        <v>305</v>
      </c>
    </row>
    <row r="15" spans="1:12" x14ac:dyDescent="0.15">
      <c r="A15">
        <v>2017</v>
      </c>
      <c r="B15" s="24">
        <v>4</v>
      </c>
      <c r="C15" s="24">
        <v>0</v>
      </c>
      <c r="D15" s="24">
        <v>0</v>
      </c>
      <c r="E15" s="24">
        <v>26</v>
      </c>
      <c r="F15" s="24">
        <v>0</v>
      </c>
      <c r="G15" s="4">
        <f>IF(ISERROR(E15/B15),"N/A",E15/B15)</f>
        <v>6.5</v>
      </c>
      <c r="H15" s="4" t="str">
        <f>IF(ISERROR((B15*6)/D15),"N/A",(B15*6)/D15)</f>
        <v>N/A</v>
      </c>
      <c r="I15" s="4" t="str">
        <f t="shared" si="1"/>
        <v>N/A</v>
      </c>
      <c r="J15" s="52" t="s">
        <v>244</v>
      </c>
    </row>
    <row r="16" spans="1:12" x14ac:dyDescent="0.15">
      <c r="B16"/>
      <c r="C16"/>
      <c r="D16"/>
      <c r="E16"/>
      <c r="F16"/>
      <c r="G16" s="1"/>
      <c r="H16" s="1"/>
      <c r="I16" s="1"/>
    </row>
    <row r="17" spans="1:10" x14ac:dyDescent="0.15">
      <c r="A17" t="s">
        <v>63</v>
      </c>
      <c r="B17">
        <f>SUM(B14:B16)</f>
        <v>33</v>
      </c>
      <c r="C17">
        <f>SUM(C14:C16)</f>
        <v>2</v>
      </c>
      <c r="D17">
        <f>SUM(D14:D16)</f>
        <v>10</v>
      </c>
      <c r="E17">
        <f>SUM(E14:E16)</f>
        <v>146</v>
      </c>
      <c r="F17">
        <f>SUM(F14:F16)</f>
        <v>1</v>
      </c>
      <c r="G17" s="1">
        <f>E17/B17</f>
        <v>4.4242424242424239</v>
      </c>
      <c r="H17" s="1">
        <f>(B17*6)/D17</f>
        <v>19.8</v>
      </c>
      <c r="I17" s="1">
        <f>E17/D17</f>
        <v>14.6</v>
      </c>
      <c r="J17" s="3" t="s">
        <v>305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352</v>
      </c>
      <c r="B1" s="5" t="s">
        <v>265</v>
      </c>
      <c r="C1" s="9" t="s">
        <v>351</v>
      </c>
      <c r="D1" s="9">
        <f>COUNTA(A5:A8)</f>
        <v>3</v>
      </c>
      <c r="E1" s="9">
        <f>COUNTA(A34:A37)</f>
        <v>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3" t="s">
        <v>22</v>
      </c>
      <c r="H4" s="3" t="s">
        <v>36</v>
      </c>
      <c r="I4" s="3" t="s">
        <v>122</v>
      </c>
      <c r="J4" s="3" t="s">
        <v>204</v>
      </c>
      <c r="K4" s="3" t="s">
        <v>271</v>
      </c>
      <c r="L4" s="9" t="s">
        <v>285</v>
      </c>
    </row>
    <row r="5" spans="1:12" x14ac:dyDescent="0.15">
      <c r="A5">
        <v>2015</v>
      </c>
      <c r="B5" s="24">
        <v>3</v>
      </c>
      <c r="C5" s="24">
        <v>3</v>
      </c>
      <c r="D5" s="24">
        <v>1</v>
      </c>
      <c r="E5" s="24">
        <v>1</v>
      </c>
      <c r="F5" s="24">
        <v>53</v>
      </c>
      <c r="G5" s="9">
        <v>0</v>
      </c>
      <c r="H5" s="9">
        <v>0</v>
      </c>
      <c r="I5" s="4">
        <f>IF(C5=0,"",ROUND(F5/(C5-D5),3))</f>
        <v>26.5</v>
      </c>
      <c r="J5" s="26">
        <v>26</v>
      </c>
      <c r="L5">
        <v>1</v>
      </c>
    </row>
    <row r="6" spans="1:12" x14ac:dyDescent="0.15">
      <c r="A6">
        <v>2016</v>
      </c>
      <c r="B6" s="24">
        <v>6</v>
      </c>
      <c r="C6" s="24">
        <v>4</v>
      </c>
      <c r="D6" s="24">
        <v>2</v>
      </c>
      <c r="E6" s="24">
        <v>0</v>
      </c>
      <c r="F6" s="24">
        <v>39</v>
      </c>
      <c r="G6" s="24">
        <v>0</v>
      </c>
      <c r="H6" s="24">
        <v>0</v>
      </c>
      <c r="I6" s="4">
        <f>IF(C6-D6=0,"--",F6/(C6-D6))</f>
        <v>19.5</v>
      </c>
      <c r="J6" s="24">
        <v>17</v>
      </c>
      <c r="K6" t="s">
        <v>218</v>
      </c>
      <c r="L6">
        <v>3</v>
      </c>
    </row>
    <row r="7" spans="1:12" x14ac:dyDescent="0.15">
      <c r="A7">
        <v>2017</v>
      </c>
      <c r="B7" s="24">
        <v>6</v>
      </c>
      <c r="C7" s="24">
        <v>5</v>
      </c>
      <c r="D7" s="24">
        <v>1</v>
      </c>
      <c r="E7" s="24">
        <v>0</v>
      </c>
      <c r="F7" s="24">
        <v>49</v>
      </c>
      <c r="G7" s="24">
        <v>0</v>
      </c>
      <c r="H7" s="24">
        <v>0</v>
      </c>
      <c r="I7" s="4">
        <f>IF(C7-D7=0,"--",F7/(C7-D7))</f>
        <v>12.25</v>
      </c>
      <c r="J7" s="24">
        <v>37</v>
      </c>
      <c r="L7" s="24">
        <v>2</v>
      </c>
    </row>
    <row r="8" spans="1:12" x14ac:dyDescent="0.15">
      <c r="I8" s="9"/>
    </row>
    <row r="9" spans="1:12" x14ac:dyDescent="0.15">
      <c r="A9" t="s">
        <v>150</v>
      </c>
      <c r="B9" s="9">
        <f t="shared" ref="B9:H9" si="0">SUM(B5:B8)</f>
        <v>15</v>
      </c>
      <c r="C9" s="9">
        <f t="shared" si="0"/>
        <v>12</v>
      </c>
      <c r="D9" s="9">
        <f t="shared" si="0"/>
        <v>4</v>
      </c>
      <c r="E9" s="9">
        <f t="shared" si="0"/>
        <v>1</v>
      </c>
      <c r="F9" s="9">
        <f t="shared" si="0"/>
        <v>141</v>
      </c>
      <c r="G9" s="9">
        <f t="shared" si="0"/>
        <v>0</v>
      </c>
      <c r="H9" s="9">
        <f t="shared" si="0"/>
        <v>0</v>
      </c>
      <c r="I9" s="4">
        <f>F9/(C9-D9)</f>
        <v>17.625</v>
      </c>
      <c r="J9">
        <f>MAX(J5:J8)</f>
        <v>37</v>
      </c>
      <c r="L9" s="9">
        <f t="shared" ref="L9" si="1">SUM(L5:L8)</f>
        <v>6</v>
      </c>
    </row>
    <row r="10" spans="1:12" x14ac:dyDescent="0.15">
      <c r="H10" s="10"/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31" spans="1:8" x14ac:dyDescent="0.15">
      <c r="A31" s="5" t="s">
        <v>126</v>
      </c>
    </row>
    <row r="32" spans="1:8" x14ac:dyDescent="0.15">
      <c r="A32" s="5"/>
    </row>
    <row r="33" spans="1:10" x14ac:dyDescent="0.15">
      <c r="A33" s="3" t="s">
        <v>107</v>
      </c>
      <c r="B33" s="3" t="s">
        <v>66</v>
      </c>
      <c r="C33" s="3" t="s">
        <v>67</v>
      </c>
      <c r="D33" s="3" t="s">
        <v>68</v>
      </c>
      <c r="E33" s="3" t="s">
        <v>35</v>
      </c>
      <c r="F33" s="3" t="s">
        <v>70</v>
      </c>
      <c r="G33" s="4" t="s">
        <v>71</v>
      </c>
      <c r="H33" s="4" t="s">
        <v>72</v>
      </c>
      <c r="I33" s="4" t="s">
        <v>37</v>
      </c>
      <c r="J33" s="4" t="s">
        <v>69</v>
      </c>
    </row>
    <row r="34" spans="1:10" x14ac:dyDescent="0.15">
      <c r="A34">
        <v>2015</v>
      </c>
      <c r="B34" s="24">
        <v>9</v>
      </c>
      <c r="C34" s="24">
        <v>0</v>
      </c>
      <c r="D34" s="9">
        <v>0</v>
      </c>
      <c r="E34" s="24">
        <v>84</v>
      </c>
      <c r="F34" s="24">
        <v>0</v>
      </c>
      <c r="G34" s="10">
        <f t="shared" ref="G34" si="2">IF(ISERROR(E34/B34),"N/A",E34/B34)</f>
        <v>9.3333333333333339</v>
      </c>
      <c r="H34" s="10" t="str">
        <f>IF(ISERROR((B34*6)/D34),"N/A",(B34*6)/D34)</f>
        <v>N/A</v>
      </c>
      <c r="I34" s="10" t="str">
        <f t="shared" ref="I34:I36" si="3">IF(ISERROR(E34/D34),"N/A",E34/D34)</f>
        <v>N/A</v>
      </c>
      <c r="J34" s="3"/>
    </row>
    <row r="35" spans="1:10" x14ac:dyDescent="0.15">
      <c r="A35">
        <v>2016</v>
      </c>
      <c r="B35" s="24">
        <v>17.5</v>
      </c>
      <c r="C35" s="24">
        <v>1</v>
      </c>
      <c r="D35" s="24">
        <v>6</v>
      </c>
      <c r="E35" s="24">
        <v>116</v>
      </c>
      <c r="F35" s="24">
        <v>0</v>
      </c>
      <c r="G35" s="10">
        <f>IF(ISERROR(E35/B35),"N/A",E35/B35)</f>
        <v>6.628571428571429</v>
      </c>
      <c r="H35" s="10">
        <f>IF(ISERROR((B35*6)/D35),"N/A",(B35*6)/D35)</f>
        <v>17.5</v>
      </c>
      <c r="I35" s="10">
        <f t="shared" si="3"/>
        <v>19.333333333333332</v>
      </c>
      <c r="J35" s="3" t="s">
        <v>129</v>
      </c>
    </row>
    <row r="36" spans="1:10" x14ac:dyDescent="0.15">
      <c r="A36">
        <v>2017</v>
      </c>
      <c r="B36" s="24">
        <v>32</v>
      </c>
      <c r="C36" s="24">
        <v>2</v>
      </c>
      <c r="D36" s="24">
        <v>10</v>
      </c>
      <c r="E36" s="24">
        <v>181</v>
      </c>
      <c r="F36" s="24">
        <v>1</v>
      </c>
      <c r="G36" s="53">
        <f>IF(ISERROR(E36/B36),"N/A",E36/B36)</f>
        <v>5.65625</v>
      </c>
      <c r="H36" s="53">
        <f>IF(ISERROR((B36*6)/D36),"N/A",(B36*6)/D36)</f>
        <v>19.2</v>
      </c>
      <c r="I36" s="53">
        <f t="shared" si="3"/>
        <v>18.100000000000001</v>
      </c>
      <c r="J36" s="52" t="s">
        <v>306</v>
      </c>
    </row>
    <row r="37" spans="1:10" x14ac:dyDescent="0.15">
      <c r="B37"/>
      <c r="C37"/>
      <c r="D37"/>
      <c r="E37"/>
      <c r="F37"/>
      <c r="G37" s="1"/>
      <c r="H37" s="1"/>
      <c r="I37" s="1"/>
    </row>
    <row r="38" spans="1:10" x14ac:dyDescent="0.15">
      <c r="A38" t="s">
        <v>63</v>
      </c>
      <c r="B38">
        <f>SUM(B34:B37)</f>
        <v>58.5</v>
      </c>
      <c r="C38">
        <f>SUM(C34:C37)</f>
        <v>3</v>
      </c>
      <c r="D38">
        <f>SUM(D34:D37)</f>
        <v>16</v>
      </c>
      <c r="E38">
        <f>SUM(E34:E37)</f>
        <v>381</v>
      </c>
      <c r="F38">
        <f>SUM(F34:F37)</f>
        <v>1</v>
      </c>
      <c r="G38" s="1">
        <f>E38/B38</f>
        <v>6.5128205128205128</v>
      </c>
      <c r="H38" s="1">
        <f>(B38*6)/D38</f>
        <v>21.9375</v>
      </c>
      <c r="I38" s="1">
        <f>E38/D38</f>
        <v>23.8125</v>
      </c>
      <c r="J38" s="3" t="s">
        <v>129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296</v>
      </c>
      <c r="B1" s="5" t="s">
        <v>297</v>
      </c>
      <c r="C1" s="55" t="s">
        <v>298</v>
      </c>
      <c r="D1" s="9">
        <f>COUNTA(A5:A8)</f>
        <v>3</v>
      </c>
      <c r="E1" s="9">
        <f>COUNTA(A34:A37)</f>
        <v>3</v>
      </c>
    </row>
    <row r="2" spans="1:12" x14ac:dyDescent="0.15">
      <c r="A2" s="5" t="s">
        <v>116</v>
      </c>
      <c r="B2" s="17"/>
      <c r="C2" s="21" t="s">
        <v>172</v>
      </c>
    </row>
    <row r="3" spans="1:12" x14ac:dyDescent="0.15">
      <c r="L3" s="9"/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3" t="s">
        <v>22</v>
      </c>
      <c r="H4" s="3" t="s">
        <v>36</v>
      </c>
      <c r="I4" s="3" t="s">
        <v>122</v>
      </c>
      <c r="J4" s="3" t="s">
        <v>204</v>
      </c>
      <c r="K4" s="3" t="s">
        <v>271</v>
      </c>
      <c r="L4" s="9" t="s">
        <v>285</v>
      </c>
    </row>
    <row r="5" spans="1:12" x14ac:dyDescent="0.15">
      <c r="A5">
        <v>2015</v>
      </c>
      <c r="B5" s="24">
        <v>1</v>
      </c>
      <c r="C5" s="24">
        <v>1</v>
      </c>
      <c r="D5" s="24">
        <v>1</v>
      </c>
      <c r="E5" s="24">
        <v>0</v>
      </c>
      <c r="F5" s="24">
        <v>119</v>
      </c>
      <c r="G5" s="9">
        <v>1</v>
      </c>
      <c r="H5" s="9">
        <v>0</v>
      </c>
      <c r="I5" s="4" t="str">
        <f>IFERROR(ROUND(F5/(C5-D5),3),"--")</f>
        <v>--</v>
      </c>
      <c r="J5" s="26">
        <v>119</v>
      </c>
      <c r="K5" t="s">
        <v>218</v>
      </c>
      <c r="L5">
        <v>0</v>
      </c>
    </row>
    <row r="6" spans="1:12" x14ac:dyDescent="0.15">
      <c r="A6">
        <v>2016</v>
      </c>
      <c r="B6" s="24">
        <v>4</v>
      </c>
      <c r="C6" s="24">
        <v>2</v>
      </c>
      <c r="D6" s="24">
        <v>2</v>
      </c>
      <c r="E6" s="24">
        <v>0</v>
      </c>
      <c r="F6" s="24">
        <v>66</v>
      </c>
      <c r="G6" s="24">
        <v>0</v>
      </c>
      <c r="H6" s="24">
        <v>0</v>
      </c>
      <c r="I6" s="4" t="str">
        <f>IFERROR(ROUND(F6/(C6-D6),3),"--")</f>
        <v>--</v>
      </c>
      <c r="J6" s="24">
        <v>47</v>
      </c>
      <c r="K6" t="s">
        <v>218</v>
      </c>
      <c r="L6">
        <v>3</v>
      </c>
    </row>
    <row r="7" spans="1:12" x14ac:dyDescent="0.15">
      <c r="A7">
        <v>2017</v>
      </c>
      <c r="B7" s="24">
        <v>2</v>
      </c>
      <c r="C7" s="24">
        <v>1</v>
      </c>
      <c r="D7" s="24">
        <v>0</v>
      </c>
      <c r="E7" s="24">
        <v>0</v>
      </c>
      <c r="F7" s="24">
        <v>4</v>
      </c>
      <c r="G7" s="24">
        <v>0</v>
      </c>
      <c r="H7" s="24">
        <v>0</v>
      </c>
      <c r="I7" s="4">
        <f>IF(C7-D7=0,"--",F7/(C7-D7))</f>
        <v>4</v>
      </c>
      <c r="J7" s="24">
        <v>45</v>
      </c>
      <c r="L7" s="24">
        <v>0</v>
      </c>
    </row>
    <row r="8" spans="1:12" x14ac:dyDescent="0.15">
      <c r="I8" s="9"/>
    </row>
    <row r="9" spans="1:12" x14ac:dyDescent="0.15">
      <c r="A9" t="s">
        <v>150</v>
      </c>
      <c r="B9" s="9">
        <f t="shared" ref="B9:H9" si="0">SUM(B5:B8)</f>
        <v>7</v>
      </c>
      <c r="C9" s="9">
        <f t="shared" si="0"/>
        <v>4</v>
      </c>
      <c r="D9" s="9">
        <f t="shared" si="0"/>
        <v>3</v>
      </c>
      <c r="E9" s="9">
        <f t="shared" si="0"/>
        <v>0</v>
      </c>
      <c r="F9" s="9">
        <f t="shared" si="0"/>
        <v>189</v>
      </c>
      <c r="G9" s="9">
        <f t="shared" si="0"/>
        <v>1</v>
      </c>
      <c r="H9" s="9">
        <f t="shared" si="0"/>
        <v>0</v>
      </c>
      <c r="I9" s="4">
        <f>IFERROR(ROUND(F9/(C9-D9),3),"--")</f>
        <v>189</v>
      </c>
      <c r="J9">
        <f>MAX(J5:J8)</f>
        <v>119</v>
      </c>
      <c r="K9" t="s">
        <v>218</v>
      </c>
      <c r="L9" s="9">
        <f>SUM(L5:L8)</f>
        <v>3</v>
      </c>
    </row>
    <row r="10" spans="1:12" x14ac:dyDescent="0.15">
      <c r="H10" s="10"/>
    </row>
    <row r="11" spans="1:12" x14ac:dyDescent="0.15">
      <c r="H11" s="10"/>
    </row>
    <row r="12" spans="1:12" x14ac:dyDescent="0.15">
      <c r="H12" s="10"/>
    </row>
    <row r="13" spans="1:12" x14ac:dyDescent="0.15">
      <c r="H13" s="10"/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31" spans="1:8" x14ac:dyDescent="0.15">
      <c r="A31" s="5" t="s">
        <v>126</v>
      </c>
    </row>
    <row r="32" spans="1:8" x14ac:dyDescent="0.15">
      <c r="A32" s="5"/>
    </row>
    <row r="33" spans="1:10" x14ac:dyDescent="0.15">
      <c r="A33" s="3" t="s">
        <v>107</v>
      </c>
      <c r="B33" s="3" t="s">
        <v>66</v>
      </c>
      <c r="C33" s="3" t="s">
        <v>67</v>
      </c>
      <c r="D33" s="3" t="s">
        <v>68</v>
      </c>
      <c r="E33" s="3" t="s">
        <v>35</v>
      </c>
      <c r="F33" s="3" t="s">
        <v>70</v>
      </c>
      <c r="G33" s="4" t="s">
        <v>71</v>
      </c>
      <c r="H33" s="4" t="s">
        <v>72</v>
      </c>
      <c r="I33" s="4" t="s">
        <v>37</v>
      </c>
      <c r="J33" s="4" t="s">
        <v>69</v>
      </c>
    </row>
    <row r="34" spans="1:10" x14ac:dyDescent="0.15">
      <c r="A34">
        <v>2015</v>
      </c>
      <c r="B34" s="35">
        <v>11</v>
      </c>
      <c r="C34" s="24">
        <v>2</v>
      </c>
      <c r="D34" s="9">
        <v>1</v>
      </c>
      <c r="E34" s="24">
        <v>36</v>
      </c>
      <c r="F34" s="24">
        <v>0</v>
      </c>
      <c r="G34" s="10">
        <f t="shared" ref="G34" si="1">IF(ISERROR(E34/B34),"N/A",E34/B34)</f>
        <v>3.2727272727272729</v>
      </c>
      <c r="H34" s="10">
        <f>IF(ISERROR((B34*6)/D34),"N/A",(B34*6)/D34)</f>
        <v>66</v>
      </c>
      <c r="I34" s="10">
        <f t="shared" ref="I34:I36" si="2">IF(ISERROR(E34/D34),"N/A",E34/D34)</f>
        <v>36</v>
      </c>
      <c r="J34" s="3" t="s">
        <v>304</v>
      </c>
    </row>
    <row r="35" spans="1:10" x14ac:dyDescent="0.15">
      <c r="A35">
        <v>2016</v>
      </c>
      <c r="B35" s="35">
        <v>27.04</v>
      </c>
      <c r="C35" s="24">
        <v>7</v>
      </c>
      <c r="D35" s="24">
        <v>8</v>
      </c>
      <c r="E35" s="24">
        <v>81</v>
      </c>
      <c r="F35" s="24">
        <v>1</v>
      </c>
      <c r="G35" s="10">
        <f>IF(ISERROR(E35/B35),"N/A",E35/B35)</f>
        <v>2.995562130177515</v>
      </c>
      <c r="H35" s="10">
        <f>IF(ISERROR((B35*6)/D35),"N/A",(B35*6)/D35)</f>
        <v>20.28</v>
      </c>
      <c r="I35" s="10">
        <f t="shared" si="2"/>
        <v>10.125</v>
      </c>
      <c r="J35" s="3" t="s">
        <v>306</v>
      </c>
    </row>
    <row r="36" spans="1:10" x14ac:dyDescent="0.15">
      <c r="A36">
        <v>2017</v>
      </c>
      <c r="B36" s="24">
        <v>19</v>
      </c>
      <c r="C36" s="24">
        <v>1</v>
      </c>
      <c r="D36" s="24">
        <v>4</v>
      </c>
      <c r="E36" s="24">
        <v>45</v>
      </c>
      <c r="F36" s="24">
        <v>0</v>
      </c>
      <c r="G36" s="53">
        <f>IF(ISERROR(E36/B36),"N/A",E36/B36)</f>
        <v>2.3684210526315788</v>
      </c>
      <c r="H36" s="53">
        <f>IF(ISERROR((B36*6)/D36),"N/A",(B36*6)/D36)</f>
        <v>28.5</v>
      </c>
      <c r="I36" s="53">
        <f t="shared" si="2"/>
        <v>11.25</v>
      </c>
      <c r="J36" s="52" t="s">
        <v>362</v>
      </c>
    </row>
    <row r="37" spans="1:10" x14ac:dyDescent="0.15">
      <c r="B37"/>
      <c r="C37"/>
      <c r="D37"/>
      <c r="E37"/>
      <c r="F37"/>
      <c r="G37" s="1"/>
      <c r="H37" s="1"/>
      <c r="I37" s="1"/>
    </row>
    <row r="38" spans="1:10" x14ac:dyDescent="0.15">
      <c r="A38" t="s">
        <v>63</v>
      </c>
      <c r="B38">
        <f>SUM(B34:B37)</f>
        <v>57.04</v>
      </c>
      <c r="C38">
        <f>SUM(C34:C37)</f>
        <v>10</v>
      </c>
      <c r="D38">
        <f>SUM(D34:D37)</f>
        <v>13</v>
      </c>
      <c r="E38">
        <f>SUM(E34:E37)</f>
        <v>162</v>
      </c>
      <c r="F38">
        <f>SUM(F34:F37)</f>
        <v>1</v>
      </c>
      <c r="G38" s="1">
        <f>E38/B38</f>
        <v>2.8401122019635343</v>
      </c>
      <c r="H38" s="1">
        <f>(B38*6)/D38</f>
        <v>26.326153846153847</v>
      </c>
      <c r="I38" s="1">
        <f>E38/D38</f>
        <v>12.461538461538462</v>
      </c>
      <c r="J38" s="3" t="s">
        <v>306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J4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 x14ac:dyDescent="0.15">
      <c r="A1" s="5" t="s">
        <v>162</v>
      </c>
      <c r="B1" s="5" t="s">
        <v>163</v>
      </c>
    </row>
    <row r="2" spans="1:10" x14ac:dyDescent="0.15">
      <c r="A2" s="5" t="s">
        <v>116</v>
      </c>
      <c r="B2" s="17"/>
      <c r="C2" s="21" t="s">
        <v>172</v>
      </c>
    </row>
    <row r="4" spans="1:10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</row>
    <row r="5" spans="1:10" x14ac:dyDescent="0.15">
      <c r="A5">
        <v>2008</v>
      </c>
      <c r="B5" s="9">
        <v>3</v>
      </c>
      <c r="C5" s="9">
        <v>3</v>
      </c>
      <c r="D5" s="9">
        <v>0</v>
      </c>
      <c r="E5" s="9">
        <v>2</v>
      </c>
      <c r="F5" s="9">
        <v>13</v>
      </c>
      <c r="I5" s="1">
        <f>IF(C5=0,"",ROUND(F5/(C5-D5),3))</f>
        <v>4.3330000000000002</v>
      </c>
    </row>
    <row r="6" spans="1:10" x14ac:dyDescent="0.15">
      <c r="A6">
        <v>2009</v>
      </c>
      <c r="B6" s="9">
        <v>7</v>
      </c>
      <c r="C6" s="9">
        <v>6</v>
      </c>
      <c r="D6" s="9">
        <v>1</v>
      </c>
      <c r="E6" s="9">
        <v>1</v>
      </c>
      <c r="F6" s="9">
        <v>28</v>
      </c>
      <c r="I6" s="1">
        <f>IF(C6=0,"",ROUND(F6/(C6-D6),3))</f>
        <v>5.6</v>
      </c>
      <c r="J6">
        <v>14</v>
      </c>
    </row>
    <row r="7" spans="1:10" x14ac:dyDescent="0.15">
      <c r="A7">
        <v>2010</v>
      </c>
      <c r="B7"/>
      <c r="C7"/>
      <c r="D7"/>
      <c r="E7"/>
      <c r="F7"/>
      <c r="G7"/>
      <c r="H7"/>
    </row>
    <row r="8" spans="1:10" x14ac:dyDescent="0.15">
      <c r="A8">
        <v>2011</v>
      </c>
      <c r="B8">
        <v>5</v>
      </c>
      <c r="C8">
        <v>5</v>
      </c>
      <c r="D8">
        <v>3</v>
      </c>
      <c r="E8"/>
      <c r="F8">
        <v>33</v>
      </c>
      <c r="G8"/>
      <c r="H8"/>
      <c r="I8" s="1">
        <f>IF(C8=0,"",ROUND(F8/(C8-D8),3))</f>
        <v>16.5</v>
      </c>
      <c r="J8">
        <v>18</v>
      </c>
    </row>
    <row r="9" spans="1:10" x14ac:dyDescent="0.15">
      <c r="A9">
        <v>2012</v>
      </c>
      <c r="B9" s="9">
        <v>2</v>
      </c>
      <c r="C9" s="9">
        <v>1</v>
      </c>
      <c r="D9" s="9">
        <v>0</v>
      </c>
      <c r="E9" s="9">
        <v>1</v>
      </c>
      <c r="F9" s="9">
        <v>0</v>
      </c>
      <c r="I9" s="1">
        <f>IF(C9=0,"",ROUND(F9/(C9-D9),3))</f>
        <v>0</v>
      </c>
    </row>
    <row r="10" spans="1:10" x14ac:dyDescent="0.15">
      <c r="A10">
        <v>2013</v>
      </c>
      <c r="I10" s="9"/>
    </row>
    <row r="11" spans="1:10" x14ac:dyDescent="0.15">
      <c r="A11">
        <v>2014</v>
      </c>
      <c r="B11" s="9">
        <v>3</v>
      </c>
      <c r="C11" s="9">
        <v>3</v>
      </c>
      <c r="D11" s="9">
        <v>2</v>
      </c>
      <c r="E11" s="9">
        <v>1</v>
      </c>
      <c r="F11" s="9">
        <v>12</v>
      </c>
      <c r="I11" s="1">
        <f>IF(C11=0,"",ROUND(F11/(C11-D11),3))</f>
        <v>12</v>
      </c>
      <c r="J11">
        <v>12</v>
      </c>
    </row>
    <row r="12" spans="1:10" x14ac:dyDescent="0.15">
      <c r="A12">
        <v>2015</v>
      </c>
      <c r="B12" s="9">
        <v>5</v>
      </c>
      <c r="C12" s="9">
        <v>2</v>
      </c>
      <c r="D12" s="9">
        <v>0</v>
      </c>
      <c r="F12" s="9">
        <v>0</v>
      </c>
      <c r="I12" s="1">
        <f>IF(C12=0,"",ROUND(F12/(C12-D12),3))</f>
        <v>0</v>
      </c>
    </row>
    <row r="13" spans="1:10" x14ac:dyDescent="0.15">
      <c r="I13" s="9"/>
    </row>
    <row r="14" spans="1:10" x14ac:dyDescent="0.15">
      <c r="A14" t="s">
        <v>150</v>
      </c>
      <c r="B14" s="9">
        <f t="shared" ref="B14:H14" si="0">SUM(B5:B13)</f>
        <v>25</v>
      </c>
      <c r="C14" s="9">
        <f t="shared" si="0"/>
        <v>20</v>
      </c>
      <c r="D14" s="9">
        <f t="shared" si="0"/>
        <v>6</v>
      </c>
      <c r="E14" s="9">
        <f t="shared" si="0"/>
        <v>5</v>
      </c>
      <c r="F14" s="9">
        <f t="shared" si="0"/>
        <v>86</v>
      </c>
      <c r="G14" s="9">
        <f t="shared" si="0"/>
        <v>0</v>
      </c>
      <c r="H14" s="9">
        <f t="shared" si="0"/>
        <v>0</v>
      </c>
      <c r="I14" s="10">
        <f>F14/(C14-D14)</f>
        <v>6.1428571428571432</v>
      </c>
      <c r="J14">
        <f>MAX(J5:J13)</f>
        <v>18</v>
      </c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6" spans="1:10" x14ac:dyDescent="0.15">
      <c r="A36" s="5" t="s">
        <v>126</v>
      </c>
    </row>
    <row r="37" spans="1:10" x14ac:dyDescent="0.15">
      <c r="A37" s="5"/>
    </row>
    <row r="38" spans="1:10" x14ac:dyDescent="0.15">
      <c r="A38" t="s">
        <v>107</v>
      </c>
      <c r="B38" t="s">
        <v>66</v>
      </c>
      <c r="C38" t="s">
        <v>67</v>
      </c>
      <c r="D38" t="s">
        <v>68</v>
      </c>
      <c r="E38" t="s">
        <v>35</v>
      </c>
      <c r="F38" t="s">
        <v>70</v>
      </c>
      <c r="G38" s="1" t="s">
        <v>71</v>
      </c>
      <c r="H38" s="1" t="s">
        <v>72</v>
      </c>
      <c r="I38" s="1" t="s">
        <v>37</v>
      </c>
      <c r="J38" s="1" t="s">
        <v>69</v>
      </c>
    </row>
    <row r="39" spans="1:10" x14ac:dyDescent="0.15">
      <c r="A39">
        <v>2008</v>
      </c>
      <c r="B39">
        <v>2</v>
      </c>
      <c r="C39">
        <v>0</v>
      </c>
      <c r="D39">
        <v>0</v>
      </c>
      <c r="E39">
        <v>13</v>
      </c>
      <c r="F39"/>
      <c r="G39" s="10">
        <f t="shared" ref="G39:G42" si="1">IF(ISERROR(E39/B39),"N/A",E39/B39)</f>
        <v>6.5</v>
      </c>
      <c r="H39" s="10" t="str">
        <f t="shared" ref="H39:H42" si="2">IF(ISERROR((B39*6)/D39),"N/A",(B39*6)/D39)</f>
        <v>N/A</v>
      </c>
      <c r="I39" s="10" t="str">
        <f t="shared" ref="I39:I40" si="3">IF(ISERROR(E39/D39),"N/A",E39/D39)</f>
        <v>N/A</v>
      </c>
      <c r="J39" t="s">
        <v>210</v>
      </c>
    </row>
    <row r="40" spans="1:10" x14ac:dyDescent="0.15">
      <c r="A40">
        <v>2009</v>
      </c>
      <c r="B40">
        <v>17</v>
      </c>
      <c r="C40">
        <v>3</v>
      </c>
      <c r="D40">
        <v>2</v>
      </c>
      <c r="E40">
        <v>69</v>
      </c>
      <c r="F40"/>
      <c r="G40" s="10">
        <f t="shared" si="1"/>
        <v>4.0588235294117645</v>
      </c>
      <c r="H40" s="10">
        <f t="shared" si="2"/>
        <v>51</v>
      </c>
      <c r="I40" s="10">
        <f t="shared" si="3"/>
        <v>34.5</v>
      </c>
      <c r="J40" t="s">
        <v>199</v>
      </c>
    </row>
    <row r="41" spans="1:10" x14ac:dyDescent="0.15">
      <c r="A41">
        <v>2010</v>
      </c>
      <c r="B41"/>
      <c r="C41"/>
      <c r="D41"/>
      <c r="E41"/>
      <c r="F41"/>
      <c r="G41" s="10"/>
      <c r="H41" s="10"/>
      <c r="I41" s="10"/>
    </row>
    <row r="42" spans="1:10" x14ac:dyDescent="0.15">
      <c r="A42">
        <v>2011</v>
      </c>
      <c r="B42">
        <v>22.5</v>
      </c>
      <c r="C42">
        <v>2</v>
      </c>
      <c r="D42">
        <v>7</v>
      </c>
      <c r="E42">
        <v>115</v>
      </c>
      <c r="F42"/>
      <c r="G42" s="10">
        <f t="shared" si="1"/>
        <v>5.1111111111111107</v>
      </c>
      <c r="H42" s="10">
        <f t="shared" si="2"/>
        <v>19.285714285714285</v>
      </c>
      <c r="I42" s="10">
        <f>IF(ISERROR(E42/D42),"N/A",E42/D42)</f>
        <v>16.428571428571427</v>
      </c>
      <c r="J42" t="s">
        <v>12</v>
      </c>
    </row>
    <row r="43" spans="1:10" x14ac:dyDescent="0.15">
      <c r="A43">
        <v>2012</v>
      </c>
      <c r="B43"/>
      <c r="C43"/>
      <c r="D43"/>
      <c r="E43"/>
      <c r="F43"/>
      <c r="G43" s="10"/>
      <c r="H43" s="10"/>
      <c r="I43" s="10"/>
    </row>
    <row r="44" spans="1:10" x14ac:dyDescent="0.15">
      <c r="A44">
        <v>2013</v>
      </c>
      <c r="B44"/>
      <c r="C44"/>
      <c r="D44"/>
      <c r="E44"/>
      <c r="F44"/>
      <c r="G44" s="10"/>
      <c r="H44" s="10"/>
      <c r="I44" s="10"/>
    </row>
    <row r="45" spans="1:10" x14ac:dyDescent="0.15">
      <c r="A45">
        <v>2014</v>
      </c>
      <c r="B45">
        <v>21</v>
      </c>
      <c r="C45">
        <v>1</v>
      </c>
      <c r="D45">
        <v>1</v>
      </c>
      <c r="E45">
        <v>100</v>
      </c>
      <c r="F45"/>
      <c r="G45" s="10">
        <f>IF(ISERROR(E45/B45),"N/A",E45/B45)</f>
        <v>4.7619047619047619</v>
      </c>
      <c r="H45" s="10">
        <f>IF(ISERROR((B45*6)/D45),"N/A",(B45*6)/D45)</f>
        <v>126</v>
      </c>
      <c r="I45" s="10">
        <f>IF(ISERROR(E45/D45),"N/A",E45/D45)</f>
        <v>100</v>
      </c>
      <c r="J45" t="s">
        <v>245</v>
      </c>
    </row>
    <row r="46" spans="1:10" x14ac:dyDescent="0.15">
      <c r="A46">
        <v>2015</v>
      </c>
      <c r="B46">
        <v>11.5</v>
      </c>
      <c r="C46">
        <v>2</v>
      </c>
      <c r="D46">
        <v>5</v>
      </c>
      <c r="E46">
        <v>58</v>
      </c>
      <c r="F46"/>
      <c r="G46" s="10">
        <f>IF(ISERROR(E46/B46),"N/A",E46/B46)</f>
        <v>5.0434782608695654</v>
      </c>
      <c r="H46" s="10">
        <f>IF(ISERROR((B46*6)/D46),"N/A",(B46*6)/D46)</f>
        <v>13.8</v>
      </c>
      <c r="I46" s="10">
        <f>IF(ISERROR(E46/D46),"N/A",E46/D46)</f>
        <v>11.6</v>
      </c>
      <c r="J46" t="s">
        <v>253</v>
      </c>
    </row>
    <row r="47" spans="1:10" x14ac:dyDescent="0.15">
      <c r="B47"/>
      <c r="C47"/>
      <c r="D47"/>
      <c r="E47"/>
      <c r="F47"/>
      <c r="G47" s="1"/>
      <c r="H47" s="1"/>
      <c r="I47" s="1"/>
    </row>
    <row r="48" spans="1:10" x14ac:dyDescent="0.15">
      <c r="A48" t="s">
        <v>63</v>
      </c>
      <c r="B48">
        <f>SUM(B39:B47)</f>
        <v>74</v>
      </c>
      <c r="C48">
        <f>SUM(C39:C47)</f>
        <v>8</v>
      </c>
      <c r="D48">
        <f>SUM(D39:D47)</f>
        <v>15</v>
      </c>
      <c r="E48">
        <f>SUM(E39:E47)</f>
        <v>355</v>
      </c>
      <c r="F48">
        <f>SUM(F39:F47)</f>
        <v>0</v>
      </c>
      <c r="G48" s="1">
        <f>E48/B48</f>
        <v>4.7972972972972974</v>
      </c>
      <c r="H48" s="1">
        <f>(B48*6)/D48</f>
        <v>29.6</v>
      </c>
      <c r="I48" s="1">
        <f>E48/D48</f>
        <v>23.666666666666668</v>
      </c>
      <c r="J48" t="s">
        <v>12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L3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5" t="s">
        <v>161</v>
      </c>
      <c r="B1" s="5" t="s">
        <v>128</v>
      </c>
    </row>
    <row r="2" spans="1:12" x14ac:dyDescent="0.15">
      <c r="A2" s="5" t="s">
        <v>116</v>
      </c>
      <c r="B2" s="17"/>
      <c r="C2" s="21" t="s">
        <v>172</v>
      </c>
    </row>
    <row r="4" spans="1:12" x14ac:dyDescent="0.15">
      <c r="A4" t="s">
        <v>107</v>
      </c>
      <c r="B4" s="9" t="s">
        <v>148</v>
      </c>
      <c r="C4" s="9" t="s">
        <v>149</v>
      </c>
      <c r="D4" s="9" t="s">
        <v>26</v>
      </c>
      <c r="E4" s="9" t="s">
        <v>273</v>
      </c>
      <c r="F4" s="9" t="s">
        <v>35</v>
      </c>
      <c r="G4" s="9" t="s">
        <v>22</v>
      </c>
      <c r="H4" s="9" t="s">
        <v>36</v>
      </c>
      <c r="I4" s="9" t="s">
        <v>122</v>
      </c>
      <c r="J4" s="9" t="s">
        <v>204</v>
      </c>
      <c r="K4" s="9" t="s">
        <v>271</v>
      </c>
      <c r="L4" s="9" t="s">
        <v>285</v>
      </c>
    </row>
    <row r="5" spans="1:12" x14ac:dyDescent="0.15">
      <c r="A5">
        <v>2008</v>
      </c>
      <c r="B5" s="9">
        <v>2</v>
      </c>
      <c r="C5" s="9">
        <v>2</v>
      </c>
      <c r="D5" s="9">
        <v>0</v>
      </c>
      <c r="E5" s="9">
        <v>0</v>
      </c>
      <c r="F5" s="9">
        <v>8</v>
      </c>
      <c r="I5" s="1">
        <f t="shared" ref="I5:I12" si="0">IF(C5=0,"",ROUND(F5/(C5-D5),3))</f>
        <v>4</v>
      </c>
    </row>
    <row r="6" spans="1:12" x14ac:dyDescent="0.15">
      <c r="A6">
        <v>2009</v>
      </c>
      <c r="B6" s="9">
        <v>5</v>
      </c>
      <c r="C6" s="9">
        <v>4</v>
      </c>
      <c r="D6" s="9">
        <v>1</v>
      </c>
      <c r="F6" s="9">
        <v>34</v>
      </c>
      <c r="I6" s="1">
        <f t="shared" si="0"/>
        <v>11.333</v>
      </c>
      <c r="J6">
        <v>17</v>
      </c>
    </row>
    <row r="7" spans="1:12" x14ac:dyDescent="0.15">
      <c r="A7">
        <v>2010</v>
      </c>
      <c r="B7">
        <v>8</v>
      </c>
      <c r="C7">
        <v>8</v>
      </c>
      <c r="D7">
        <v>1</v>
      </c>
      <c r="E7"/>
      <c r="F7">
        <v>194</v>
      </c>
      <c r="G7"/>
      <c r="H7"/>
      <c r="I7" s="1">
        <f t="shared" si="0"/>
        <v>27.713999999999999</v>
      </c>
      <c r="J7">
        <v>42</v>
      </c>
    </row>
    <row r="8" spans="1:12" x14ac:dyDescent="0.15">
      <c r="A8">
        <v>2011</v>
      </c>
      <c r="B8">
        <v>8</v>
      </c>
      <c r="C8">
        <v>6</v>
      </c>
      <c r="D8">
        <v>2</v>
      </c>
      <c r="E8">
        <v>1</v>
      </c>
      <c r="F8">
        <v>29</v>
      </c>
      <c r="G8"/>
      <c r="H8"/>
      <c r="I8" s="1">
        <f t="shared" si="0"/>
        <v>7.25</v>
      </c>
      <c r="J8">
        <v>8</v>
      </c>
    </row>
    <row r="9" spans="1:12" x14ac:dyDescent="0.15">
      <c r="A9">
        <v>2012</v>
      </c>
      <c r="B9" s="9">
        <v>5</v>
      </c>
      <c r="C9" s="9">
        <v>4</v>
      </c>
      <c r="D9" s="9">
        <v>1</v>
      </c>
      <c r="E9" s="9">
        <v>1</v>
      </c>
      <c r="F9" s="9">
        <v>73</v>
      </c>
      <c r="I9" s="1">
        <f t="shared" si="0"/>
        <v>24.332999999999998</v>
      </c>
      <c r="J9">
        <v>47</v>
      </c>
    </row>
    <row r="10" spans="1:12" x14ac:dyDescent="0.15">
      <c r="A10">
        <v>2013</v>
      </c>
      <c r="B10" s="24">
        <v>6</v>
      </c>
      <c r="C10" s="24">
        <v>6</v>
      </c>
      <c r="D10" s="24">
        <v>0</v>
      </c>
      <c r="E10" s="24"/>
      <c r="F10" s="24">
        <v>100</v>
      </c>
      <c r="I10" s="1">
        <f t="shared" si="0"/>
        <v>16.667000000000002</v>
      </c>
      <c r="J10">
        <v>37</v>
      </c>
      <c r="L10">
        <v>1</v>
      </c>
    </row>
    <row r="11" spans="1:12" x14ac:dyDescent="0.15">
      <c r="A11">
        <v>2014</v>
      </c>
      <c r="B11" s="24">
        <v>5</v>
      </c>
      <c r="C11" s="24">
        <v>5</v>
      </c>
      <c r="D11" s="24">
        <v>0</v>
      </c>
      <c r="E11" s="24">
        <v>2</v>
      </c>
      <c r="F11" s="24">
        <v>23</v>
      </c>
      <c r="I11" s="1">
        <f t="shared" si="0"/>
        <v>4.5999999999999996</v>
      </c>
      <c r="J11">
        <v>21</v>
      </c>
      <c r="L11">
        <v>2</v>
      </c>
    </row>
    <row r="12" spans="1:12" x14ac:dyDescent="0.15">
      <c r="A12">
        <v>2015</v>
      </c>
      <c r="B12" s="24">
        <v>4</v>
      </c>
      <c r="C12" s="24">
        <v>4</v>
      </c>
      <c r="D12" s="24">
        <v>1</v>
      </c>
      <c r="E12" s="24"/>
      <c r="F12" s="24">
        <v>48</v>
      </c>
      <c r="I12" s="1">
        <f t="shared" si="0"/>
        <v>16</v>
      </c>
      <c r="J12">
        <v>33</v>
      </c>
      <c r="L12">
        <v>1</v>
      </c>
    </row>
    <row r="13" spans="1:12" x14ac:dyDescent="0.15">
      <c r="I13" s="9"/>
    </row>
    <row r="14" spans="1:12" x14ac:dyDescent="0.15">
      <c r="A14" t="s">
        <v>150</v>
      </c>
      <c r="B14" s="9">
        <f t="shared" ref="B14:H14" si="1">SUM(B5:B13)</f>
        <v>43</v>
      </c>
      <c r="C14" s="9">
        <f t="shared" si="1"/>
        <v>39</v>
      </c>
      <c r="D14" s="9">
        <f t="shared" si="1"/>
        <v>6</v>
      </c>
      <c r="E14" s="9">
        <f t="shared" si="1"/>
        <v>4</v>
      </c>
      <c r="F14" s="9">
        <f t="shared" si="1"/>
        <v>509</v>
      </c>
      <c r="G14" s="9">
        <f t="shared" si="1"/>
        <v>0</v>
      </c>
      <c r="H14" s="9">
        <f t="shared" si="1"/>
        <v>0</v>
      </c>
      <c r="I14" s="10">
        <f>F14/(C14-D14)</f>
        <v>15.424242424242424</v>
      </c>
      <c r="J14">
        <f>MAX(J5:J13)</f>
        <v>47</v>
      </c>
      <c r="L14" s="9">
        <f t="shared" ref="L14" si="2">SUM(L5:L13)</f>
        <v>4</v>
      </c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L82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bestFit="1" customWidth="1"/>
  </cols>
  <sheetData>
    <row r="1" spans="1:12" x14ac:dyDescent="0.15">
      <c r="A1" s="5" t="s">
        <v>41</v>
      </c>
      <c r="B1" s="5" t="s">
        <v>128</v>
      </c>
      <c r="C1" t="s">
        <v>292</v>
      </c>
      <c r="D1" s="9">
        <f>COUNTA(A5:A29)</f>
        <v>24</v>
      </c>
    </row>
    <row r="2" spans="1:12" x14ac:dyDescent="0.15">
      <c r="A2" s="5" t="s">
        <v>116</v>
      </c>
      <c r="B2" s="5"/>
      <c r="C2" s="21" t="s">
        <v>172</v>
      </c>
    </row>
    <row r="3" spans="1:12" x14ac:dyDescent="0.15">
      <c r="A3" s="5"/>
      <c r="B3" s="5"/>
      <c r="C3" s="21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272</v>
      </c>
      <c r="F4" t="s">
        <v>35</v>
      </c>
      <c r="G4" t="s">
        <v>22</v>
      </c>
      <c r="H4" t="s">
        <v>36</v>
      </c>
      <c r="I4" t="s">
        <v>37</v>
      </c>
      <c r="J4" t="s">
        <v>204</v>
      </c>
      <c r="K4" t="s">
        <v>271</v>
      </c>
      <c r="L4" t="s">
        <v>285</v>
      </c>
    </row>
    <row r="5" spans="1:12" x14ac:dyDescent="0.15">
      <c r="A5">
        <v>1994</v>
      </c>
      <c r="B5">
        <v>5</v>
      </c>
      <c r="C5">
        <v>5</v>
      </c>
      <c r="D5">
        <v>0</v>
      </c>
      <c r="F5">
        <v>32</v>
      </c>
      <c r="I5" s="1">
        <f t="shared" ref="I5:I26" si="0">IF(C5=0,"",ROUND(F5/(C5-D5),3))</f>
        <v>6.4</v>
      </c>
    </row>
    <row r="6" spans="1:12" x14ac:dyDescent="0.15">
      <c r="A6">
        <v>1995</v>
      </c>
      <c r="B6">
        <v>6</v>
      </c>
      <c r="C6">
        <v>6</v>
      </c>
      <c r="D6">
        <v>1</v>
      </c>
      <c r="F6">
        <v>52</v>
      </c>
      <c r="I6" s="1">
        <f t="shared" si="0"/>
        <v>10.4</v>
      </c>
    </row>
    <row r="7" spans="1:12" x14ac:dyDescent="0.15">
      <c r="A7">
        <v>1996</v>
      </c>
      <c r="B7">
        <v>13</v>
      </c>
      <c r="C7">
        <v>9</v>
      </c>
      <c r="D7">
        <v>2</v>
      </c>
      <c r="F7">
        <v>54</v>
      </c>
      <c r="I7" s="1">
        <f t="shared" si="0"/>
        <v>7.7140000000000004</v>
      </c>
    </row>
    <row r="8" spans="1:12" x14ac:dyDescent="0.15">
      <c r="A8">
        <v>1997</v>
      </c>
      <c r="B8">
        <v>12</v>
      </c>
      <c r="C8">
        <v>6</v>
      </c>
      <c r="D8">
        <v>1</v>
      </c>
      <c r="F8">
        <v>13</v>
      </c>
      <c r="I8" s="1">
        <f t="shared" si="0"/>
        <v>2.6</v>
      </c>
    </row>
    <row r="9" spans="1:12" x14ac:dyDescent="0.15">
      <c r="A9">
        <v>1998</v>
      </c>
      <c r="B9">
        <v>15</v>
      </c>
      <c r="C9">
        <v>9</v>
      </c>
      <c r="D9">
        <v>5</v>
      </c>
      <c r="F9">
        <v>23</v>
      </c>
      <c r="I9" s="1">
        <f t="shared" si="0"/>
        <v>5.75</v>
      </c>
    </row>
    <row r="10" spans="1:12" x14ac:dyDescent="0.15">
      <c r="A10">
        <v>1999</v>
      </c>
      <c r="B10">
        <v>14</v>
      </c>
      <c r="C10">
        <v>12</v>
      </c>
      <c r="D10">
        <v>5</v>
      </c>
      <c r="F10">
        <v>62</v>
      </c>
      <c r="I10" s="1">
        <f t="shared" si="0"/>
        <v>8.8569999999999993</v>
      </c>
    </row>
    <row r="11" spans="1:12" x14ac:dyDescent="0.15">
      <c r="A11">
        <v>2000</v>
      </c>
      <c r="B11">
        <v>12</v>
      </c>
      <c r="C11">
        <v>10</v>
      </c>
      <c r="D11">
        <v>1</v>
      </c>
      <c r="F11">
        <v>91</v>
      </c>
      <c r="I11" s="1">
        <f t="shared" si="0"/>
        <v>10.111000000000001</v>
      </c>
    </row>
    <row r="12" spans="1:12" x14ac:dyDescent="0.15">
      <c r="A12">
        <v>2001</v>
      </c>
      <c r="B12">
        <v>14</v>
      </c>
      <c r="C12">
        <v>14</v>
      </c>
      <c r="D12">
        <v>2</v>
      </c>
      <c r="F12">
        <v>274</v>
      </c>
      <c r="I12" s="1">
        <f t="shared" si="0"/>
        <v>22.832999999999998</v>
      </c>
    </row>
    <row r="13" spans="1:12" x14ac:dyDescent="0.15">
      <c r="A13">
        <v>2002</v>
      </c>
      <c r="B13">
        <v>13</v>
      </c>
      <c r="C13">
        <v>13</v>
      </c>
      <c r="D13">
        <v>0</v>
      </c>
      <c r="F13">
        <v>174</v>
      </c>
      <c r="H13">
        <v>1</v>
      </c>
      <c r="I13" s="1">
        <f t="shared" si="0"/>
        <v>13.385</v>
      </c>
    </row>
    <row r="14" spans="1:12" x14ac:dyDescent="0.15">
      <c r="A14">
        <v>2003</v>
      </c>
      <c r="B14">
        <v>14</v>
      </c>
      <c r="C14">
        <v>12</v>
      </c>
      <c r="D14">
        <v>0</v>
      </c>
      <c r="F14">
        <v>89</v>
      </c>
      <c r="I14" s="1">
        <f t="shared" si="0"/>
        <v>7.4169999999999998</v>
      </c>
    </row>
    <row r="15" spans="1:12" x14ac:dyDescent="0.15">
      <c r="A15">
        <v>2004</v>
      </c>
      <c r="B15">
        <v>14</v>
      </c>
      <c r="C15">
        <v>14</v>
      </c>
      <c r="D15">
        <v>2</v>
      </c>
      <c r="E15">
        <v>1</v>
      </c>
      <c r="F15">
        <v>122</v>
      </c>
      <c r="I15" s="1">
        <f t="shared" si="0"/>
        <v>10.167</v>
      </c>
      <c r="J15">
        <v>37</v>
      </c>
      <c r="L15">
        <v>4</v>
      </c>
    </row>
    <row r="16" spans="1:12" x14ac:dyDescent="0.15">
      <c r="A16">
        <v>2005</v>
      </c>
      <c r="B16">
        <v>15</v>
      </c>
      <c r="C16">
        <v>14</v>
      </c>
      <c r="D16">
        <v>3</v>
      </c>
      <c r="E16">
        <v>1</v>
      </c>
      <c r="F16">
        <v>247</v>
      </c>
      <c r="I16" s="1">
        <f t="shared" si="0"/>
        <v>22.454999999999998</v>
      </c>
      <c r="J16" s="9">
        <v>46</v>
      </c>
      <c r="K16" t="s">
        <v>218</v>
      </c>
      <c r="L16">
        <v>4</v>
      </c>
    </row>
    <row r="17" spans="1:12" x14ac:dyDescent="0.15">
      <c r="A17">
        <v>2006</v>
      </c>
      <c r="B17">
        <v>14</v>
      </c>
      <c r="C17">
        <v>14</v>
      </c>
      <c r="D17">
        <v>1</v>
      </c>
      <c r="E17">
        <v>2</v>
      </c>
      <c r="F17">
        <v>171</v>
      </c>
      <c r="I17" s="1">
        <f t="shared" si="0"/>
        <v>13.154</v>
      </c>
      <c r="J17">
        <v>41</v>
      </c>
      <c r="L17">
        <v>3</v>
      </c>
    </row>
    <row r="18" spans="1:12" x14ac:dyDescent="0.15">
      <c r="A18">
        <v>2007</v>
      </c>
      <c r="B18" s="9">
        <v>11</v>
      </c>
      <c r="C18" s="9">
        <v>10</v>
      </c>
      <c r="D18" s="9">
        <v>2</v>
      </c>
      <c r="E18" s="9">
        <v>1</v>
      </c>
      <c r="F18" s="9">
        <v>192</v>
      </c>
      <c r="G18" s="9"/>
      <c r="H18" s="9"/>
      <c r="I18" s="1">
        <f t="shared" si="0"/>
        <v>24</v>
      </c>
      <c r="L18">
        <v>2</v>
      </c>
    </row>
    <row r="19" spans="1:12" x14ac:dyDescent="0.15">
      <c r="A19">
        <v>2008</v>
      </c>
      <c r="B19" s="9">
        <v>16</v>
      </c>
      <c r="C19" s="9">
        <v>15</v>
      </c>
      <c r="D19" s="9">
        <v>1</v>
      </c>
      <c r="E19" s="9">
        <v>2</v>
      </c>
      <c r="F19" s="9">
        <v>184</v>
      </c>
      <c r="G19" s="9"/>
      <c r="H19" s="9"/>
      <c r="I19" s="1">
        <f t="shared" si="0"/>
        <v>13.143000000000001</v>
      </c>
      <c r="L19">
        <v>2</v>
      </c>
    </row>
    <row r="20" spans="1:12" x14ac:dyDescent="0.15">
      <c r="A20">
        <v>2009</v>
      </c>
      <c r="B20" s="11">
        <v>15</v>
      </c>
      <c r="C20">
        <v>13</v>
      </c>
      <c r="D20">
        <v>0</v>
      </c>
      <c r="E20">
        <v>2</v>
      </c>
      <c r="F20">
        <v>166</v>
      </c>
      <c r="I20" s="1">
        <f t="shared" si="0"/>
        <v>12.769</v>
      </c>
      <c r="J20">
        <v>26</v>
      </c>
      <c r="L20">
        <v>3</v>
      </c>
    </row>
    <row r="21" spans="1:12" x14ac:dyDescent="0.15">
      <c r="A21">
        <v>2010</v>
      </c>
      <c r="B21">
        <v>14</v>
      </c>
      <c r="C21">
        <v>12</v>
      </c>
      <c r="D21">
        <v>2</v>
      </c>
      <c r="E21">
        <v>3</v>
      </c>
      <c r="F21">
        <v>94</v>
      </c>
      <c r="I21" s="1">
        <f t="shared" si="0"/>
        <v>9.4</v>
      </c>
      <c r="J21">
        <v>35</v>
      </c>
      <c r="L21">
        <v>8</v>
      </c>
    </row>
    <row r="22" spans="1:12" x14ac:dyDescent="0.15">
      <c r="A22">
        <v>2011</v>
      </c>
      <c r="B22">
        <v>16</v>
      </c>
      <c r="C22">
        <v>10</v>
      </c>
      <c r="D22">
        <v>1</v>
      </c>
      <c r="E22">
        <v>1</v>
      </c>
      <c r="F22">
        <v>178</v>
      </c>
      <c r="I22" s="1">
        <f t="shared" si="0"/>
        <v>19.777999999999999</v>
      </c>
      <c r="J22">
        <v>37</v>
      </c>
      <c r="L22">
        <v>1</v>
      </c>
    </row>
    <row r="23" spans="1:12" x14ac:dyDescent="0.15">
      <c r="A23">
        <v>2012</v>
      </c>
      <c r="B23">
        <v>11</v>
      </c>
      <c r="C23">
        <v>11</v>
      </c>
      <c r="D23">
        <v>2</v>
      </c>
      <c r="E23">
        <v>4</v>
      </c>
      <c r="F23">
        <v>53</v>
      </c>
      <c r="I23" s="1">
        <f t="shared" si="0"/>
        <v>5.8890000000000002</v>
      </c>
      <c r="J23">
        <v>20</v>
      </c>
      <c r="L23">
        <v>2</v>
      </c>
    </row>
    <row r="24" spans="1:12" x14ac:dyDescent="0.15">
      <c r="A24">
        <v>2013</v>
      </c>
      <c r="B24" s="24">
        <v>16</v>
      </c>
      <c r="C24" s="24">
        <v>13</v>
      </c>
      <c r="D24" s="24">
        <v>1</v>
      </c>
      <c r="E24" s="24">
        <v>3</v>
      </c>
      <c r="F24" s="24">
        <v>101</v>
      </c>
      <c r="I24" s="1">
        <f t="shared" si="0"/>
        <v>8.4169999999999998</v>
      </c>
      <c r="J24">
        <v>18</v>
      </c>
      <c r="L24">
        <v>2</v>
      </c>
    </row>
    <row r="25" spans="1:12" x14ac:dyDescent="0.15">
      <c r="A25">
        <v>2014</v>
      </c>
      <c r="B25" s="24">
        <v>12</v>
      </c>
      <c r="C25" s="24">
        <v>9</v>
      </c>
      <c r="D25" s="24">
        <v>0</v>
      </c>
      <c r="E25" s="24">
        <v>1</v>
      </c>
      <c r="F25" s="24">
        <v>72</v>
      </c>
      <c r="I25" s="1">
        <f t="shared" si="0"/>
        <v>8</v>
      </c>
      <c r="J25">
        <v>26</v>
      </c>
      <c r="L25">
        <v>0</v>
      </c>
    </row>
    <row r="26" spans="1:12" x14ac:dyDescent="0.15">
      <c r="A26">
        <v>2015</v>
      </c>
      <c r="B26" s="24">
        <v>10</v>
      </c>
      <c r="C26" s="24">
        <v>6</v>
      </c>
      <c r="D26" s="24">
        <v>3</v>
      </c>
      <c r="E26" s="24"/>
      <c r="F26" s="24">
        <v>27</v>
      </c>
      <c r="I26" s="1">
        <f t="shared" si="0"/>
        <v>9</v>
      </c>
      <c r="J26">
        <v>9</v>
      </c>
      <c r="L26">
        <v>5</v>
      </c>
    </row>
    <row r="27" spans="1:12" x14ac:dyDescent="0.15">
      <c r="A27">
        <v>2016</v>
      </c>
      <c r="B27" s="24">
        <v>9</v>
      </c>
      <c r="C27" s="24">
        <v>5</v>
      </c>
      <c r="D27" s="24">
        <v>0</v>
      </c>
      <c r="E27" s="24">
        <v>0</v>
      </c>
      <c r="F27" s="24">
        <v>34</v>
      </c>
      <c r="G27" s="24">
        <v>0</v>
      </c>
      <c r="H27" s="24">
        <v>0</v>
      </c>
      <c r="I27" s="10">
        <f>IF(C27-D27=0,"--",F27/(C27-D27))</f>
        <v>6.8</v>
      </c>
      <c r="J27" s="24">
        <v>13</v>
      </c>
      <c r="L27">
        <v>2</v>
      </c>
    </row>
    <row r="28" spans="1:12" x14ac:dyDescent="0.15">
      <c r="A28">
        <v>2017</v>
      </c>
      <c r="B28" s="24">
        <v>16</v>
      </c>
      <c r="C28" s="24">
        <v>9</v>
      </c>
      <c r="D28" s="24">
        <v>1</v>
      </c>
      <c r="E28" s="24">
        <v>3</v>
      </c>
      <c r="F28" s="24">
        <v>98</v>
      </c>
      <c r="G28" s="24">
        <v>0</v>
      </c>
      <c r="H28" s="24">
        <v>1</v>
      </c>
      <c r="I28" s="53">
        <f>IF(C28-D28=0,"--",F28/(C28-D28))</f>
        <v>12.25</v>
      </c>
      <c r="J28" s="24">
        <v>56</v>
      </c>
      <c r="L28" s="24">
        <v>1</v>
      </c>
    </row>
    <row r="29" spans="1:12" x14ac:dyDescent="0.15">
      <c r="I29" s="1"/>
    </row>
    <row r="30" spans="1:12" x14ac:dyDescent="0.15">
      <c r="A30" t="s">
        <v>62</v>
      </c>
      <c r="B30">
        <f t="shared" ref="B30:H30" si="1">SUM(B5:B29)</f>
        <v>307</v>
      </c>
      <c r="C30">
        <f t="shared" si="1"/>
        <v>251</v>
      </c>
      <c r="D30">
        <f t="shared" si="1"/>
        <v>36</v>
      </c>
      <c r="E30">
        <f t="shared" si="1"/>
        <v>24</v>
      </c>
      <c r="F30">
        <f t="shared" si="1"/>
        <v>2603</v>
      </c>
      <c r="G30">
        <f t="shared" si="1"/>
        <v>0</v>
      </c>
      <c r="H30">
        <f t="shared" si="1"/>
        <v>2</v>
      </c>
      <c r="I30" s="1">
        <f>F30/(C30-D30)</f>
        <v>12.106976744186046</v>
      </c>
      <c r="J30">
        <f>MAX(J5:J29)</f>
        <v>56</v>
      </c>
      <c r="L30">
        <f t="shared" ref="L30" si="2">SUM(L5:L29)</f>
        <v>39</v>
      </c>
    </row>
    <row r="55" spans="1:11" x14ac:dyDescent="0.15">
      <c r="A55" s="5" t="s">
        <v>126</v>
      </c>
      <c r="G55" s="2"/>
      <c r="I55" s="1"/>
      <c r="J55" s="1"/>
      <c r="K55" s="1"/>
    </row>
    <row r="56" spans="1:11" x14ac:dyDescent="0.15">
      <c r="A56" s="3" t="s">
        <v>107</v>
      </c>
      <c r="B56" s="3" t="s">
        <v>120</v>
      </c>
      <c r="C56" s="3" t="s">
        <v>125</v>
      </c>
      <c r="D56" s="3" t="s">
        <v>119</v>
      </c>
      <c r="E56" s="3" t="s">
        <v>35</v>
      </c>
      <c r="F56" s="3" t="s">
        <v>70</v>
      </c>
      <c r="G56" s="4" t="s">
        <v>123</v>
      </c>
      <c r="H56" s="4" t="s">
        <v>121</v>
      </c>
      <c r="I56" s="4" t="s">
        <v>122</v>
      </c>
      <c r="J56" s="16" t="s">
        <v>69</v>
      </c>
    </row>
    <row r="57" spans="1:11" x14ac:dyDescent="0.15">
      <c r="A57">
        <v>1994</v>
      </c>
      <c r="B57">
        <v>3</v>
      </c>
      <c r="C57">
        <v>0</v>
      </c>
      <c r="D57">
        <v>0</v>
      </c>
      <c r="E57">
        <v>12</v>
      </c>
      <c r="G57" s="1">
        <f t="shared" ref="G57" si="3">E57/B57</f>
        <v>4</v>
      </c>
      <c r="H57" s="1" t="str">
        <f t="shared" ref="H57" si="4">IF(D57=0,"",(B57*6)/D57)</f>
        <v/>
      </c>
      <c r="I57" s="1" t="str">
        <f t="shared" ref="I57" si="5">IF(D57=0,"",E57/D57)</f>
        <v/>
      </c>
      <c r="J57" s="16"/>
    </row>
    <row r="58" spans="1:11" x14ac:dyDescent="0.15">
      <c r="A58">
        <v>1995</v>
      </c>
      <c r="B58">
        <v>11</v>
      </c>
      <c r="C58">
        <v>1</v>
      </c>
      <c r="D58">
        <v>2</v>
      </c>
      <c r="E58">
        <v>45</v>
      </c>
      <c r="G58" s="10">
        <f t="shared" ref="G58:G77" si="6">IF(ISERROR(E58/B58),"N/A",E58/B58)</f>
        <v>4.0909090909090908</v>
      </c>
      <c r="H58" s="10">
        <f t="shared" ref="H58:H77" si="7">IF(ISERROR((B58*6)/D58),"N/A",(B58*6)/D58)</f>
        <v>33</v>
      </c>
      <c r="I58" s="10">
        <f t="shared" ref="I58:I77" si="8">IF(ISERROR(E58/D58),"N/A",E58/D58)</f>
        <v>22.5</v>
      </c>
      <c r="J58" s="16"/>
    </row>
    <row r="59" spans="1:11" x14ac:dyDescent="0.15">
      <c r="A59">
        <v>1996</v>
      </c>
      <c r="B59">
        <v>57</v>
      </c>
      <c r="C59">
        <v>9</v>
      </c>
      <c r="D59">
        <v>22</v>
      </c>
      <c r="E59">
        <v>245</v>
      </c>
      <c r="G59" s="10">
        <f t="shared" si="6"/>
        <v>4.2982456140350873</v>
      </c>
      <c r="H59" s="10">
        <f t="shared" si="7"/>
        <v>15.545454545454545</v>
      </c>
      <c r="I59" s="10">
        <f t="shared" si="8"/>
        <v>11.136363636363637</v>
      </c>
      <c r="J59" s="16"/>
    </row>
    <row r="60" spans="1:11" x14ac:dyDescent="0.15">
      <c r="A60">
        <v>1997</v>
      </c>
      <c r="B60">
        <v>24.4</v>
      </c>
      <c r="C60">
        <v>0</v>
      </c>
      <c r="D60">
        <v>5</v>
      </c>
      <c r="E60">
        <v>164</v>
      </c>
      <c r="G60" s="10">
        <f t="shared" si="6"/>
        <v>6.7213114754098369</v>
      </c>
      <c r="H60" s="10">
        <f t="shared" si="7"/>
        <v>29.279999999999994</v>
      </c>
      <c r="I60" s="10">
        <f t="shared" si="8"/>
        <v>32.799999999999997</v>
      </c>
      <c r="J60" s="16"/>
    </row>
    <row r="61" spans="1:11" x14ac:dyDescent="0.15">
      <c r="A61" s="38">
        <v>1998</v>
      </c>
      <c r="B61">
        <v>79</v>
      </c>
      <c r="C61">
        <v>17</v>
      </c>
      <c r="D61">
        <v>21</v>
      </c>
      <c r="E61">
        <v>327</v>
      </c>
      <c r="F61">
        <v>1</v>
      </c>
      <c r="G61" s="10">
        <f t="shared" si="6"/>
        <v>4.1392405063291138</v>
      </c>
      <c r="H61" s="10">
        <f t="shared" si="7"/>
        <v>22.571428571428573</v>
      </c>
      <c r="I61" s="10">
        <f t="shared" si="8"/>
        <v>15.571428571428571</v>
      </c>
      <c r="J61" s="3" t="s">
        <v>10</v>
      </c>
    </row>
    <row r="62" spans="1:11" x14ac:dyDescent="0.15">
      <c r="A62">
        <v>1999</v>
      </c>
      <c r="B62">
        <v>17.399999999999999</v>
      </c>
      <c r="C62">
        <v>0</v>
      </c>
      <c r="D62">
        <v>2</v>
      </c>
      <c r="E62">
        <v>167</v>
      </c>
      <c r="G62" s="10">
        <f t="shared" si="6"/>
        <v>9.5977011494252888</v>
      </c>
      <c r="H62" s="10">
        <f t="shared" si="7"/>
        <v>52.199999999999996</v>
      </c>
      <c r="I62" s="10">
        <f t="shared" si="8"/>
        <v>83.5</v>
      </c>
      <c r="J62" s="3" t="s">
        <v>8</v>
      </c>
    </row>
    <row r="63" spans="1:11" x14ac:dyDescent="0.15">
      <c r="A63">
        <v>2000</v>
      </c>
      <c r="B63">
        <v>21</v>
      </c>
      <c r="C63">
        <v>2</v>
      </c>
      <c r="D63">
        <v>6</v>
      </c>
      <c r="E63">
        <v>75</v>
      </c>
      <c r="G63" s="10">
        <f t="shared" si="6"/>
        <v>3.5714285714285716</v>
      </c>
      <c r="H63" s="10">
        <f t="shared" si="7"/>
        <v>21</v>
      </c>
      <c r="I63" s="10">
        <f t="shared" si="8"/>
        <v>12.5</v>
      </c>
      <c r="J63" s="3" t="s">
        <v>2</v>
      </c>
    </row>
    <row r="64" spans="1:11" x14ac:dyDescent="0.15">
      <c r="A64">
        <v>2001</v>
      </c>
      <c r="B64">
        <v>53.5</v>
      </c>
      <c r="C64">
        <v>5</v>
      </c>
      <c r="D64">
        <v>13</v>
      </c>
      <c r="E64">
        <v>236</v>
      </c>
      <c r="G64" s="10">
        <f t="shared" si="6"/>
        <v>4.4112149532710276</v>
      </c>
      <c r="H64" s="10">
        <f t="shared" si="7"/>
        <v>24.692307692307693</v>
      </c>
      <c r="I64" s="10">
        <f t="shared" si="8"/>
        <v>18.153846153846153</v>
      </c>
      <c r="J64" s="3" t="s">
        <v>101</v>
      </c>
    </row>
    <row r="65" spans="1:10" x14ac:dyDescent="0.15">
      <c r="A65">
        <v>2002</v>
      </c>
      <c r="B65">
        <v>56</v>
      </c>
      <c r="C65">
        <v>4</v>
      </c>
      <c r="D65">
        <v>6</v>
      </c>
      <c r="E65">
        <v>264</v>
      </c>
      <c r="G65" s="10">
        <f t="shared" si="6"/>
        <v>4.7142857142857144</v>
      </c>
      <c r="H65" s="10">
        <f t="shared" si="7"/>
        <v>56</v>
      </c>
      <c r="I65" s="10">
        <f t="shared" si="8"/>
        <v>44</v>
      </c>
      <c r="J65" s="3" t="s">
        <v>99</v>
      </c>
    </row>
    <row r="66" spans="1:10" x14ac:dyDescent="0.15">
      <c r="A66">
        <v>2003</v>
      </c>
      <c r="B66">
        <v>40.299999999999997</v>
      </c>
      <c r="C66">
        <v>2</v>
      </c>
      <c r="D66">
        <v>7</v>
      </c>
      <c r="E66">
        <v>242</v>
      </c>
      <c r="F66" s="1"/>
      <c r="G66" s="10">
        <f t="shared" si="6"/>
        <v>6.0049627791563278</v>
      </c>
      <c r="H66" s="10">
        <f t="shared" si="7"/>
        <v>34.542857142857137</v>
      </c>
      <c r="I66" s="10">
        <f t="shared" si="8"/>
        <v>34.571428571428569</v>
      </c>
      <c r="J66" s="3" t="s">
        <v>96</v>
      </c>
    </row>
    <row r="67" spans="1:10" x14ac:dyDescent="0.15">
      <c r="A67">
        <v>2004</v>
      </c>
      <c r="B67">
        <v>35</v>
      </c>
      <c r="C67">
        <v>2</v>
      </c>
      <c r="D67">
        <v>11</v>
      </c>
      <c r="E67">
        <v>148</v>
      </c>
      <c r="G67" s="10">
        <f t="shared" si="6"/>
        <v>4.2285714285714286</v>
      </c>
      <c r="H67" s="10">
        <f t="shared" si="7"/>
        <v>19.09090909090909</v>
      </c>
      <c r="I67" s="10">
        <f t="shared" si="8"/>
        <v>13.454545454545455</v>
      </c>
      <c r="J67" s="3" t="s">
        <v>91</v>
      </c>
    </row>
    <row r="68" spans="1:10" x14ac:dyDescent="0.15">
      <c r="A68">
        <v>2005</v>
      </c>
      <c r="B68">
        <v>30</v>
      </c>
      <c r="C68">
        <v>2</v>
      </c>
      <c r="D68">
        <v>5</v>
      </c>
      <c r="E68">
        <v>190</v>
      </c>
      <c r="G68" s="10">
        <f t="shared" si="6"/>
        <v>6.333333333333333</v>
      </c>
      <c r="H68" s="10">
        <f t="shared" si="7"/>
        <v>36</v>
      </c>
      <c r="I68" s="10">
        <f t="shared" si="8"/>
        <v>38</v>
      </c>
      <c r="J68" s="3" t="s">
        <v>87</v>
      </c>
    </row>
    <row r="69" spans="1:10" x14ac:dyDescent="0.15">
      <c r="A69">
        <v>2006</v>
      </c>
      <c r="B69">
        <v>27</v>
      </c>
      <c r="C69">
        <v>3</v>
      </c>
      <c r="D69">
        <v>9</v>
      </c>
      <c r="E69">
        <v>157</v>
      </c>
      <c r="G69" s="10">
        <f t="shared" si="6"/>
        <v>5.8148148148148149</v>
      </c>
      <c r="H69" s="10">
        <f t="shared" si="7"/>
        <v>18</v>
      </c>
      <c r="I69" s="10">
        <f t="shared" si="8"/>
        <v>17.444444444444443</v>
      </c>
      <c r="J69" s="3" t="s">
        <v>76</v>
      </c>
    </row>
    <row r="70" spans="1:10" x14ac:dyDescent="0.15">
      <c r="A70">
        <v>2007</v>
      </c>
      <c r="B70">
        <v>13.1</v>
      </c>
      <c r="C70">
        <v>3</v>
      </c>
      <c r="D70">
        <v>6</v>
      </c>
      <c r="E70">
        <v>57</v>
      </c>
      <c r="G70" s="10">
        <f t="shared" si="6"/>
        <v>4.3511450381679388</v>
      </c>
      <c r="H70" s="10">
        <f t="shared" si="7"/>
        <v>13.1</v>
      </c>
      <c r="I70" s="10">
        <f t="shared" si="8"/>
        <v>9.5</v>
      </c>
      <c r="J70" s="3" t="s">
        <v>16</v>
      </c>
    </row>
    <row r="71" spans="1:10" x14ac:dyDescent="0.15">
      <c r="A71">
        <v>2008</v>
      </c>
      <c r="B71">
        <v>39.299999999999997</v>
      </c>
      <c r="C71">
        <v>6</v>
      </c>
      <c r="D71">
        <v>14</v>
      </c>
      <c r="E71">
        <v>163</v>
      </c>
      <c r="G71" s="10">
        <f t="shared" si="6"/>
        <v>4.1475826972010177</v>
      </c>
      <c r="H71" s="10">
        <f t="shared" si="7"/>
        <v>16.842857142857142</v>
      </c>
      <c r="I71" s="10">
        <f t="shared" si="8"/>
        <v>11.642857142857142</v>
      </c>
      <c r="J71" s="3" t="s">
        <v>77</v>
      </c>
    </row>
    <row r="72" spans="1:10" x14ac:dyDescent="0.15">
      <c r="A72">
        <v>2009</v>
      </c>
      <c r="B72">
        <v>39.200000000000003</v>
      </c>
      <c r="C72">
        <v>8</v>
      </c>
      <c r="D72">
        <v>11</v>
      </c>
      <c r="E72">
        <v>145</v>
      </c>
      <c r="G72" s="10">
        <f t="shared" si="6"/>
        <v>3.6989795918367343</v>
      </c>
      <c r="H72" s="10">
        <f t="shared" si="7"/>
        <v>21.381818181818183</v>
      </c>
      <c r="I72" s="10">
        <f t="shared" si="8"/>
        <v>13.181818181818182</v>
      </c>
      <c r="J72" s="3" t="s">
        <v>16</v>
      </c>
    </row>
    <row r="73" spans="1:10" x14ac:dyDescent="0.15">
      <c r="A73">
        <v>2010</v>
      </c>
      <c r="B73">
        <v>19.399999999999999</v>
      </c>
      <c r="C73">
        <v>2</v>
      </c>
      <c r="D73">
        <v>7</v>
      </c>
      <c r="E73">
        <v>105</v>
      </c>
      <c r="G73" s="10">
        <f t="shared" si="6"/>
        <v>5.4123711340206189</v>
      </c>
      <c r="H73" s="10">
        <f t="shared" si="7"/>
        <v>16.628571428571426</v>
      </c>
      <c r="I73" s="10">
        <f t="shared" si="8"/>
        <v>15</v>
      </c>
      <c r="J73" s="3" t="s">
        <v>129</v>
      </c>
    </row>
    <row r="74" spans="1:10" x14ac:dyDescent="0.15">
      <c r="A74">
        <v>2011</v>
      </c>
      <c r="B74">
        <v>34</v>
      </c>
      <c r="C74">
        <v>6</v>
      </c>
      <c r="D74">
        <v>12</v>
      </c>
      <c r="E74">
        <v>133</v>
      </c>
      <c r="G74" s="10">
        <f t="shared" si="6"/>
        <v>3.9117647058823528</v>
      </c>
      <c r="H74" s="10">
        <f t="shared" si="7"/>
        <v>17</v>
      </c>
      <c r="I74" s="10">
        <f t="shared" si="8"/>
        <v>11.083333333333334</v>
      </c>
      <c r="J74" s="3" t="s">
        <v>130</v>
      </c>
    </row>
    <row r="75" spans="1:10" x14ac:dyDescent="0.15">
      <c r="A75">
        <v>2012</v>
      </c>
      <c r="B75">
        <v>33</v>
      </c>
      <c r="C75">
        <v>2</v>
      </c>
      <c r="D75">
        <v>7</v>
      </c>
      <c r="E75">
        <v>137</v>
      </c>
      <c r="G75" s="10">
        <f t="shared" si="6"/>
        <v>4.1515151515151514</v>
      </c>
      <c r="H75" s="10">
        <f t="shared" si="7"/>
        <v>28.285714285714285</v>
      </c>
      <c r="I75" s="10">
        <f t="shared" si="8"/>
        <v>19.571428571428573</v>
      </c>
      <c r="J75" s="3" t="s">
        <v>131</v>
      </c>
    </row>
    <row r="76" spans="1:10" x14ac:dyDescent="0.15">
      <c r="A76">
        <v>2013</v>
      </c>
      <c r="B76" s="24">
        <v>42.2</v>
      </c>
      <c r="C76" s="24">
        <v>2</v>
      </c>
      <c r="D76" s="24">
        <v>10</v>
      </c>
      <c r="E76" s="24">
        <v>258</v>
      </c>
      <c r="F76" s="24">
        <v>1</v>
      </c>
      <c r="G76" s="10">
        <f t="shared" si="6"/>
        <v>6.1137440758293833</v>
      </c>
      <c r="H76" s="10">
        <f t="shared" si="7"/>
        <v>25.32</v>
      </c>
      <c r="I76" s="10">
        <f t="shared" si="8"/>
        <v>25.8</v>
      </c>
      <c r="J76" s="3" t="s">
        <v>21</v>
      </c>
    </row>
    <row r="77" spans="1:10" x14ac:dyDescent="0.15">
      <c r="A77">
        <v>2014</v>
      </c>
      <c r="B77" s="24">
        <v>35.799999999999997</v>
      </c>
      <c r="C77" s="24">
        <v>2</v>
      </c>
      <c r="D77" s="24">
        <v>7</v>
      </c>
      <c r="E77" s="24">
        <v>225</v>
      </c>
      <c r="F77" s="24"/>
      <c r="G77" s="10">
        <f t="shared" si="6"/>
        <v>6.2849162011173192</v>
      </c>
      <c r="H77" s="10">
        <f t="shared" si="7"/>
        <v>30.685714285714283</v>
      </c>
      <c r="I77" s="10">
        <f t="shared" si="8"/>
        <v>32.142857142857146</v>
      </c>
      <c r="J77" s="3" t="s">
        <v>246</v>
      </c>
    </row>
    <row r="78" spans="1:10" x14ac:dyDescent="0.15">
      <c r="A78">
        <v>2015</v>
      </c>
      <c r="B78" s="24">
        <v>30</v>
      </c>
      <c r="C78" s="24">
        <v>2</v>
      </c>
      <c r="D78" s="24">
        <v>6</v>
      </c>
      <c r="E78" s="24">
        <v>189</v>
      </c>
      <c r="F78" s="24"/>
      <c r="G78" s="10">
        <f>IF(ISERROR(E78/B78),"N/A",E78/B78)</f>
        <v>6.3</v>
      </c>
      <c r="H78" s="10">
        <f>IF(ISERROR((B78*6)/D78),"N/A",(B78*6)/D78)</f>
        <v>30</v>
      </c>
      <c r="I78" s="10">
        <f>IF(ISERROR(E78/D78),"N/A",E78/D78)</f>
        <v>31.5</v>
      </c>
      <c r="J78" s="3" t="s">
        <v>254</v>
      </c>
    </row>
    <row r="79" spans="1:10" x14ac:dyDescent="0.15">
      <c r="A79">
        <v>2016</v>
      </c>
      <c r="B79" s="35">
        <v>26.67</v>
      </c>
      <c r="C79" s="24">
        <v>5</v>
      </c>
      <c r="D79" s="24">
        <v>7</v>
      </c>
      <c r="E79" s="24">
        <v>92</v>
      </c>
      <c r="F79" s="24">
        <v>2</v>
      </c>
      <c r="G79" s="10">
        <f t="shared" ref="G79" si="9">IF(ISERROR(E79/B79),"N/A",E79/B79)</f>
        <v>3.4495688038995125</v>
      </c>
      <c r="H79" s="10">
        <f t="shared" ref="H79" si="10">IF(ISERROR((B79*6)/D79),"N/A",(B79*6)/D79)</f>
        <v>22.860000000000003</v>
      </c>
      <c r="I79" s="10">
        <f t="shared" ref="I79:I80" si="11">IF(ISERROR(E79/D79),"N/A",E79/D79)</f>
        <v>13.142857142857142</v>
      </c>
      <c r="J79" s="40" t="s">
        <v>195</v>
      </c>
    </row>
    <row r="80" spans="1:10" x14ac:dyDescent="0.15">
      <c r="A80">
        <v>2017</v>
      </c>
      <c r="B80" s="24">
        <v>55</v>
      </c>
      <c r="C80" s="24">
        <v>5</v>
      </c>
      <c r="D80" s="24">
        <v>13</v>
      </c>
      <c r="E80" s="24">
        <v>255</v>
      </c>
      <c r="F80" s="24">
        <v>0</v>
      </c>
      <c r="G80" s="53">
        <f>IF(ISERROR(E80/B80),"N/A",E80/B80)</f>
        <v>4.6363636363636367</v>
      </c>
      <c r="H80" s="53">
        <f>IF(ISERROR((B80*6)/D80),"N/A",(B80*6)/D80)</f>
        <v>25.384615384615383</v>
      </c>
      <c r="I80" s="53">
        <f t="shared" si="11"/>
        <v>19.615384615384617</v>
      </c>
      <c r="J80" s="52" t="s">
        <v>101</v>
      </c>
    </row>
    <row r="81" spans="1:10" x14ac:dyDescent="0.15">
      <c r="J81" s="27"/>
    </row>
    <row r="82" spans="1:10" x14ac:dyDescent="0.15">
      <c r="A82" t="s">
        <v>63</v>
      </c>
      <c r="B82">
        <f>SUM(B57:B81)</f>
        <v>822.27</v>
      </c>
      <c r="C82">
        <f>SUM(C57:C81)</f>
        <v>90</v>
      </c>
      <c r="D82">
        <f>SUM(D57:D81)</f>
        <v>209</v>
      </c>
      <c r="E82">
        <f>SUM(E57:E81)</f>
        <v>4031</v>
      </c>
      <c r="F82">
        <f>SUM(F57:F81)</f>
        <v>4</v>
      </c>
      <c r="G82" s="1">
        <f>E82/B82</f>
        <v>4.9022827051941578</v>
      </c>
      <c r="H82" s="1">
        <f>(B82*6)/D82</f>
        <v>23.605837320574164</v>
      </c>
      <c r="I82" s="1">
        <f>E82/D82</f>
        <v>19.28708133971292</v>
      </c>
      <c r="J82" s="16" t="s">
        <v>10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L78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5" t="s">
        <v>42</v>
      </c>
      <c r="B1" s="5" t="s">
        <v>135</v>
      </c>
      <c r="C1" t="s">
        <v>353</v>
      </c>
      <c r="D1" s="9">
        <f>COUNTA(A5:A27)</f>
        <v>22</v>
      </c>
    </row>
    <row r="2" spans="1:12" x14ac:dyDescent="0.15">
      <c r="A2" s="5" t="s">
        <v>116</v>
      </c>
      <c r="B2" s="5"/>
      <c r="C2" s="21" t="s">
        <v>172</v>
      </c>
    </row>
    <row r="3" spans="1:12" x14ac:dyDescent="0.15">
      <c r="B3" s="9"/>
      <c r="C3" s="9"/>
      <c r="D3" s="9"/>
      <c r="E3" s="9"/>
      <c r="F3" s="9"/>
      <c r="G3" s="9"/>
      <c r="H3" s="9"/>
      <c r="L3" s="9"/>
    </row>
    <row r="4" spans="1:12" x14ac:dyDescent="0.15">
      <c r="A4" t="s">
        <v>107</v>
      </c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22</v>
      </c>
      <c r="H4" t="s">
        <v>36</v>
      </c>
      <c r="I4" s="1" t="s">
        <v>37</v>
      </c>
      <c r="J4" t="s">
        <v>204</v>
      </c>
      <c r="K4" t="s">
        <v>271</v>
      </c>
      <c r="L4" t="s">
        <v>285</v>
      </c>
    </row>
    <row r="5" spans="1:12" x14ac:dyDescent="0.15">
      <c r="A5">
        <v>1996</v>
      </c>
      <c r="B5">
        <v>14</v>
      </c>
      <c r="C5">
        <v>12</v>
      </c>
      <c r="D5">
        <v>2</v>
      </c>
      <c r="F5">
        <v>139</v>
      </c>
      <c r="H5"/>
      <c r="I5" s="1">
        <f t="shared" ref="I5:I24" si="0">IF(C5=0,"",ROUND(F5/(C5-D5),3))</f>
        <v>13.9</v>
      </c>
    </row>
    <row r="6" spans="1:12" x14ac:dyDescent="0.15">
      <c r="A6">
        <v>1997</v>
      </c>
      <c r="B6">
        <v>12</v>
      </c>
      <c r="C6">
        <v>12</v>
      </c>
      <c r="D6">
        <v>5</v>
      </c>
      <c r="F6">
        <v>98</v>
      </c>
      <c r="H6"/>
      <c r="I6" s="1">
        <f t="shared" si="0"/>
        <v>14</v>
      </c>
    </row>
    <row r="7" spans="1:12" x14ac:dyDescent="0.15">
      <c r="A7">
        <v>1998</v>
      </c>
      <c r="B7">
        <v>18</v>
      </c>
      <c r="C7">
        <v>17</v>
      </c>
      <c r="D7">
        <v>4</v>
      </c>
      <c r="F7">
        <v>217</v>
      </c>
      <c r="H7">
        <v>1</v>
      </c>
      <c r="I7" s="1">
        <f t="shared" si="0"/>
        <v>16.692</v>
      </c>
      <c r="J7">
        <v>63</v>
      </c>
    </row>
    <row r="8" spans="1:12" x14ac:dyDescent="0.15">
      <c r="A8">
        <v>1999</v>
      </c>
      <c r="B8">
        <v>18</v>
      </c>
      <c r="C8">
        <v>16</v>
      </c>
      <c r="D8">
        <v>2</v>
      </c>
      <c r="F8">
        <v>169</v>
      </c>
      <c r="H8"/>
      <c r="I8" s="1">
        <f t="shared" si="0"/>
        <v>12.071</v>
      </c>
    </row>
    <row r="9" spans="1:12" x14ac:dyDescent="0.15">
      <c r="A9">
        <v>2000</v>
      </c>
      <c r="B9">
        <v>11</v>
      </c>
      <c r="C9">
        <v>10</v>
      </c>
      <c r="D9">
        <v>0</v>
      </c>
      <c r="F9">
        <v>59</v>
      </c>
      <c r="H9"/>
      <c r="I9" s="1">
        <f t="shared" si="0"/>
        <v>5.9</v>
      </c>
    </row>
    <row r="10" spans="1:12" x14ac:dyDescent="0.15">
      <c r="A10">
        <v>2001</v>
      </c>
      <c r="B10">
        <v>13</v>
      </c>
      <c r="C10">
        <v>9</v>
      </c>
      <c r="D10">
        <v>1</v>
      </c>
      <c r="F10">
        <v>129</v>
      </c>
      <c r="H10"/>
      <c r="I10" s="1">
        <f t="shared" si="0"/>
        <v>16.125</v>
      </c>
    </row>
    <row r="11" spans="1:12" x14ac:dyDescent="0.15">
      <c r="A11">
        <v>2002</v>
      </c>
      <c r="B11">
        <v>8</v>
      </c>
      <c r="C11">
        <v>8</v>
      </c>
      <c r="D11">
        <v>2</v>
      </c>
      <c r="F11">
        <v>116</v>
      </c>
      <c r="H11"/>
      <c r="I11" s="1">
        <f t="shared" si="0"/>
        <v>19.332999999999998</v>
      </c>
    </row>
    <row r="12" spans="1:12" x14ac:dyDescent="0.15">
      <c r="A12">
        <v>2003</v>
      </c>
      <c r="B12">
        <v>13</v>
      </c>
      <c r="C12">
        <v>8</v>
      </c>
      <c r="D12">
        <v>3</v>
      </c>
      <c r="F12">
        <v>167</v>
      </c>
      <c r="H12"/>
      <c r="I12" s="1">
        <f t="shared" si="0"/>
        <v>33.4</v>
      </c>
    </row>
    <row r="13" spans="1:12" x14ac:dyDescent="0.15">
      <c r="A13">
        <v>2004</v>
      </c>
      <c r="B13">
        <v>15</v>
      </c>
      <c r="C13">
        <v>13</v>
      </c>
      <c r="D13">
        <v>1</v>
      </c>
      <c r="E13">
        <v>1</v>
      </c>
      <c r="F13">
        <v>224</v>
      </c>
      <c r="H13">
        <v>1</v>
      </c>
      <c r="I13" s="1">
        <f t="shared" si="0"/>
        <v>18.667000000000002</v>
      </c>
      <c r="J13">
        <v>50</v>
      </c>
      <c r="L13">
        <v>3</v>
      </c>
    </row>
    <row r="14" spans="1:12" x14ac:dyDescent="0.15">
      <c r="A14">
        <v>2005</v>
      </c>
      <c r="B14">
        <v>18</v>
      </c>
      <c r="C14">
        <v>14</v>
      </c>
      <c r="D14">
        <v>4</v>
      </c>
      <c r="E14">
        <v>3</v>
      </c>
      <c r="F14">
        <v>145</v>
      </c>
      <c r="H14"/>
      <c r="I14" s="1">
        <f t="shared" si="0"/>
        <v>14.5</v>
      </c>
      <c r="J14">
        <v>38</v>
      </c>
      <c r="L14">
        <v>1</v>
      </c>
    </row>
    <row r="15" spans="1:12" x14ac:dyDescent="0.15">
      <c r="A15">
        <v>2006</v>
      </c>
      <c r="B15">
        <v>13</v>
      </c>
      <c r="C15">
        <v>12</v>
      </c>
      <c r="D15">
        <v>2</v>
      </c>
      <c r="E15">
        <v>0</v>
      </c>
      <c r="F15">
        <v>122</v>
      </c>
      <c r="H15"/>
      <c r="I15" s="1">
        <f t="shared" si="0"/>
        <v>12.2</v>
      </c>
      <c r="J15" s="9">
        <v>38</v>
      </c>
      <c r="K15" t="s">
        <v>218</v>
      </c>
      <c r="L15">
        <v>2</v>
      </c>
    </row>
    <row r="16" spans="1:12" x14ac:dyDescent="0.15">
      <c r="A16">
        <v>2007</v>
      </c>
      <c r="B16" s="9">
        <v>14</v>
      </c>
      <c r="C16" s="9">
        <v>12</v>
      </c>
      <c r="D16" s="9">
        <v>4</v>
      </c>
      <c r="E16" s="9"/>
      <c r="F16" s="9">
        <v>194</v>
      </c>
      <c r="G16" s="9"/>
      <c r="H16" s="9"/>
      <c r="I16" s="1">
        <f t="shared" si="0"/>
        <v>24.25</v>
      </c>
      <c r="L16">
        <v>4</v>
      </c>
    </row>
    <row r="17" spans="1:12" x14ac:dyDescent="0.15">
      <c r="A17">
        <v>2008</v>
      </c>
      <c r="B17" s="9">
        <v>15</v>
      </c>
      <c r="C17" s="9">
        <v>10</v>
      </c>
      <c r="D17" s="9">
        <v>3</v>
      </c>
      <c r="E17" s="9">
        <v>2</v>
      </c>
      <c r="F17" s="9">
        <v>139</v>
      </c>
      <c r="G17" s="9"/>
      <c r="H17" s="9"/>
      <c r="I17" s="1">
        <f t="shared" si="0"/>
        <v>19.856999999999999</v>
      </c>
      <c r="L17">
        <v>2</v>
      </c>
    </row>
    <row r="18" spans="1:12" x14ac:dyDescent="0.15">
      <c r="A18">
        <v>2009</v>
      </c>
      <c r="B18" s="11">
        <v>12</v>
      </c>
      <c r="C18">
        <v>11</v>
      </c>
      <c r="D18">
        <v>2</v>
      </c>
      <c r="E18">
        <v>1</v>
      </c>
      <c r="F18">
        <v>100</v>
      </c>
      <c r="H18"/>
      <c r="I18" s="1">
        <f t="shared" si="0"/>
        <v>11.111000000000001</v>
      </c>
      <c r="J18">
        <v>19</v>
      </c>
      <c r="L18">
        <v>1</v>
      </c>
    </row>
    <row r="19" spans="1:12" x14ac:dyDescent="0.15">
      <c r="A19">
        <v>2010</v>
      </c>
      <c r="B19">
        <v>17</v>
      </c>
      <c r="C19">
        <v>13</v>
      </c>
      <c r="D19">
        <v>0</v>
      </c>
      <c r="E19">
        <v>2</v>
      </c>
      <c r="F19">
        <v>225</v>
      </c>
      <c r="H19"/>
      <c r="I19" s="1">
        <f t="shared" si="0"/>
        <v>17.308</v>
      </c>
      <c r="J19">
        <v>49</v>
      </c>
      <c r="L19">
        <v>7</v>
      </c>
    </row>
    <row r="20" spans="1:12" x14ac:dyDescent="0.15">
      <c r="A20">
        <v>2011</v>
      </c>
      <c r="B20">
        <v>15</v>
      </c>
      <c r="C20">
        <v>9</v>
      </c>
      <c r="D20">
        <v>3</v>
      </c>
      <c r="E20">
        <v>1</v>
      </c>
      <c r="F20">
        <v>110</v>
      </c>
      <c r="H20"/>
      <c r="I20" s="1">
        <f t="shared" si="0"/>
        <v>18.332999999999998</v>
      </c>
      <c r="J20">
        <v>37</v>
      </c>
      <c r="L20">
        <v>0</v>
      </c>
    </row>
    <row r="21" spans="1:12" x14ac:dyDescent="0.15">
      <c r="A21">
        <v>2012</v>
      </c>
      <c r="B21">
        <v>8</v>
      </c>
      <c r="C21">
        <v>6</v>
      </c>
      <c r="D21">
        <v>1</v>
      </c>
      <c r="E21">
        <v>1</v>
      </c>
      <c r="F21">
        <v>70</v>
      </c>
      <c r="H21"/>
      <c r="I21" s="1">
        <f t="shared" si="0"/>
        <v>14</v>
      </c>
      <c r="J21">
        <v>20</v>
      </c>
      <c r="L21">
        <v>1</v>
      </c>
    </row>
    <row r="22" spans="1:12" x14ac:dyDescent="0.15">
      <c r="A22">
        <v>2013</v>
      </c>
      <c r="B22" s="24">
        <v>13</v>
      </c>
      <c r="C22" s="24">
        <v>5</v>
      </c>
      <c r="D22" s="24">
        <v>2</v>
      </c>
      <c r="E22" s="24"/>
      <c r="F22" s="24">
        <v>50</v>
      </c>
      <c r="H22"/>
      <c r="I22" s="1">
        <f t="shared" si="0"/>
        <v>16.667000000000002</v>
      </c>
      <c r="J22">
        <v>19</v>
      </c>
      <c r="L22">
        <v>2</v>
      </c>
    </row>
    <row r="23" spans="1:12" x14ac:dyDescent="0.15">
      <c r="A23">
        <v>2014</v>
      </c>
      <c r="B23" s="24">
        <v>10</v>
      </c>
      <c r="C23" s="24">
        <v>6</v>
      </c>
      <c r="D23" s="24">
        <v>2</v>
      </c>
      <c r="E23" s="24"/>
      <c r="F23" s="24">
        <v>44</v>
      </c>
      <c r="H23"/>
      <c r="I23" s="1">
        <f t="shared" si="0"/>
        <v>11</v>
      </c>
      <c r="J23">
        <v>23</v>
      </c>
      <c r="L23">
        <v>1</v>
      </c>
    </row>
    <row r="24" spans="1:12" x14ac:dyDescent="0.15">
      <c r="A24">
        <v>2015</v>
      </c>
      <c r="B24" s="24">
        <v>11</v>
      </c>
      <c r="C24" s="24">
        <v>6</v>
      </c>
      <c r="D24" s="24">
        <v>1</v>
      </c>
      <c r="E24" s="24">
        <v>1</v>
      </c>
      <c r="F24" s="24">
        <v>43</v>
      </c>
      <c r="H24"/>
      <c r="I24" s="1">
        <f t="shared" si="0"/>
        <v>8.6</v>
      </c>
      <c r="J24">
        <v>14</v>
      </c>
      <c r="L24">
        <v>4</v>
      </c>
    </row>
    <row r="25" spans="1:12" x14ac:dyDescent="0.15">
      <c r="A25">
        <v>2016</v>
      </c>
      <c r="B25" s="24">
        <v>14</v>
      </c>
      <c r="C25" s="24">
        <v>7</v>
      </c>
      <c r="D25" s="24">
        <v>3</v>
      </c>
      <c r="E25" s="24">
        <v>0</v>
      </c>
      <c r="F25" s="24">
        <v>106</v>
      </c>
      <c r="G25" s="24">
        <v>0</v>
      </c>
      <c r="H25" s="24">
        <v>1</v>
      </c>
      <c r="I25" s="10">
        <f>IF(C25-D25=0,"--",F25/(C25-D25))</f>
        <v>26.5</v>
      </c>
      <c r="J25" s="24">
        <v>54</v>
      </c>
      <c r="L25">
        <v>4</v>
      </c>
    </row>
    <row r="26" spans="1:12" x14ac:dyDescent="0.15">
      <c r="A26">
        <v>2017</v>
      </c>
      <c r="B26" s="24">
        <v>11</v>
      </c>
      <c r="C26" s="24">
        <v>8</v>
      </c>
      <c r="D26" s="24">
        <v>2</v>
      </c>
      <c r="E26" s="24">
        <v>1</v>
      </c>
      <c r="F26" s="24">
        <v>56</v>
      </c>
      <c r="G26" s="24">
        <v>0</v>
      </c>
      <c r="H26" s="24">
        <v>0</v>
      </c>
      <c r="I26" s="53">
        <f>IF(C26-D26=0,"--",F26/(C26-D26))</f>
        <v>9.3333333333333339</v>
      </c>
      <c r="J26" s="24">
        <v>15</v>
      </c>
      <c r="L26" s="24">
        <v>0</v>
      </c>
    </row>
    <row r="27" spans="1:12" x14ac:dyDescent="0.15">
      <c r="H27"/>
      <c r="I27" s="1"/>
    </row>
    <row r="28" spans="1:12" x14ac:dyDescent="0.15">
      <c r="A28" t="s">
        <v>63</v>
      </c>
      <c r="B28">
        <f t="shared" ref="B28:H28" si="1">SUM(B5:B27)</f>
        <v>293</v>
      </c>
      <c r="C28">
        <f t="shared" si="1"/>
        <v>224</v>
      </c>
      <c r="D28">
        <f t="shared" si="1"/>
        <v>49</v>
      </c>
      <c r="E28">
        <f t="shared" si="1"/>
        <v>13</v>
      </c>
      <c r="F28">
        <f t="shared" si="1"/>
        <v>2722</v>
      </c>
      <c r="G28">
        <f t="shared" si="1"/>
        <v>0</v>
      </c>
      <c r="H28">
        <f t="shared" si="1"/>
        <v>3</v>
      </c>
      <c r="I28" s="1">
        <f>F28/(C28-D28)</f>
        <v>15.554285714285715</v>
      </c>
      <c r="J28">
        <f>MAX(J5:J27)</f>
        <v>63</v>
      </c>
      <c r="L28">
        <f t="shared" ref="L28" si="2">SUM(L5:L27)</f>
        <v>32</v>
      </c>
    </row>
    <row r="53" spans="1:11" x14ac:dyDescent="0.15">
      <c r="A53" s="5" t="s">
        <v>126</v>
      </c>
      <c r="G53" s="2"/>
      <c r="H53"/>
      <c r="I53" s="1"/>
      <c r="J53" s="1"/>
      <c r="K53" s="1"/>
    </row>
    <row r="54" spans="1:11" x14ac:dyDescent="0.15">
      <c r="A54" s="3" t="s">
        <v>107</v>
      </c>
      <c r="B54" s="3" t="s">
        <v>120</v>
      </c>
      <c r="C54" s="3" t="s">
        <v>125</v>
      </c>
      <c r="D54" s="3" t="s">
        <v>119</v>
      </c>
      <c r="E54" s="3" t="s">
        <v>35</v>
      </c>
      <c r="F54" s="3" t="s">
        <v>70</v>
      </c>
      <c r="G54" s="4" t="s">
        <v>123</v>
      </c>
      <c r="H54" s="4" t="s">
        <v>121</v>
      </c>
      <c r="I54" s="4" t="s">
        <v>122</v>
      </c>
      <c r="J54" s="4" t="s">
        <v>69</v>
      </c>
    </row>
    <row r="55" spans="1:11" x14ac:dyDescent="0.15">
      <c r="A55">
        <v>1996</v>
      </c>
      <c r="B55">
        <v>81</v>
      </c>
      <c r="C55">
        <v>10</v>
      </c>
      <c r="D55">
        <v>19</v>
      </c>
      <c r="E55">
        <v>353</v>
      </c>
      <c r="G55" s="10">
        <f>IF(ISERROR(E55/B55),"N/A",E55/B55)</f>
        <v>4.3580246913580245</v>
      </c>
      <c r="H55" s="10">
        <f>IF(ISERROR((B55*6)/D55),"N/A",(B55*6)/D55)</f>
        <v>25.578947368421051</v>
      </c>
      <c r="I55" s="10">
        <f>IF(ISERROR(E55/D55),"N/A",E55/D55)</f>
        <v>18.578947368421051</v>
      </c>
      <c r="J55" s="16"/>
    </row>
    <row r="56" spans="1:11" x14ac:dyDescent="0.15">
      <c r="A56">
        <v>1997</v>
      </c>
      <c r="B56">
        <v>97</v>
      </c>
      <c r="C56">
        <v>17</v>
      </c>
      <c r="D56">
        <v>18</v>
      </c>
      <c r="E56">
        <v>375</v>
      </c>
      <c r="G56" s="10">
        <f t="shared" ref="G56:G75" si="3">IF(ISERROR(E56/B56),"N/A",E56/B56)</f>
        <v>3.865979381443299</v>
      </c>
      <c r="H56" s="10">
        <f t="shared" ref="H56:H75" si="4">IF(ISERROR((B56*6)/D56),"N/A",(B56*6)/D56)</f>
        <v>32.333333333333336</v>
      </c>
      <c r="I56" s="10">
        <f t="shared" ref="I56:I76" si="5">IF(ISERROR(E56/D56),"N/A",E56/D56)</f>
        <v>20.833333333333332</v>
      </c>
      <c r="J56" s="16"/>
    </row>
    <row r="57" spans="1:11" x14ac:dyDescent="0.15">
      <c r="A57">
        <v>1998</v>
      </c>
      <c r="B57">
        <v>86.5</v>
      </c>
      <c r="C57">
        <v>16</v>
      </c>
      <c r="D57">
        <v>14</v>
      </c>
      <c r="E57">
        <v>315</v>
      </c>
      <c r="G57" s="10">
        <f t="shared" si="3"/>
        <v>3.6416184971098264</v>
      </c>
      <c r="H57" s="10">
        <f t="shared" si="4"/>
        <v>37.071428571428569</v>
      </c>
      <c r="I57" s="10">
        <f t="shared" si="5"/>
        <v>22.5</v>
      </c>
      <c r="J57" s="3" t="s">
        <v>13</v>
      </c>
    </row>
    <row r="58" spans="1:11" x14ac:dyDescent="0.15">
      <c r="A58">
        <v>1999</v>
      </c>
      <c r="B58">
        <v>93.3</v>
      </c>
      <c r="C58">
        <v>16</v>
      </c>
      <c r="D58">
        <v>20</v>
      </c>
      <c r="E58">
        <v>340</v>
      </c>
      <c r="F58">
        <v>1</v>
      </c>
      <c r="G58" s="10">
        <f t="shared" si="3"/>
        <v>3.644158628081458</v>
      </c>
      <c r="H58" s="10">
        <f t="shared" si="4"/>
        <v>27.99</v>
      </c>
      <c r="I58" s="10">
        <f t="shared" si="5"/>
        <v>17</v>
      </c>
      <c r="J58" s="3" t="s">
        <v>6</v>
      </c>
    </row>
    <row r="59" spans="1:11" x14ac:dyDescent="0.15">
      <c r="A59">
        <v>2000</v>
      </c>
      <c r="B59">
        <v>76.099999999999994</v>
      </c>
      <c r="C59">
        <v>10</v>
      </c>
      <c r="D59">
        <v>20</v>
      </c>
      <c r="E59">
        <v>309</v>
      </c>
      <c r="F59">
        <v>1</v>
      </c>
      <c r="G59" s="10">
        <f t="shared" si="3"/>
        <v>4.0604467805519056</v>
      </c>
      <c r="H59" s="10">
        <f t="shared" si="4"/>
        <v>22.83</v>
      </c>
      <c r="I59" s="10">
        <f t="shared" si="5"/>
        <v>15.45</v>
      </c>
      <c r="J59" s="3" t="s">
        <v>3</v>
      </c>
    </row>
    <row r="60" spans="1:11" x14ac:dyDescent="0.15">
      <c r="A60">
        <v>2001</v>
      </c>
      <c r="B60">
        <v>128</v>
      </c>
      <c r="C60">
        <v>16</v>
      </c>
      <c r="D60">
        <v>22</v>
      </c>
      <c r="E60">
        <v>446</v>
      </c>
      <c r="F60">
        <v>1</v>
      </c>
      <c r="G60" s="10">
        <f t="shared" si="3"/>
        <v>3.484375</v>
      </c>
      <c r="H60" s="10">
        <f t="shared" si="4"/>
        <v>34.909090909090907</v>
      </c>
      <c r="I60" s="10">
        <f t="shared" si="5"/>
        <v>20.272727272727273</v>
      </c>
      <c r="J60" s="3" t="s">
        <v>102</v>
      </c>
    </row>
    <row r="61" spans="1:11" x14ac:dyDescent="0.15">
      <c r="A61">
        <v>2002</v>
      </c>
      <c r="B61">
        <v>63</v>
      </c>
      <c r="C61">
        <v>10</v>
      </c>
      <c r="D61">
        <v>8</v>
      </c>
      <c r="E61">
        <v>222</v>
      </c>
      <c r="G61" s="10">
        <f t="shared" si="3"/>
        <v>3.5238095238095237</v>
      </c>
      <c r="H61" s="10">
        <f t="shared" si="4"/>
        <v>47.25</v>
      </c>
      <c r="I61" s="10">
        <f t="shared" si="5"/>
        <v>27.75</v>
      </c>
      <c r="J61" s="3" t="s">
        <v>86</v>
      </c>
    </row>
    <row r="62" spans="1:11" x14ac:dyDescent="0.15">
      <c r="A62">
        <v>2003</v>
      </c>
      <c r="B62">
        <v>67.5</v>
      </c>
      <c r="C62">
        <v>9</v>
      </c>
      <c r="D62">
        <v>25</v>
      </c>
      <c r="E62">
        <v>271</v>
      </c>
      <c r="F62">
        <v>2</v>
      </c>
      <c r="G62" s="10">
        <f t="shared" si="3"/>
        <v>4.0148148148148151</v>
      </c>
      <c r="H62" s="10">
        <f t="shared" si="4"/>
        <v>16.2</v>
      </c>
      <c r="I62" s="10">
        <f t="shared" si="5"/>
        <v>10.84</v>
      </c>
      <c r="J62" s="3" t="s">
        <v>94</v>
      </c>
    </row>
    <row r="63" spans="1:11" x14ac:dyDescent="0.15">
      <c r="A63">
        <v>2004</v>
      </c>
      <c r="B63">
        <v>91.5</v>
      </c>
      <c r="C63">
        <v>10</v>
      </c>
      <c r="D63">
        <v>20</v>
      </c>
      <c r="E63">
        <v>455</v>
      </c>
      <c r="F63">
        <v>1</v>
      </c>
      <c r="G63" s="10">
        <f t="shared" si="3"/>
        <v>4.972677595628415</v>
      </c>
      <c r="H63" s="10">
        <f t="shared" si="4"/>
        <v>27.45</v>
      </c>
      <c r="I63" s="10">
        <f t="shared" si="5"/>
        <v>22.75</v>
      </c>
      <c r="J63" s="3" t="s">
        <v>93</v>
      </c>
    </row>
    <row r="64" spans="1:11" x14ac:dyDescent="0.15">
      <c r="A64">
        <v>2005</v>
      </c>
      <c r="B64">
        <v>79</v>
      </c>
      <c r="C64">
        <v>14</v>
      </c>
      <c r="D64">
        <v>18</v>
      </c>
      <c r="E64">
        <v>430</v>
      </c>
      <c r="G64" s="10">
        <f t="shared" si="3"/>
        <v>5.443037974683544</v>
      </c>
      <c r="H64" s="10">
        <f t="shared" si="4"/>
        <v>26.333333333333332</v>
      </c>
      <c r="I64" s="10">
        <f t="shared" si="5"/>
        <v>23.888888888888889</v>
      </c>
      <c r="J64" s="3" t="s">
        <v>85</v>
      </c>
    </row>
    <row r="65" spans="1:10" x14ac:dyDescent="0.15">
      <c r="A65">
        <v>2006</v>
      </c>
      <c r="B65">
        <v>52.2</v>
      </c>
      <c r="C65">
        <v>13</v>
      </c>
      <c r="D65">
        <v>10</v>
      </c>
      <c r="E65">
        <v>162</v>
      </c>
      <c r="G65" s="10">
        <f t="shared" si="3"/>
        <v>3.103448275862069</v>
      </c>
      <c r="H65" s="10">
        <f t="shared" si="4"/>
        <v>31.320000000000004</v>
      </c>
      <c r="I65" s="10">
        <f t="shared" si="5"/>
        <v>16.2</v>
      </c>
      <c r="J65" s="3" t="s">
        <v>75</v>
      </c>
    </row>
    <row r="66" spans="1:10" x14ac:dyDescent="0.15">
      <c r="A66">
        <v>2007</v>
      </c>
      <c r="B66">
        <v>103</v>
      </c>
      <c r="C66">
        <v>15</v>
      </c>
      <c r="D66">
        <v>21</v>
      </c>
      <c r="E66">
        <v>385</v>
      </c>
      <c r="G66" s="10">
        <f t="shared" si="3"/>
        <v>3.737864077669903</v>
      </c>
      <c r="H66" s="10">
        <f t="shared" si="4"/>
        <v>29.428571428571427</v>
      </c>
      <c r="I66" s="10">
        <f t="shared" si="5"/>
        <v>18.333333333333332</v>
      </c>
      <c r="J66" s="3" t="s">
        <v>18</v>
      </c>
    </row>
    <row r="67" spans="1:10" x14ac:dyDescent="0.15">
      <c r="A67">
        <v>2008</v>
      </c>
      <c r="B67">
        <v>99.2</v>
      </c>
      <c r="C67">
        <v>25</v>
      </c>
      <c r="D67">
        <v>27</v>
      </c>
      <c r="E67">
        <v>326</v>
      </c>
      <c r="F67">
        <v>1</v>
      </c>
      <c r="G67" s="10">
        <f t="shared" si="3"/>
        <v>3.286290322580645</v>
      </c>
      <c r="H67" s="10">
        <f t="shared" si="4"/>
        <v>22.044444444444448</v>
      </c>
      <c r="I67" s="10">
        <f t="shared" si="5"/>
        <v>12.074074074074074</v>
      </c>
      <c r="J67" s="3" t="s">
        <v>21</v>
      </c>
    </row>
    <row r="68" spans="1:10" x14ac:dyDescent="0.15">
      <c r="A68">
        <v>2009</v>
      </c>
      <c r="B68">
        <v>20</v>
      </c>
      <c r="C68">
        <v>2</v>
      </c>
      <c r="D68">
        <v>5</v>
      </c>
      <c r="E68">
        <v>83</v>
      </c>
      <c r="G68" s="10">
        <f t="shared" si="3"/>
        <v>4.1500000000000004</v>
      </c>
      <c r="H68" s="10">
        <f t="shared" si="4"/>
        <v>24</v>
      </c>
      <c r="I68" s="10">
        <f t="shared" si="5"/>
        <v>16.600000000000001</v>
      </c>
      <c r="J68" s="3" t="s">
        <v>23</v>
      </c>
    </row>
    <row r="69" spans="1:10" x14ac:dyDescent="0.15">
      <c r="A69">
        <v>2010</v>
      </c>
      <c r="B69">
        <v>50</v>
      </c>
      <c r="C69">
        <v>3</v>
      </c>
      <c r="D69">
        <v>16</v>
      </c>
      <c r="E69">
        <v>238</v>
      </c>
      <c r="F69">
        <v>1</v>
      </c>
      <c r="G69" s="10">
        <f t="shared" si="3"/>
        <v>4.76</v>
      </c>
      <c r="H69" s="10">
        <f t="shared" si="4"/>
        <v>18.75</v>
      </c>
      <c r="I69" s="10">
        <f t="shared" si="5"/>
        <v>14.875</v>
      </c>
      <c r="J69" s="3" t="s">
        <v>11</v>
      </c>
    </row>
    <row r="70" spans="1:10" x14ac:dyDescent="0.15">
      <c r="A70">
        <v>2011</v>
      </c>
      <c r="B70">
        <v>65</v>
      </c>
      <c r="C70">
        <v>12</v>
      </c>
      <c r="D70">
        <v>11</v>
      </c>
      <c r="E70">
        <v>287</v>
      </c>
      <c r="G70" s="10">
        <f t="shared" si="3"/>
        <v>4.4153846153846157</v>
      </c>
      <c r="H70" s="10">
        <f t="shared" si="4"/>
        <v>35.454545454545453</v>
      </c>
      <c r="I70" s="10">
        <f t="shared" si="5"/>
        <v>26.09090909090909</v>
      </c>
      <c r="J70" s="3" t="s">
        <v>136</v>
      </c>
    </row>
    <row r="71" spans="1:10" x14ac:dyDescent="0.15">
      <c r="A71">
        <v>2012</v>
      </c>
      <c r="B71">
        <v>34</v>
      </c>
      <c r="C71">
        <v>6</v>
      </c>
      <c r="D71">
        <v>6</v>
      </c>
      <c r="E71">
        <v>134</v>
      </c>
      <c r="G71" s="10">
        <f t="shared" si="3"/>
        <v>3.9411764705882355</v>
      </c>
      <c r="H71" s="10">
        <f t="shared" si="4"/>
        <v>34</v>
      </c>
      <c r="I71" s="10">
        <f t="shared" si="5"/>
        <v>22.333333333333332</v>
      </c>
      <c r="J71" s="3" t="s">
        <v>137</v>
      </c>
    </row>
    <row r="72" spans="1:10" x14ac:dyDescent="0.15">
      <c r="A72">
        <v>2013</v>
      </c>
      <c r="B72" s="24">
        <v>85.4</v>
      </c>
      <c r="C72" s="24">
        <v>14</v>
      </c>
      <c r="D72" s="24">
        <v>16</v>
      </c>
      <c r="E72" s="24">
        <v>327</v>
      </c>
      <c r="G72" s="10">
        <f t="shared" si="3"/>
        <v>3.8290398126463696</v>
      </c>
      <c r="H72" s="10">
        <f t="shared" si="4"/>
        <v>32.025000000000006</v>
      </c>
      <c r="I72" s="10">
        <f t="shared" si="5"/>
        <v>20.4375</v>
      </c>
      <c r="J72" s="3" t="s">
        <v>85</v>
      </c>
    </row>
    <row r="73" spans="1:10" x14ac:dyDescent="0.15">
      <c r="A73">
        <v>2014</v>
      </c>
      <c r="B73" s="24">
        <v>70.5</v>
      </c>
      <c r="C73" s="24">
        <v>10</v>
      </c>
      <c r="D73" s="24">
        <v>18</v>
      </c>
      <c r="E73" s="24">
        <v>282</v>
      </c>
      <c r="F73" s="24">
        <v>1</v>
      </c>
      <c r="G73" s="10">
        <f t="shared" si="3"/>
        <v>4</v>
      </c>
      <c r="H73" s="10">
        <f t="shared" si="4"/>
        <v>23.5</v>
      </c>
      <c r="I73" s="10">
        <f t="shared" si="5"/>
        <v>15.666666666666666</v>
      </c>
      <c r="J73" s="3" t="s">
        <v>247</v>
      </c>
    </row>
    <row r="74" spans="1:10" x14ac:dyDescent="0.15">
      <c r="A74">
        <v>2015</v>
      </c>
      <c r="B74" s="24">
        <v>71</v>
      </c>
      <c r="C74" s="24">
        <v>10</v>
      </c>
      <c r="D74" s="24">
        <v>17</v>
      </c>
      <c r="E74" s="24">
        <v>336</v>
      </c>
      <c r="F74" s="24"/>
      <c r="G74" s="10">
        <f t="shared" si="3"/>
        <v>4.732394366197183</v>
      </c>
      <c r="H74" s="10">
        <f t="shared" si="4"/>
        <v>25.058823529411764</v>
      </c>
      <c r="I74" s="10">
        <f t="shared" si="5"/>
        <v>19.764705882352942</v>
      </c>
      <c r="J74" s="3" t="s">
        <v>255</v>
      </c>
    </row>
    <row r="75" spans="1:10" x14ac:dyDescent="0.15">
      <c r="A75">
        <v>2016</v>
      </c>
      <c r="B75" s="35">
        <v>76.33</v>
      </c>
      <c r="C75" s="24">
        <v>9</v>
      </c>
      <c r="D75" s="24">
        <v>14</v>
      </c>
      <c r="E75" s="24">
        <v>427</v>
      </c>
      <c r="F75" s="24">
        <v>4</v>
      </c>
      <c r="G75" s="10">
        <f t="shared" si="3"/>
        <v>5.5941307480676015</v>
      </c>
      <c r="H75" s="10">
        <f t="shared" si="4"/>
        <v>32.712857142857146</v>
      </c>
      <c r="I75" s="10">
        <f t="shared" si="5"/>
        <v>30.5</v>
      </c>
      <c r="J75" s="3" t="s">
        <v>136</v>
      </c>
    </row>
    <row r="76" spans="1:10" x14ac:dyDescent="0.15">
      <c r="A76">
        <v>2017</v>
      </c>
      <c r="B76" s="24">
        <v>59</v>
      </c>
      <c r="C76" s="24">
        <v>6</v>
      </c>
      <c r="D76" s="24">
        <v>13</v>
      </c>
      <c r="E76" s="24">
        <v>293</v>
      </c>
      <c r="F76" s="24">
        <v>0</v>
      </c>
      <c r="G76" s="53">
        <f>IF(ISERROR(E76/B76),"N/A",E76/B76)</f>
        <v>4.9661016949152543</v>
      </c>
      <c r="H76" s="53">
        <f>IF(ISERROR((B76*6)/D76),"N/A",(B76*6)/D76)</f>
        <v>27.23076923076923</v>
      </c>
      <c r="I76" s="53">
        <f t="shared" si="5"/>
        <v>22.53846153846154</v>
      </c>
      <c r="J76" s="52" t="s">
        <v>363</v>
      </c>
    </row>
    <row r="77" spans="1:10" x14ac:dyDescent="0.15">
      <c r="F77" s="2"/>
      <c r="I77" s="1"/>
      <c r="J77" s="1"/>
    </row>
    <row r="78" spans="1:10" x14ac:dyDescent="0.15">
      <c r="A78" t="s">
        <v>63</v>
      </c>
      <c r="B78">
        <f>SUM(B55:B77)</f>
        <v>1648.53</v>
      </c>
      <c r="C78">
        <f>SUM(C55:C77)</f>
        <v>253</v>
      </c>
      <c r="D78">
        <f>SUM(D55:D77)</f>
        <v>358</v>
      </c>
      <c r="E78">
        <f>SUM(E55:E77)</f>
        <v>6796</v>
      </c>
      <c r="F78">
        <f>SUM(F55:F77)</f>
        <v>13</v>
      </c>
      <c r="G78" s="1">
        <f>E78/B78</f>
        <v>4.1224606164279693</v>
      </c>
      <c r="H78" s="1">
        <f>(B78*6)/D78</f>
        <v>27.62899441340782</v>
      </c>
      <c r="I78" s="1">
        <f>E78/D78</f>
        <v>18.983240223463689</v>
      </c>
      <c r="J78" s="3" t="s">
        <v>6</v>
      </c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J66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0" x14ac:dyDescent="0.15">
      <c r="A1" s="5" t="s">
        <v>50</v>
      </c>
      <c r="B1" s="5" t="s">
        <v>170</v>
      </c>
    </row>
    <row r="2" spans="1:10" x14ac:dyDescent="0.15">
      <c r="A2" s="5" t="s">
        <v>116</v>
      </c>
      <c r="C2" s="21" t="s">
        <v>172</v>
      </c>
    </row>
    <row r="3" spans="1:10" x14ac:dyDescent="0.15">
      <c r="A3" s="5"/>
    </row>
    <row r="4" spans="1:10" x14ac:dyDescent="0.15">
      <c r="B4" t="s">
        <v>32</v>
      </c>
      <c r="C4" t="s">
        <v>33</v>
      </c>
      <c r="D4" t="s">
        <v>34</v>
      </c>
      <c r="E4" t="s">
        <v>272</v>
      </c>
      <c r="F4" t="s">
        <v>35</v>
      </c>
      <c r="G4" t="s">
        <v>36</v>
      </c>
      <c r="H4" s="1" t="s">
        <v>37</v>
      </c>
      <c r="I4" t="s">
        <v>204</v>
      </c>
      <c r="J4" t="s">
        <v>271</v>
      </c>
    </row>
    <row r="5" spans="1:10" x14ac:dyDescent="0.15">
      <c r="A5">
        <v>1990</v>
      </c>
      <c r="B5">
        <v>8</v>
      </c>
      <c r="C5">
        <v>8</v>
      </c>
      <c r="D5">
        <v>1</v>
      </c>
      <c r="F5">
        <v>104</v>
      </c>
      <c r="G5"/>
      <c r="H5" s="1">
        <f t="shared" ref="H5:H20" si="0">F5/(C5-D5)</f>
        <v>14.857142857142858</v>
      </c>
    </row>
    <row r="6" spans="1:10" x14ac:dyDescent="0.15">
      <c r="A6">
        <v>1991</v>
      </c>
      <c r="B6">
        <v>11</v>
      </c>
      <c r="C6">
        <v>11</v>
      </c>
      <c r="D6">
        <v>1</v>
      </c>
      <c r="F6">
        <v>110</v>
      </c>
      <c r="G6"/>
      <c r="H6" s="1">
        <f t="shared" si="0"/>
        <v>11</v>
      </c>
    </row>
    <row r="7" spans="1:10" x14ac:dyDescent="0.15">
      <c r="A7">
        <v>1992</v>
      </c>
      <c r="B7">
        <v>12</v>
      </c>
      <c r="C7">
        <v>12</v>
      </c>
      <c r="D7">
        <v>1</v>
      </c>
      <c r="F7">
        <v>239</v>
      </c>
      <c r="G7"/>
      <c r="H7" s="1">
        <f t="shared" si="0"/>
        <v>21.727272727272727</v>
      </c>
    </row>
    <row r="8" spans="1:10" x14ac:dyDescent="0.15">
      <c r="A8">
        <v>1993</v>
      </c>
      <c r="B8">
        <v>10</v>
      </c>
      <c r="C8">
        <v>10</v>
      </c>
      <c r="D8">
        <v>0</v>
      </c>
      <c r="F8">
        <v>199</v>
      </c>
      <c r="G8"/>
      <c r="H8" s="1">
        <f t="shared" si="0"/>
        <v>19.899999999999999</v>
      </c>
    </row>
    <row r="9" spans="1:10" x14ac:dyDescent="0.15">
      <c r="A9">
        <v>1994</v>
      </c>
      <c r="B9">
        <v>11</v>
      </c>
      <c r="C9">
        <v>11</v>
      </c>
      <c r="D9">
        <v>0</v>
      </c>
      <c r="F9">
        <v>138</v>
      </c>
      <c r="G9"/>
      <c r="H9" s="1">
        <f t="shared" si="0"/>
        <v>12.545454545454545</v>
      </c>
    </row>
    <row r="10" spans="1:10" x14ac:dyDescent="0.15">
      <c r="A10">
        <v>1995</v>
      </c>
      <c r="B10">
        <v>7</v>
      </c>
      <c r="C10">
        <v>7</v>
      </c>
      <c r="D10">
        <v>0</v>
      </c>
      <c r="F10">
        <v>58</v>
      </c>
      <c r="G10"/>
      <c r="H10" s="1">
        <f t="shared" si="0"/>
        <v>8.2857142857142865</v>
      </c>
    </row>
    <row r="11" spans="1:10" x14ac:dyDescent="0.15">
      <c r="A11">
        <v>1996</v>
      </c>
      <c r="B11">
        <v>6</v>
      </c>
      <c r="C11">
        <v>6</v>
      </c>
      <c r="D11">
        <v>2</v>
      </c>
      <c r="F11">
        <v>92</v>
      </c>
      <c r="G11"/>
      <c r="H11" s="1">
        <f t="shared" si="0"/>
        <v>23</v>
      </c>
    </row>
    <row r="12" spans="1:10" x14ac:dyDescent="0.15">
      <c r="A12">
        <v>1997</v>
      </c>
      <c r="B12">
        <v>5</v>
      </c>
      <c r="C12">
        <v>4</v>
      </c>
      <c r="D12">
        <v>1</v>
      </c>
      <c r="F12">
        <v>93</v>
      </c>
      <c r="G12">
        <v>1</v>
      </c>
      <c r="H12" s="1">
        <f t="shared" si="0"/>
        <v>31</v>
      </c>
      <c r="I12">
        <v>56</v>
      </c>
    </row>
    <row r="13" spans="1:10" x14ac:dyDescent="0.15">
      <c r="A13">
        <v>1998</v>
      </c>
      <c r="B13">
        <v>9</v>
      </c>
      <c r="C13">
        <v>8</v>
      </c>
      <c r="D13">
        <v>2</v>
      </c>
      <c r="F13">
        <v>90</v>
      </c>
      <c r="G13"/>
      <c r="H13" s="1">
        <f t="shared" si="0"/>
        <v>15</v>
      </c>
      <c r="I13">
        <v>43</v>
      </c>
      <c r="J13" t="s">
        <v>218</v>
      </c>
    </row>
    <row r="14" spans="1:10" x14ac:dyDescent="0.15">
      <c r="A14">
        <v>1999</v>
      </c>
      <c r="B14">
        <v>9</v>
      </c>
      <c r="C14">
        <v>8</v>
      </c>
      <c r="D14">
        <v>2</v>
      </c>
      <c r="F14">
        <v>77</v>
      </c>
      <c r="G14"/>
      <c r="H14" s="1">
        <f t="shared" si="0"/>
        <v>12.833333333333334</v>
      </c>
    </row>
    <row r="15" spans="1:10" x14ac:dyDescent="0.15">
      <c r="A15">
        <v>2000</v>
      </c>
      <c r="B15">
        <v>7</v>
      </c>
      <c r="C15">
        <v>7</v>
      </c>
      <c r="D15">
        <v>0</v>
      </c>
      <c r="F15">
        <v>126</v>
      </c>
      <c r="G15"/>
      <c r="H15" s="1">
        <f t="shared" si="0"/>
        <v>18</v>
      </c>
    </row>
    <row r="16" spans="1:10" x14ac:dyDescent="0.15">
      <c r="A16">
        <v>2001</v>
      </c>
      <c r="B16">
        <v>6</v>
      </c>
      <c r="C16">
        <v>6</v>
      </c>
      <c r="D16">
        <v>1</v>
      </c>
      <c r="F16">
        <v>61</v>
      </c>
      <c r="G16"/>
      <c r="H16" s="1">
        <f t="shared" si="0"/>
        <v>12.2</v>
      </c>
    </row>
    <row r="17" spans="1:10" x14ac:dyDescent="0.15">
      <c r="A17">
        <v>2002</v>
      </c>
      <c r="B17">
        <v>3</v>
      </c>
      <c r="C17">
        <v>3</v>
      </c>
      <c r="D17">
        <v>0</v>
      </c>
      <c r="F17">
        <v>6</v>
      </c>
      <c r="G17"/>
      <c r="H17" s="1">
        <f t="shared" si="0"/>
        <v>2</v>
      </c>
    </row>
    <row r="18" spans="1:10" x14ac:dyDescent="0.15">
      <c r="A18">
        <v>2003</v>
      </c>
      <c r="B18">
        <v>5</v>
      </c>
      <c r="C18">
        <v>4</v>
      </c>
      <c r="D18">
        <v>0</v>
      </c>
      <c r="F18">
        <v>46</v>
      </c>
      <c r="G18"/>
      <c r="H18" s="1">
        <f t="shared" si="0"/>
        <v>11.5</v>
      </c>
    </row>
    <row r="19" spans="1:10" x14ac:dyDescent="0.15">
      <c r="A19">
        <v>2004</v>
      </c>
      <c r="B19">
        <v>7</v>
      </c>
      <c r="C19">
        <v>7</v>
      </c>
      <c r="D19">
        <v>0</v>
      </c>
      <c r="F19">
        <v>114</v>
      </c>
      <c r="G19"/>
      <c r="H19" s="1">
        <f t="shared" si="0"/>
        <v>16.285714285714285</v>
      </c>
      <c r="I19">
        <v>31</v>
      </c>
    </row>
    <row r="20" spans="1:10" x14ac:dyDescent="0.15">
      <c r="A20">
        <v>2005</v>
      </c>
      <c r="B20">
        <v>4</v>
      </c>
      <c r="C20">
        <v>4</v>
      </c>
      <c r="D20">
        <v>1</v>
      </c>
      <c r="F20">
        <v>62</v>
      </c>
      <c r="G20"/>
      <c r="H20" s="1">
        <f t="shared" si="0"/>
        <v>20.666666666666668</v>
      </c>
      <c r="I20">
        <v>46</v>
      </c>
      <c r="J20" t="s">
        <v>218</v>
      </c>
    </row>
    <row r="21" spans="1:10" x14ac:dyDescent="0.15">
      <c r="A21">
        <v>2006</v>
      </c>
      <c r="B21">
        <v>1</v>
      </c>
      <c r="C21">
        <v>1</v>
      </c>
      <c r="D21">
        <v>1</v>
      </c>
      <c r="F21">
        <v>6</v>
      </c>
      <c r="G21"/>
      <c r="H21" s="31" t="s">
        <v>244</v>
      </c>
      <c r="I21">
        <v>6</v>
      </c>
    </row>
    <row r="22" spans="1:10" x14ac:dyDescent="0.15">
      <c r="A22">
        <v>2007</v>
      </c>
      <c r="B22" s="9">
        <v>2</v>
      </c>
      <c r="C22" s="9">
        <v>2</v>
      </c>
      <c r="D22" s="9">
        <v>2</v>
      </c>
      <c r="E22" s="9"/>
      <c r="F22" s="9">
        <v>21</v>
      </c>
      <c r="G22" s="9"/>
      <c r="H22" s="31" t="s">
        <v>244</v>
      </c>
    </row>
    <row r="23" spans="1:10" x14ac:dyDescent="0.15">
      <c r="A23">
        <v>2014</v>
      </c>
      <c r="B23" s="9">
        <v>2</v>
      </c>
      <c r="C23" s="9">
        <v>2</v>
      </c>
      <c r="D23" s="9">
        <v>0</v>
      </c>
      <c r="E23" s="9"/>
      <c r="F23" s="9">
        <v>17</v>
      </c>
      <c r="G23" s="9"/>
      <c r="H23" s="1">
        <f>F23/(C23-D23)</f>
        <v>8.5</v>
      </c>
      <c r="I23" s="9">
        <v>9</v>
      </c>
    </row>
    <row r="24" spans="1:10" x14ac:dyDescent="0.15">
      <c r="G24"/>
      <c r="H24" s="1"/>
    </row>
    <row r="25" spans="1:10" x14ac:dyDescent="0.15">
      <c r="A25" t="s">
        <v>63</v>
      </c>
      <c r="B25">
        <f>SUM(B5:B24)</f>
        <v>125</v>
      </c>
      <c r="C25">
        <f>SUM(C5:C24)</f>
        <v>121</v>
      </c>
      <c r="D25">
        <f>SUM(D5:D24)</f>
        <v>15</v>
      </c>
      <c r="F25">
        <f>SUM(F5:F24)</f>
        <v>1659</v>
      </c>
      <c r="G25">
        <f>SUM(G5:G24)</f>
        <v>1</v>
      </c>
      <c r="H25" s="1">
        <f>F25/(C25-D25)</f>
        <v>15.650943396226415</v>
      </c>
      <c r="I25">
        <f>MAX(I5:I24)</f>
        <v>56</v>
      </c>
    </row>
    <row r="45" spans="1:10" x14ac:dyDescent="0.15">
      <c r="H45" s="1"/>
      <c r="I45" s="1"/>
      <c r="J45" s="1"/>
    </row>
    <row r="46" spans="1:10" x14ac:dyDescent="0.15">
      <c r="A46" s="5" t="s">
        <v>126</v>
      </c>
      <c r="F46" s="2"/>
      <c r="G46"/>
    </row>
    <row r="47" spans="1:10" x14ac:dyDescent="0.15">
      <c r="B47" t="s">
        <v>66</v>
      </c>
      <c r="C47" t="s">
        <v>67</v>
      </c>
      <c r="D47" t="s">
        <v>68</v>
      </c>
      <c r="E47" t="s">
        <v>35</v>
      </c>
      <c r="F47" t="s">
        <v>70</v>
      </c>
      <c r="G47" s="1" t="s">
        <v>71</v>
      </c>
      <c r="H47" s="1" t="s">
        <v>72</v>
      </c>
      <c r="I47" s="1" t="s">
        <v>37</v>
      </c>
      <c r="J47" s="2" t="s">
        <v>69</v>
      </c>
    </row>
    <row r="48" spans="1:10" x14ac:dyDescent="0.15">
      <c r="A48">
        <v>1991</v>
      </c>
      <c r="B48">
        <v>11</v>
      </c>
      <c r="C48">
        <v>0</v>
      </c>
      <c r="D48">
        <v>0</v>
      </c>
      <c r="E48">
        <v>56</v>
      </c>
      <c r="G48" s="1">
        <f>E48/B48</f>
        <v>5.0909090909090908</v>
      </c>
      <c r="H48" s="1"/>
      <c r="I48" s="1"/>
      <c r="J48" s="2"/>
    </row>
    <row r="49" spans="1:10" x14ac:dyDescent="0.15">
      <c r="A49">
        <v>1992</v>
      </c>
      <c r="B49">
        <v>54</v>
      </c>
      <c r="C49">
        <v>9</v>
      </c>
      <c r="D49">
        <v>10</v>
      </c>
      <c r="E49">
        <v>197</v>
      </c>
      <c r="G49" s="1">
        <f>E49/B49</f>
        <v>3.6481481481481484</v>
      </c>
      <c r="H49" s="1">
        <f>(B49*6)/D49</f>
        <v>32.4</v>
      </c>
      <c r="I49" s="1">
        <f>E49/D49</f>
        <v>19.7</v>
      </c>
      <c r="J49" s="2"/>
    </row>
    <row r="50" spans="1:10" x14ac:dyDescent="0.15">
      <c r="A50">
        <v>1993</v>
      </c>
      <c r="B50">
        <v>47</v>
      </c>
      <c r="C50">
        <v>3</v>
      </c>
      <c r="D50">
        <v>8</v>
      </c>
      <c r="E50">
        <v>233</v>
      </c>
      <c r="G50" s="1">
        <f>E50/B50</f>
        <v>4.957446808510638</v>
      </c>
      <c r="H50" s="1">
        <f>(B50*6)/D50</f>
        <v>35.25</v>
      </c>
      <c r="I50" s="1">
        <f>E50/D50</f>
        <v>29.125</v>
      </c>
      <c r="J50" s="2"/>
    </row>
    <row r="51" spans="1:10" x14ac:dyDescent="0.15">
      <c r="A51">
        <v>1994</v>
      </c>
      <c r="B51">
        <v>40</v>
      </c>
      <c r="C51">
        <v>7</v>
      </c>
      <c r="D51">
        <v>5</v>
      </c>
      <c r="E51">
        <v>179</v>
      </c>
      <c r="G51" s="1">
        <f>E51/B51</f>
        <v>4.4749999999999996</v>
      </c>
      <c r="H51" s="1">
        <f>(B51*6)/D51</f>
        <v>48</v>
      </c>
      <c r="I51" s="1">
        <f>E51/D51</f>
        <v>35.799999999999997</v>
      </c>
      <c r="J51" s="2"/>
    </row>
    <row r="52" spans="1:10" x14ac:dyDescent="0.15">
      <c r="A52">
        <v>1995</v>
      </c>
      <c r="B52">
        <v>8</v>
      </c>
      <c r="C52">
        <v>0</v>
      </c>
      <c r="D52">
        <v>2</v>
      </c>
      <c r="E52">
        <v>48</v>
      </c>
      <c r="G52" s="1">
        <f>E52/B52</f>
        <v>6</v>
      </c>
      <c r="H52" s="1">
        <f>(B52*6)/D52</f>
        <v>24</v>
      </c>
      <c r="I52" s="1">
        <f>E52/D52</f>
        <v>24</v>
      </c>
      <c r="J52" s="2"/>
    </row>
    <row r="53" spans="1:10" x14ac:dyDescent="0.15">
      <c r="A53">
        <v>1996</v>
      </c>
      <c r="H53" s="1"/>
      <c r="I53" s="1"/>
      <c r="J53" s="2"/>
    </row>
    <row r="54" spans="1:10" x14ac:dyDescent="0.15">
      <c r="A54">
        <v>1997</v>
      </c>
      <c r="B54">
        <v>15.5</v>
      </c>
      <c r="C54">
        <v>3</v>
      </c>
      <c r="D54">
        <v>5</v>
      </c>
      <c r="E54">
        <v>52</v>
      </c>
      <c r="G54" s="1">
        <f t="shared" ref="G54:G59" si="1">E54/B54</f>
        <v>3.3548387096774195</v>
      </c>
      <c r="H54" s="1">
        <f t="shared" ref="H54:H59" si="2">(B54*6)/D54</f>
        <v>18.600000000000001</v>
      </c>
      <c r="I54" s="1">
        <f t="shared" ref="I54:I59" si="3">E54/D54</f>
        <v>10.4</v>
      </c>
      <c r="J54" s="2"/>
    </row>
    <row r="55" spans="1:10" x14ac:dyDescent="0.15">
      <c r="A55">
        <v>1998</v>
      </c>
      <c r="B55">
        <v>34</v>
      </c>
      <c r="C55">
        <v>2</v>
      </c>
      <c r="D55">
        <v>9</v>
      </c>
      <c r="E55">
        <v>134</v>
      </c>
      <c r="G55" s="1">
        <f t="shared" si="1"/>
        <v>3.9411764705882355</v>
      </c>
      <c r="H55" s="1">
        <f t="shared" si="2"/>
        <v>22.666666666666668</v>
      </c>
      <c r="I55" s="1">
        <f t="shared" si="3"/>
        <v>14.888888888888889</v>
      </c>
      <c r="J55" t="s">
        <v>88</v>
      </c>
    </row>
    <row r="56" spans="1:10" x14ac:dyDescent="0.15">
      <c r="A56">
        <v>1999</v>
      </c>
      <c r="B56">
        <v>22.3</v>
      </c>
      <c r="C56">
        <v>1</v>
      </c>
      <c r="D56">
        <v>5</v>
      </c>
      <c r="E56">
        <v>132</v>
      </c>
      <c r="G56" s="1">
        <f t="shared" si="1"/>
        <v>5.9192825112107625</v>
      </c>
      <c r="H56" s="1">
        <f t="shared" si="2"/>
        <v>26.76</v>
      </c>
      <c r="I56" s="1">
        <f t="shared" si="3"/>
        <v>26.4</v>
      </c>
      <c r="J56" t="s">
        <v>7</v>
      </c>
    </row>
    <row r="57" spans="1:10" x14ac:dyDescent="0.15">
      <c r="A57">
        <v>2000</v>
      </c>
      <c r="B57">
        <v>23</v>
      </c>
      <c r="C57">
        <v>4</v>
      </c>
      <c r="D57">
        <v>6</v>
      </c>
      <c r="E57">
        <v>96</v>
      </c>
      <c r="G57" s="1">
        <f t="shared" si="1"/>
        <v>4.1739130434782608</v>
      </c>
      <c r="H57" s="1">
        <f t="shared" si="2"/>
        <v>23</v>
      </c>
      <c r="I57" s="1">
        <f t="shared" si="3"/>
        <v>16</v>
      </c>
      <c r="J57" t="s">
        <v>88</v>
      </c>
    </row>
    <row r="58" spans="1:10" x14ac:dyDescent="0.15">
      <c r="A58">
        <v>2001</v>
      </c>
      <c r="B58">
        <v>25</v>
      </c>
      <c r="C58">
        <v>2</v>
      </c>
      <c r="D58">
        <v>1</v>
      </c>
      <c r="E58">
        <v>128</v>
      </c>
      <c r="G58" s="1">
        <f t="shared" si="1"/>
        <v>5.12</v>
      </c>
      <c r="H58" s="1">
        <f t="shared" si="2"/>
        <v>150</v>
      </c>
      <c r="I58" s="1">
        <f t="shared" si="3"/>
        <v>128</v>
      </c>
      <c r="J58" t="s">
        <v>104</v>
      </c>
    </row>
    <row r="59" spans="1:10" x14ac:dyDescent="0.15">
      <c r="A59">
        <v>2002</v>
      </c>
      <c r="B59">
        <v>9</v>
      </c>
      <c r="C59">
        <v>0</v>
      </c>
      <c r="D59">
        <v>2</v>
      </c>
      <c r="E59">
        <v>58</v>
      </c>
      <c r="G59" s="1">
        <f t="shared" si="1"/>
        <v>6.4444444444444446</v>
      </c>
      <c r="H59" s="1">
        <f t="shared" si="2"/>
        <v>27</v>
      </c>
      <c r="I59" s="1">
        <f t="shared" si="3"/>
        <v>29</v>
      </c>
      <c r="J59" t="s">
        <v>98</v>
      </c>
    </row>
    <row r="60" spans="1:10" x14ac:dyDescent="0.15">
      <c r="A60">
        <v>2003</v>
      </c>
      <c r="F60" s="1"/>
      <c r="H60" s="1"/>
      <c r="I60" s="1"/>
    </row>
    <row r="61" spans="1:10" x14ac:dyDescent="0.15">
      <c r="A61">
        <v>2004</v>
      </c>
      <c r="B61">
        <v>36</v>
      </c>
      <c r="C61">
        <v>2</v>
      </c>
      <c r="D61">
        <v>5</v>
      </c>
      <c r="E61">
        <v>137</v>
      </c>
      <c r="G61" s="1">
        <f>E61/B61</f>
        <v>3.8055555555555554</v>
      </c>
      <c r="H61" s="1">
        <f>(B61*6)/D61</f>
        <v>43.2</v>
      </c>
      <c r="I61" s="1">
        <f>E61/D61</f>
        <v>27.4</v>
      </c>
      <c r="J61" t="s">
        <v>74</v>
      </c>
    </row>
    <row r="62" spans="1:10" x14ac:dyDescent="0.15">
      <c r="A62">
        <v>2005</v>
      </c>
      <c r="B62">
        <v>3</v>
      </c>
      <c r="C62">
        <v>0</v>
      </c>
      <c r="D62">
        <v>0</v>
      </c>
      <c r="E62">
        <v>20</v>
      </c>
      <c r="G62" s="1">
        <f>E62/B62</f>
        <v>6.666666666666667</v>
      </c>
      <c r="H62" s="1"/>
      <c r="I62" s="1"/>
      <c r="J62" t="s">
        <v>89</v>
      </c>
    </row>
    <row r="63" spans="1:10" x14ac:dyDescent="0.15">
      <c r="A63">
        <v>2006</v>
      </c>
      <c r="B63">
        <v>1</v>
      </c>
      <c r="C63">
        <v>0</v>
      </c>
      <c r="D63">
        <v>0</v>
      </c>
      <c r="E63">
        <v>21</v>
      </c>
      <c r="G63" s="1">
        <f>E63/B63</f>
        <v>21</v>
      </c>
      <c r="H63" s="1"/>
      <c r="I63" s="1"/>
      <c r="J63" t="s">
        <v>82</v>
      </c>
    </row>
    <row r="64" spans="1:10" x14ac:dyDescent="0.15">
      <c r="H64" s="1"/>
      <c r="I64" s="1"/>
      <c r="J64" s="2"/>
    </row>
    <row r="65" spans="1:10" x14ac:dyDescent="0.15">
      <c r="A65" t="s">
        <v>63</v>
      </c>
      <c r="B65">
        <f t="shared" ref="B65:E65" si="4">SUM(B48:B63)</f>
        <v>328.8</v>
      </c>
      <c r="C65">
        <f t="shared" si="4"/>
        <v>33</v>
      </c>
      <c r="D65">
        <f t="shared" si="4"/>
        <v>58</v>
      </c>
      <c r="E65">
        <f t="shared" si="4"/>
        <v>1491</v>
      </c>
      <c r="F65">
        <f>SUM(F48:F63)</f>
        <v>0</v>
      </c>
      <c r="G65" s="1">
        <f>E65/B65</f>
        <v>4.5346715328467155</v>
      </c>
      <c r="H65" s="1">
        <f>(B65*6)/D65</f>
        <v>34.013793103448279</v>
      </c>
      <c r="I65" s="1">
        <f>E65/D65</f>
        <v>25.706896551724139</v>
      </c>
      <c r="J65" t="s">
        <v>7</v>
      </c>
    </row>
    <row r="66" spans="1:10" x14ac:dyDescent="0.15">
      <c r="G66"/>
      <c r="H66" s="1"/>
      <c r="I66" s="1"/>
      <c r="J66" s="1"/>
    </row>
  </sheetData>
  <phoneticPr fontId="3" type="noConversion"/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J65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8" x14ac:dyDescent="0.15">
      <c r="A1" s="5" t="s">
        <v>61</v>
      </c>
      <c r="B1" s="5" t="s">
        <v>171</v>
      </c>
    </row>
    <row r="2" spans="1:8" x14ac:dyDescent="0.15">
      <c r="A2" s="5" t="s">
        <v>116</v>
      </c>
      <c r="C2" s="21" t="s">
        <v>172</v>
      </c>
    </row>
    <row r="3" spans="1:8" x14ac:dyDescent="0.15">
      <c r="A3" s="5"/>
    </row>
    <row r="4" spans="1:8" x14ac:dyDescent="0.15">
      <c r="A4" t="s">
        <v>107</v>
      </c>
      <c r="B4" t="s">
        <v>32</v>
      </c>
      <c r="C4" t="s">
        <v>33</v>
      </c>
      <c r="D4" t="s">
        <v>34</v>
      </c>
      <c r="E4" t="s">
        <v>35</v>
      </c>
      <c r="F4" t="s">
        <v>36</v>
      </c>
      <c r="G4" s="1" t="s">
        <v>37</v>
      </c>
      <c r="H4" t="s">
        <v>204</v>
      </c>
    </row>
    <row r="5" spans="1:8" x14ac:dyDescent="0.15">
      <c r="A5">
        <v>1985</v>
      </c>
      <c r="B5">
        <v>15</v>
      </c>
      <c r="C5">
        <v>15</v>
      </c>
      <c r="D5">
        <v>0</v>
      </c>
      <c r="E5">
        <v>186</v>
      </c>
      <c r="F5">
        <v>1</v>
      </c>
      <c r="G5" s="1">
        <f t="shared" ref="G5:G21" si="0">E5/(C5-D5)</f>
        <v>12.4</v>
      </c>
      <c r="H5">
        <v>117</v>
      </c>
    </row>
    <row r="6" spans="1:8" x14ac:dyDescent="0.15">
      <c r="A6">
        <v>1986</v>
      </c>
    </row>
    <row r="7" spans="1:8" x14ac:dyDescent="0.15">
      <c r="A7">
        <v>1987</v>
      </c>
      <c r="B7">
        <v>14</v>
      </c>
      <c r="C7">
        <v>14</v>
      </c>
      <c r="D7">
        <v>4</v>
      </c>
      <c r="E7">
        <v>172</v>
      </c>
      <c r="G7" s="1">
        <f t="shared" si="0"/>
        <v>17.2</v>
      </c>
    </row>
    <row r="8" spans="1:8" x14ac:dyDescent="0.15">
      <c r="A8">
        <v>1988</v>
      </c>
      <c r="C8">
        <v>9</v>
      </c>
      <c r="D8">
        <v>1</v>
      </c>
      <c r="E8">
        <v>88</v>
      </c>
      <c r="G8" s="1">
        <f t="shared" si="0"/>
        <v>11</v>
      </c>
    </row>
    <row r="9" spans="1:8" x14ac:dyDescent="0.15">
      <c r="A9">
        <v>1989</v>
      </c>
    </row>
    <row r="10" spans="1:8" x14ac:dyDescent="0.15">
      <c r="A10">
        <v>1990</v>
      </c>
      <c r="C10">
        <v>16</v>
      </c>
      <c r="D10">
        <v>6</v>
      </c>
      <c r="E10">
        <v>135</v>
      </c>
      <c r="G10" s="1">
        <f t="shared" si="0"/>
        <v>13.5</v>
      </c>
      <c r="H10">
        <v>37</v>
      </c>
    </row>
    <row r="11" spans="1:8" x14ac:dyDescent="0.15">
      <c r="A11">
        <v>1991</v>
      </c>
      <c r="C11">
        <v>8</v>
      </c>
      <c r="D11">
        <v>2</v>
      </c>
      <c r="E11">
        <v>97</v>
      </c>
      <c r="G11" s="1">
        <f t="shared" si="0"/>
        <v>16.166666666666668</v>
      </c>
      <c r="H11">
        <v>43</v>
      </c>
    </row>
    <row r="12" spans="1:8" x14ac:dyDescent="0.15">
      <c r="A12">
        <v>1992</v>
      </c>
      <c r="C12">
        <v>11</v>
      </c>
      <c r="D12">
        <v>5</v>
      </c>
      <c r="E12">
        <v>90</v>
      </c>
      <c r="G12" s="1">
        <f t="shared" si="0"/>
        <v>15</v>
      </c>
      <c r="H12">
        <v>38</v>
      </c>
    </row>
    <row r="13" spans="1:8" x14ac:dyDescent="0.15">
      <c r="A13">
        <v>1993</v>
      </c>
      <c r="C13">
        <v>9</v>
      </c>
      <c r="D13">
        <v>4</v>
      </c>
      <c r="E13">
        <v>73</v>
      </c>
      <c r="G13" s="1">
        <f t="shared" si="0"/>
        <v>14.6</v>
      </c>
    </row>
    <row r="14" spans="1:8" x14ac:dyDescent="0.15">
      <c r="A14">
        <v>1994</v>
      </c>
      <c r="C14">
        <v>14</v>
      </c>
      <c r="D14">
        <v>0</v>
      </c>
      <c r="E14">
        <v>193</v>
      </c>
      <c r="G14" s="1">
        <f t="shared" si="0"/>
        <v>13.785714285714286</v>
      </c>
    </row>
    <row r="15" spans="1:8" x14ac:dyDescent="0.15">
      <c r="A15">
        <v>1995</v>
      </c>
      <c r="B15">
        <v>12</v>
      </c>
      <c r="C15">
        <v>9</v>
      </c>
      <c r="D15">
        <v>2</v>
      </c>
      <c r="E15">
        <v>69</v>
      </c>
      <c r="G15" s="1">
        <f t="shared" si="0"/>
        <v>9.8571428571428577</v>
      </c>
    </row>
    <row r="16" spans="1:8" x14ac:dyDescent="0.15">
      <c r="A16">
        <v>1996</v>
      </c>
      <c r="B16">
        <v>17</v>
      </c>
      <c r="C16">
        <v>9</v>
      </c>
      <c r="D16">
        <v>4</v>
      </c>
      <c r="E16">
        <v>90</v>
      </c>
      <c r="G16" s="1">
        <f t="shared" si="0"/>
        <v>18</v>
      </c>
    </row>
    <row r="17" spans="1:9" x14ac:dyDescent="0.15">
      <c r="A17">
        <v>1997</v>
      </c>
      <c r="B17">
        <v>12</v>
      </c>
      <c r="C17">
        <v>7</v>
      </c>
      <c r="D17">
        <v>4</v>
      </c>
      <c r="E17">
        <v>27</v>
      </c>
      <c r="G17" s="1">
        <f t="shared" si="0"/>
        <v>9</v>
      </c>
      <c r="H17">
        <v>15</v>
      </c>
      <c r="I17" t="s">
        <v>218</v>
      </c>
    </row>
    <row r="18" spans="1:9" x14ac:dyDescent="0.15">
      <c r="A18">
        <v>1998</v>
      </c>
      <c r="B18">
        <v>12</v>
      </c>
      <c r="C18">
        <v>6</v>
      </c>
      <c r="D18">
        <v>1</v>
      </c>
      <c r="E18">
        <v>28</v>
      </c>
      <c r="G18" s="1">
        <f t="shared" si="0"/>
        <v>5.6</v>
      </c>
      <c r="H18">
        <v>9</v>
      </c>
    </row>
    <row r="19" spans="1:9" x14ac:dyDescent="0.15">
      <c r="A19">
        <v>1999</v>
      </c>
      <c r="B19">
        <v>10</v>
      </c>
      <c r="C19">
        <v>7</v>
      </c>
      <c r="D19">
        <v>3</v>
      </c>
      <c r="E19">
        <v>39</v>
      </c>
      <c r="G19" s="1">
        <f t="shared" si="0"/>
        <v>9.75</v>
      </c>
    </row>
    <row r="20" spans="1:9" x14ac:dyDescent="0.15">
      <c r="A20">
        <v>2000</v>
      </c>
      <c r="B20">
        <v>9</v>
      </c>
      <c r="C20">
        <v>5</v>
      </c>
      <c r="D20">
        <v>1</v>
      </c>
      <c r="E20">
        <v>64</v>
      </c>
      <c r="F20">
        <v>1</v>
      </c>
      <c r="G20" s="1">
        <f t="shared" si="0"/>
        <v>16</v>
      </c>
    </row>
    <row r="21" spans="1:9" x14ac:dyDescent="0.15">
      <c r="A21">
        <v>2001</v>
      </c>
      <c r="B21">
        <v>7</v>
      </c>
      <c r="C21">
        <v>3</v>
      </c>
      <c r="D21">
        <v>0</v>
      </c>
      <c r="E21">
        <v>8</v>
      </c>
      <c r="G21" s="1">
        <f t="shared" si="0"/>
        <v>2.6666666666666665</v>
      </c>
    </row>
    <row r="23" spans="1:9" x14ac:dyDescent="0.15">
      <c r="A23" t="s">
        <v>63</v>
      </c>
      <c r="B23">
        <f>SUM(B5:B22)</f>
        <v>108</v>
      </c>
      <c r="C23">
        <f>SUM(C5:C22)</f>
        <v>142</v>
      </c>
      <c r="D23">
        <f>SUM(D5:D22)</f>
        <v>37</v>
      </c>
      <c r="E23">
        <f>SUM(E5:E22)</f>
        <v>1359</v>
      </c>
      <c r="F23">
        <f>SUM(F5:F22)</f>
        <v>2</v>
      </c>
      <c r="G23" s="1">
        <f>E23/(C23-D23)</f>
        <v>12.942857142857143</v>
      </c>
      <c r="H23">
        <f>MAX(H5:H22)</f>
        <v>117</v>
      </c>
    </row>
    <row r="43" spans="1:10" x14ac:dyDescent="0.15">
      <c r="H43" s="1"/>
      <c r="I43" s="1"/>
      <c r="J43" s="1"/>
    </row>
    <row r="44" spans="1:10" x14ac:dyDescent="0.15">
      <c r="A44" s="5" t="s">
        <v>126</v>
      </c>
      <c r="F44" s="2"/>
      <c r="G44"/>
    </row>
    <row r="45" spans="1:10" x14ac:dyDescent="0.15">
      <c r="B45" t="s">
        <v>66</v>
      </c>
      <c r="C45" t="s">
        <v>67</v>
      </c>
      <c r="D45" t="s">
        <v>68</v>
      </c>
      <c r="E45" t="s">
        <v>35</v>
      </c>
      <c r="F45" t="s">
        <v>70</v>
      </c>
      <c r="G45" s="1" t="s">
        <v>71</v>
      </c>
      <c r="H45" s="1" t="s">
        <v>72</v>
      </c>
      <c r="I45" s="1" t="s">
        <v>37</v>
      </c>
      <c r="J45" s="2" t="s">
        <v>69</v>
      </c>
    </row>
    <row r="46" spans="1:10" x14ac:dyDescent="0.15">
      <c r="A46">
        <v>1985</v>
      </c>
      <c r="B46">
        <v>140</v>
      </c>
      <c r="C46">
        <v>29</v>
      </c>
      <c r="D46">
        <v>18</v>
      </c>
      <c r="E46">
        <v>396</v>
      </c>
      <c r="G46" s="1">
        <f>E46/B46</f>
        <v>2.8285714285714287</v>
      </c>
      <c r="H46" s="1">
        <f>(B46*6)/D46</f>
        <v>46.666666666666664</v>
      </c>
      <c r="I46" s="1">
        <f>E46/D46</f>
        <v>22</v>
      </c>
      <c r="J46" s="2"/>
    </row>
    <row r="47" spans="1:10" x14ac:dyDescent="0.15">
      <c r="A47">
        <v>1986</v>
      </c>
      <c r="H47" s="1"/>
      <c r="I47" s="1"/>
      <c r="J47" s="2"/>
    </row>
    <row r="48" spans="1:10" x14ac:dyDescent="0.15">
      <c r="A48">
        <v>1987</v>
      </c>
      <c r="B48">
        <v>150.5</v>
      </c>
      <c r="D48">
        <v>35</v>
      </c>
      <c r="E48">
        <v>401</v>
      </c>
      <c r="G48" s="1">
        <f>E48/B48</f>
        <v>2.6644518272425248</v>
      </c>
      <c r="H48" s="1">
        <f>(B48*6)/D48</f>
        <v>25.8</v>
      </c>
      <c r="I48" s="1">
        <f>E48/D48</f>
        <v>11.457142857142857</v>
      </c>
      <c r="J48" s="2"/>
    </row>
    <row r="49" spans="1:10" x14ac:dyDescent="0.15">
      <c r="A49">
        <v>1988</v>
      </c>
      <c r="B49">
        <v>180</v>
      </c>
      <c r="D49">
        <v>35</v>
      </c>
      <c r="E49">
        <v>571</v>
      </c>
      <c r="G49" s="1">
        <f>E49/B49</f>
        <v>3.1722222222222221</v>
      </c>
      <c r="H49" s="1">
        <f>(B49*6)/D49</f>
        <v>30.857142857142858</v>
      </c>
      <c r="I49" s="1">
        <f>E49/D49</f>
        <v>16.314285714285713</v>
      </c>
      <c r="J49" s="2"/>
    </row>
    <row r="50" spans="1:10" x14ac:dyDescent="0.15">
      <c r="A50">
        <v>1989</v>
      </c>
      <c r="H50" s="1"/>
      <c r="I50" s="1"/>
      <c r="J50" s="2"/>
    </row>
    <row r="51" spans="1:10" x14ac:dyDescent="0.15">
      <c r="A51">
        <v>1990</v>
      </c>
      <c r="B51">
        <v>167.4</v>
      </c>
      <c r="C51">
        <v>35</v>
      </c>
      <c r="D51">
        <v>42</v>
      </c>
      <c r="E51">
        <v>521</v>
      </c>
      <c r="G51" s="1">
        <f t="shared" ref="G51:G62" si="1">E51/B51</f>
        <v>3.1123058542413382</v>
      </c>
      <c r="H51" s="1">
        <f t="shared" ref="H51:H62" si="2">(B51*6)/D51</f>
        <v>23.914285714285718</v>
      </c>
      <c r="I51" s="1">
        <f t="shared" ref="I51:I62" si="3">E51/D51</f>
        <v>12.404761904761905</v>
      </c>
      <c r="J51" s="2" t="s">
        <v>221</v>
      </c>
    </row>
    <row r="52" spans="1:10" x14ac:dyDescent="0.15">
      <c r="A52">
        <v>1991</v>
      </c>
      <c r="B52">
        <v>144.19999999999999</v>
      </c>
      <c r="C52">
        <v>27</v>
      </c>
      <c r="D52">
        <v>24</v>
      </c>
      <c r="E52">
        <v>449</v>
      </c>
      <c r="G52" s="1">
        <f t="shared" si="1"/>
        <v>3.1137309292649102</v>
      </c>
      <c r="H52" s="1">
        <f t="shared" si="2"/>
        <v>36.049999999999997</v>
      </c>
      <c r="I52" s="1">
        <f t="shared" si="3"/>
        <v>18.708333333333332</v>
      </c>
      <c r="J52" s="2"/>
    </row>
    <row r="53" spans="1:10" x14ac:dyDescent="0.15">
      <c r="A53">
        <v>1992</v>
      </c>
      <c r="B53">
        <v>146</v>
      </c>
      <c r="C53">
        <v>26</v>
      </c>
      <c r="D53">
        <v>20</v>
      </c>
      <c r="E53">
        <v>454</v>
      </c>
      <c r="G53" s="1">
        <f t="shared" si="1"/>
        <v>3.1095890410958904</v>
      </c>
      <c r="H53" s="1">
        <f t="shared" si="2"/>
        <v>43.8</v>
      </c>
      <c r="I53" s="1">
        <f t="shared" si="3"/>
        <v>22.7</v>
      </c>
      <c r="J53" t="s">
        <v>88</v>
      </c>
    </row>
    <row r="54" spans="1:10" x14ac:dyDescent="0.15">
      <c r="A54">
        <v>1993</v>
      </c>
      <c r="B54">
        <v>157</v>
      </c>
      <c r="C54">
        <v>32</v>
      </c>
      <c r="D54">
        <v>22</v>
      </c>
      <c r="E54">
        <v>471</v>
      </c>
      <c r="G54" s="1">
        <f t="shared" si="1"/>
        <v>3</v>
      </c>
      <c r="H54" s="1">
        <f t="shared" si="2"/>
        <v>42.81818181818182</v>
      </c>
      <c r="I54" s="1">
        <f t="shared" si="3"/>
        <v>21.40909090909091</v>
      </c>
      <c r="J54" t="s">
        <v>7</v>
      </c>
    </row>
    <row r="55" spans="1:10" x14ac:dyDescent="0.15">
      <c r="A55">
        <v>1994</v>
      </c>
      <c r="B55">
        <v>140</v>
      </c>
      <c r="C55">
        <v>27</v>
      </c>
      <c r="D55">
        <v>20</v>
      </c>
      <c r="E55">
        <v>429</v>
      </c>
      <c r="G55" s="1">
        <f t="shared" si="1"/>
        <v>3.0642857142857145</v>
      </c>
      <c r="H55" s="1">
        <f t="shared" si="2"/>
        <v>42</v>
      </c>
      <c r="I55" s="1">
        <f t="shared" si="3"/>
        <v>21.45</v>
      </c>
      <c r="J55" t="s">
        <v>88</v>
      </c>
    </row>
    <row r="56" spans="1:10" x14ac:dyDescent="0.15">
      <c r="A56">
        <v>1995</v>
      </c>
      <c r="B56">
        <v>117</v>
      </c>
      <c r="C56">
        <v>23</v>
      </c>
      <c r="D56">
        <v>27</v>
      </c>
      <c r="E56">
        <v>376</v>
      </c>
      <c r="F56">
        <v>2</v>
      </c>
      <c r="G56" s="1">
        <f t="shared" si="1"/>
        <v>3.2136752136752138</v>
      </c>
      <c r="H56" s="1">
        <f t="shared" si="2"/>
        <v>26</v>
      </c>
      <c r="I56" s="1">
        <f t="shared" si="3"/>
        <v>13.925925925925926</v>
      </c>
      <c r="J56" t="s">
        <v>222</v>
      </c>
    </row>
    <row r="57" spans="1:10" x14ac:dyDescent="0.15">
      <c r="A57">
        <v>1996</v>
      </c>
      <c r="B57">
        <v>124</v>
      </c>
      <c r="C57">
        <v>32</v>
      </c>
      <c r="D57">
        <v>38</v>
      </c>
      <c r="E57">
        <v>427</v>
      </c>
      <c r="G57" s="1">
        <f t="shared" si="1"/>
        <v>3.443548387096774</v>
      </c>
      <c r="H57" s="1">
        <f t="shared" si="2"/>
        <v>19.578947368421051</v>
      </c>
      <c r="I57" s="1">
        <f t="shared" si="3"/>
        <v>11.236842105263158</v>
      </c>
      <c r="J57" t="s">
        <v>98</v>
      </c>
    </row>
    <row r="58" spans="1:10" x14ac:dyDescent="0.15">
      <c r="A58">
        <v>1997</v>
      </c>
      <c r="B58">
        <v>121</v>
      </c>
      <c r="C58">
        <v>30</v>
      </c>
      <c r="D58">
        <v>27</v>
      </c>
      <c r="E58">
        <v>362</v>
      </c>
      <c r="F58" s="1"/>
      <c r="G58" s="1">
        <f t="shared" si="1"/>
        <v>2.9917355371900825</v>
      </c>
      <c r="H58" s="1">
        <f t="shared" si="2"/>
        <v>26.888888888888889</v>
      </c>
      <c r="I58" s="1">
        <f t="shared" si="3"/>
        <v>13.407407407407407</v>
      </c>
    </row>
    <row r="59" spans="1:10" x14ac:dyDescent="0.15">
      <c r="A59">
        <v>1998</v>
      </c>
      <c r="B59">
        <v>114</v>
      </c>
      <c r="C59">
        <v>36</v>
      </c>
      <c r="D59">
        <v>20</v>
      </c>
      <c r="E59">
        <v>323</v>
      </c>
      <c r="G59" s="1">
        <f t="shared" si="1"/>
        <v>2.8333333333333335</v>
      </c>
      <c r="H59" s="1">
        <f t="shared" si="2"/>
        <v>34.200000000000003</v>
      </c>
      <c r="I59" s="1">
        <f t="shared" si="3"/>
        <v>16.149999999999999</v>
      </c>
      <c r="J59" t="s">
        <v>74</v>
      </c>
    </row>
    <row r="60" spans="1:10" x14ac:dyDescent="0.15">
      <c r="A60">
        <v>1999</v>
      </c>
      <c r="B60">
        <v>107.5</v>
      </c>
      <c r="C60">
        <v>21</v>
      </c>
      <c r="D60">
        <v>25</v>
      </c>
      <c r="E60">
        <v>344</v>
      </c>
      <c r="G60" s="1">
        <f t="shared" si="1"/>
        <v>3.2</v>
      </c>
      <c r="H60" s="1">
        <f t="shared" si="2"/>
        <v>25.8</v>
      </c>
      <c r="I60" s="1">
        <f t="shared" si="3"/>
        <v>13.76</v>
      </c>
      <c r="J60" t="s">
        <v>89</v>
      </c>
    </row>
    <row r="61" spans="1:10" x14ac:dyDescent="0.15">
      <c r="A61">
        <v>2000</v>
      </c>
      <c r="B61">
        <v>76.3</v>
      </c>
      <c r="C61">
        <v>17</v>
      </c>
      <c r="D61">
        <v>15</v>
      </c>
      <c r="E61">
        <v>218</v>
      </c>
      <c r="G61" s="1">
        <f t="shared" si="1"/>
        <v>2.8571428571428572</v>
      </c>
      <c r="H61" s="1">
        <f t="shared" si="2"/>
        <v>30.519999999999996</v>
      </c>
      <c r="I61" s="1">
        <f t="shared" si="3"/>
        <v>14.533333333333333</v>
      </c>
      <c r="J61" t="s">
        <v>82</v>
      </c>
    </row>
    <row r="62" spans="1:10" x14ac:dyDescent="0.15">
      <c r="A62">
        <v>2001</v>
      </c>
      <c r="B62">
        <v>71</v>
      </c>
      <c r="C62">
        <v>10</v>
      </c>
      <c r="D62">
        <v>25</v>
      </c>
      <c r="E62">
        <v>262</v>
      </c>
      <c r="G62" s="1">
        <f t="shared" si="1"/>
        <v>3.6901408450704225</v>
      </c>
      <c r="H62" s="1">
        <f t="shared" si="2"/>
        <v>17.04</v>
      </c>
      <c r="I62" s="1">
        <f t="shared" si="3"/>
        <v>10.48</v>
      </c>
      <c r="J62" s="2"/>
    </row>
    <row r="63" spans="1:10" x14ac:dyDescent="0.15">
      <c r="H63" s="1"/>
      <c r="I63" s="1"/>
      <c r="J63" s="2"/>
    </row>
    <row r="64" spans="1:10" x14ac:dyDescent="0.15">
      <c r="A64" t="s">
        <v>63</v>
      </c>
      <c r="B64">
        <f t="shared" ref="B64:E64" si="4">SUM(B46:B61)</f>
        <v>1884.8999999999999</v>
      </c>
      <c r="C64">
        <f t="shared" si="4"/>
        <v>335</v>
      </c>
      <c r="D64">
        <f t="shared" si="4"/>
        <v>368</v>
      </c>
      <c r="E64">
        <f t="shared" si="4"/>
        <v>5742</v>
      </c>
      <c r="F64">
        <f>SUM(F46:F61)</f>
        <v>2</v>
      </c>
      <c r="G64" s="1">
        <f>E64/B64</f>
        <v>3.046315454400764</v>
      </c>
      <c r="H64" s="1">
        <f>(B64*6)/D64</f>
        <v>30.732065217391302</v>
      </c>
      <c r="I64" s="1">
        <f>E64/D64</f>
        <v>15.603260869565217</v>
      </c>
      <c r="J64" t="s">
        <v>221</v>
      </c>
    </row>
    <row r="65" spans="8:9" x14ac:dyDescent="0.15">
      <c r="H65" s="1"/>
      <c r="I65" s="1"/>
    </row>
  </sheetData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I24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9" x14ac:dyDescent="0.15">
      <c r="A1" s="5" t="s">
        <v>51</v>
      </c>
      <c r="B1" s="5" t="s">
        <v>115</v>
      </c>
    </row>
    <row r="2" spans="1:9" x14ac:dyDescent="0.15">
      <c r="A2" s="5" t="s">
        <v>116</v>
      </c>
      <c r="C2" s="21" t="s">
        <v>172</v>
      </c>
    </row>
    <row r="3" spans="1:9" x14ac:dyDescent="0.15">
      <c r="A3" s="5"/>
    </row>
    <row r="4" spans="1:9" x14ac:dyDescent="0.15"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36</v>
      </c>
      <c r="H4" s="1" t="s">
        <v>37</v>
      </c>
      <c r="I4" t="s">
        <v>204</v>
      </c>
    </row>
    <row r="5" spans="1:9" x14ac:dyDescent="0.15">
      <c r="A5">
        <v>1991</v>
      </c>
      <c r="B5">
        <v>14</v>
      </c>
      <c r="C5">
        <v>14</v>
      </c>
      <c r="D5">
        <v>3</v>
      </c>
      <c r="F5">
        <v>271</v>
      </c>
      <c r="G5"/>
      <c r="H5" s="1">
        <f t="shared" ref="H5:H19" si="0">F5/(C5-D5)</f>
        <v>24.636363636363637</v>
      </c>
      <c r="I5">
        <v>40</v>
      </c>
    </row>
    <row r="6" spans="1:9" x14ac:dyDescent="0.15">
      <c r="A6">
        <v>1992</v>
      </c>
      <c r="B6">
        <v>9</v>
      </c>
      <c r="C6">
        <v>9</v>
      </c>
      <c r="D6">
        <v>1</v>
      </c>
      <c r="F6">
        <v>114</v>
      </c>
      <c r="G6"/>
      <c r="H6" s="1">
        <f t="shared" si="0"/>
        <v>14.25</v>
      </c>
      <c r="I6">
        <v>28</v>
      </c>
    </row>
    <row r="7" spans="1:9" x14ac:dyDescent="0.15">
      <c r="A7">
        <v>1993</v>
      </c>
      <c r="B7">
        <v>8</v>
      </c>
      <c r="C7">
        <v>8</v>
      </c>
      <c r="D7">
        <v>3</v>
      </c>
      <c r="F7">
        <v>204</v>
      </c>
      <c r="G7"/>
      <c r="H7" s="1">
        <f t="shared" si="0"/>
        <v>40.799999999999997</v>
      </c>
    </row>
    <row r="8" spans="1:9" x14ac:dyDescent="0.15">
      <c r="A8">
        <v>1994</v>
      </c>
      <c r="B8">
        <v>11</v>
      </c>
      <c r="C8">
        <v>11</v>
      </c>
      <c r="D8">
        <v>0</v>
      </c>
      <c r="F8">
        <v>222</v>
      </c>
      <c r="G8"/>
      <c r="H8" s="1">
        <f t="shared" si="0"/>
        <v>20.181818181818183</v>
      </c>
    </row>
    <row r="9" spans="1:9" x14ac:dyDescent="0.15">
      <c r="A9">
        <v>1995</v>
      </c>
      <c r="B9">
        <v>11</v>
      </c>
      <c r="C9">
        <v>11</v>
      </c>
      <c r="D9">
        <v>2</v>
      </c>
      <c r="F9">
        <v>280</v>
      </c>
      <c r="G9"/>
      <c r="H9" s="1">
        <f t="shared" si="0"/>
        <v>31.111111111111111</v>
      </c>
      <c r="I9">
        <v>82</v>
      </c>
    </row>
    <row r="10" spans="1:9" x14ac:dyDescent="0.15">
      <c r="A10">
        <v>1996</v>
      </c>
      <c r="B10">
        <v>12</v>
      </c>
      <c r="C10">
        <v>12</v>
      </c>
      <c r="D10">
        <v>1</v>
      </c>
      <c r="F10">
        <v>221</v>
      </c>
      <c r="G10"/>
      <c r="H10" s="1">
        <f t="shared" si="0"/>
        <v>20.09090909090909</v>
      </c>
    </row>
    <row r="11" spans="1:9" x14ac:dyDescent="0.15">
      <c r="A11">
        <v>1997</v>
      </c>
      <c r="B11">
        <v>12</v>
      </c>
      <c r="C11">
        <v>12</v>
      </c>
      <c r="D11">
        <v>1</v>
      </c>
      <c r="F11">
        <v>216</v>
      </c>
      <c r="G11">
        <v>1</v>
      </c>
      <c r="H11" s="1">
        <f t="shared" si="0"/>
        <v>19.636363636363637</v>
      </c>
      <c r="I11">
        <v>64</v>
      </c>
    </row>
    <row r="12" spans="1:9" x14ac:dyDescent="0.15">
      <c r="A12">
        <v>1998</v>
      </c>
      <c r="B12">
        <v>15</v>
      </c>
      <c r="C12">
        <v>15</v>
      </c>
      <c r="D12">
        <v>1</v>
      </c>
      <c r="F12">
        <v>335</v>
      </c>
      <c r="G12">
        <v>1</v>
      </c>
      <c r="H12" s="1">
        <f t="shared" si="0"/>
        <v>23.928571428571427</v>
      </c>
      <c r="I12">
        <v>51</v>
      </c>
    </row>
    <row r="13" spans="1:9" x14ac:dyDescent="0.15">
      <c r="A13">
        <v>1999</v>
      </c>
      <c r="B13">
        <v>16</v>
      </c>
      <c r="C13">
        <v>16</v>
      </c>
      <c r="D13">
        <v>3</v>
      </c>
      <c r="F13">
        <v>351</v>
      </c>
      <c r="G13">
        <v>1</v>
      </c>
      <c r="H13" s="1">
        <f t="shared" si="0"/>
        <v>27</v>
      </c>
    </row>
    <row r="14" spans="1:9" x14ac:dyDescent="0.15">
      <c r="A14">
        <v>2000</v>
      </c>
      <c r="B14">
        <v>13</v>
      </c>
      <c r="C14">
        <v>13</v>
      </c>
      <c r="D14">
        <v>0</v>
      </c>
      <c r="F14">
        <v>291</v>
      </c>
      <c r="G14">
        <v>2</v>
      </c>
      <c r="H14" s="1">
        <f t="shared" si="0"/>
        <v>22.384615384615383</v>
      </c>
    </row>
    <row r="15" spans="1:9" x14ac:dyDescent="0.15">
      <c r="A15">
        <v>2001</v>
      </c>
      <c r="B15">
        <v>9</v>
      </c>
      <c r="C15">
        <v>9</v>
      </c>
      <c r="D15">
        <v>3</v>
      </c>
      <c r="F15">
        <v>131</v>
      </c>
      <c r="G15"/>
      <c r="H15" s="1">
        <f t="shared" si="0"/>
        <v>21.833333333333332</v>
      </c>
    </row>
    <row r="16" spans="1:9" x14ac:dyDescent="0.15">
      <c r="A16">
        <v>2002</v>
      </c>
      <c r="B16">
        <v>8</v>
      </c>
      <c r="C16">
        <v>8</v>
      </c>
      <c r="D16">
        <v>0</v>
      </c>
      <c r="F16">
        <v>163</v>
      </c>
      <c r="G16">
        <v>1</v>
      </c>
      <c r="H16" s="1">
        <f t="shared" si="0"/>
        <v>20.375</v>
      </c>
    </row>
    <row r="17" spans="1:9" x14ac:dyDescent="0.15">
      <c r="A17">
        <v>2003</v>
      </c>
      <c r="B17">
        <v>10</v>
      </c>
      <c r="C17">
        <v>10</v>
      </c>
      <c r="D17">
        <v>5</v>
      </c>
      <c r="F17">
        <v>180</v>
      </c>
      <c r="G17">
        <v>1</v>
      </c>
      <c r="H17" s="1">
        <f t="shared" si="0"/>
        <v>36</v>
      </c>
    </row>
    <row r="18" spans="1:9" x14ac:dyDescent="0.15">
      <c r="A18">
        <v>2004</v>
      </c>
      <c r="B18">
        <v>12</v>
      </c>
      <c r="C18">
        <v>12</v>
      </c>
      <c r="D18">
        <v>0</v>
      </c>
      <c r="E18">
        <v>2</v>
      </c>
      <c r="F18">
        <v>199</v>
      </c>
      <c r="G18">
        <v>1</v>
      </c>
      <c r="H18" s="1">
        <f t="shared" si="0"/>
        <v>16.583333333333332</v>
      </c>
      <c r="I18">
        <v>67</v>
      </c>
    </row>
    <row r="19" spans="1:9" x14ac:dyDescent="0.15">
      <c r="A19">
        <v>2005</v>
      </c>
      <c r="B19">
        <v>4</v>
      </c>
      <c r="C19">
        <v>3</v>
      </c>
      <c r="D19">
        <v>1</v>
      </c>
      <c r="F19">
        <v>38</v>
      </c>
      <c r="G19"/>
      <c r="H19" s="1">
        <f t="shared" si="0"/>
        <v>19</v>
      </c>
      <c r="I19">
        <v>20</v>
      </c>
    </row>
    <row r="20" spans="1:9" x14ac:dyDescent="0.15">
      <c r="A20">
        <v>2006</v>
      </c>
      <c r="B20">
        <v>1</v>
      </c>
      <c r="C20">
        <v>0</v>
      </c>
      <c r="G20"/>
      <c r="H20" s="1"/>
    </row>
    <row r="21" spans="1:9" x14ac:dyDescent="0.15">
      <c r="A21">
        <v>2007</v>
      </c>
      <c r="B21" s="9">
        <v>2</v>
      </c>
      <c r="C21" s="9">
        <v>2</v>
      </c>
      <c r="D21" s="9">
        <v>1</v>
      </c>
      <c r="E21" s="9">
        <v>1</v>
      </c>
      <c r="F21" s="9">
        <v>6</v>
      </c>
      <c r="G21" s="9"/>
      <c r="H21" s="1">
        <f>F21/(C21-D21)</f>
        <v>6</v>
      </c>
    </row>
    <row r="22" spans="1:9" x14ac:dyDescent="0.15">
      <c r="A22">
        <v>2014</v>
      </c>
      <c r="B22" s="9">
        <v>2</v>
      </c>
      <c r="C22" s="9">
        <v>2</v>
      </c>
      <c r="D22" s="9">
        <v>1</v>
      </c>
      <c r="E22" s="9">
        <v>1</v>
      </c>
      <c r="F22" s="9">
        <v>5</v>
      </c>
      <c r="G22" s="9"/>
      <c r="H22" s="1">
        <f>F22/(C22-D22)</f>
        <v>5</v>
      </c>
      <c r="I22" s="9">
        <v>5</v>
      </c>
    </row>
    <row r="24" spans="1:9" x14ac:dyDescent="0.15">
      <c r="A24" t="s">
        <v>63</v>
      </c>
      <c r="B24">
        <f t="shared" ref="B24:G24" si="1">SUM(B5:B23)</f>
        <v>169</v>
      </c>
      <c r="C24">
        <f t="shared" si="1"/>
        <v>167</v>
      </c>
      <c r="D24">
        <f t="shared" si="1"/>
        <v>26</v>
      </c>
      <c r="E24">
        <f t="shared" si="1"/>
        <v>4</v>
      </c>
      <c r="F24">
        <f t="shared" si="1"/>
        <v>3227</v>
      </c>
      <c r="G24">
        <f t="shared" si="1"/>
        <v>8</v>
      </c>
      <c r="H24" s="1">
        <f>E24/(C24-D24)</f>
        <v>2.8368794326241134E-2</v>
      </c>
      <c r="I24">
        <f>MAX(I5:I23)</f>
        <v>82</v>
      </c>
    </row>
  </sheetData>
  <hyperlinks>
    <hyperlink ref="C2" location="'Overall ave'!A1" display="(back to front sheet)"/>
  </hyperlinks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L77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0" x14ac:dyDescent="0.15">
      <c r="A1" s="5" t="s">
        <v>48</v>
      </c>
      <c r="B1" s="5" t="s">
        <v>128</v>
      </c>
    </row>
    <row r="2" spans="1:10" x14ac:dyDescent="0.15">
      <c r="A2" s="5" t="s">
        <v>116</v>
      </c>
      <c r="B2" s="5"/>
      <c r="C2" s="21" t="s">
        <v>172</v>
      </c>
    </row>
    <row r="3" spans="1:10" x14ac:dyDescent="0.15">
      <c r="A3" s="5"/>
      <c r="B3" s="5"/>
    </row>
    <row r="4" spans="1:10" x14ac:dyDescent="0.15">
      <c r="A4" t="s">
        <v>107</v>
      </c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36</v>
      </c>
      <c r="H4" s="1" t="s">
        <v>37</v>
      </c>
      <c r="I4" t="s">
        <v>204</v>
      </c>
    </row>
    <row r="5" spans="1:10" x14ac:dyDescent="0.15">
      <c r="G5"/>
      <c r="H5" s="1"/>
    </row>
    <row r="6" spans="1:10" x14ac:dyDescent="0.15">
      <c r="A6">
        <v>1985</v>
      </c>
      <c r="B6">
        <v>8</v>
      </c>
      <c r="C6">
        <v>8</v>
      </c>
      <c r="D6">
        <v>0</v>
      </c>
      <c r="F6">
        <v>64</v>
      </c>
      <c r="G6">
        <v>0</v>
      </c>
      <c r="H6" s="1">
        <f>F6/(C6-D6)</f>
        <v>8</v>
      </c>
    </row>
    <row r="7" spans="1:10" x14ac:dyDescent="0.15">
      <c r="A7">
        <v>1986</v>
      </c>
      <c r="G7"/>
      <c r="H7" s="1"/>
    </row>
    <row r="8" spans="1:10" x14ac:dyDescent="0.15">
      <c r="A8">
        <v>1987</v>
      </c>
      <c r="B8">
        <v>11</v>
      </c>
      <c r="C8">
        <v>11</v>
      </c>
      <c r="D8">
        <v>0</v>
      </c>
      <c r="F8">
        <v>275</v>
      </c>
      <c r="G8"/>
      <c r="H8" s="1">
        <f>F8/(C8-D8)</f>
        <v>25</v>
      </c>
    </row>
    <row r="9" spans="1:10" x14ac:dyDescent="0.15">
      <c r="A9">
        <v>1988</v>
      </c>
      <c r="B9">
        <v>18</v>
      </c>
      <c r="C9">
        <v>18</v>
      </c>
      <c r="D9">
        <v>2</v>
      </c>
      <c r="F9">
        <v>450</v>
      </c>
      <c r="G9"/>
      <c r="H9" s="1">
        <f>F9/(C9-D9)</f>
        <v>28.125</v>
      </c>
      <c r="I9">
        <v>57</v>
      </c>
    </row>
    <row r="10" spans="1:10" x14ac:dyDescent="0.15">
      <c r="A10">
        <v>1989</v>
      </c>
      <c r="G10"/>
      <c r="H10" s="1"/>
    </row>
    <row r="11" spans="1:10" x14ac:dyDescent="0.15">
      <c r="A11">
        <v>1990</v>
      </c>
      <c r="B11">
        <v>17</v>
      </c>
      <c r="C11">
        <v>17</v>
      </c>
      <c r="D11">
        <v>1</v>
      </c>
      <c r="F11">
        <v>392</v>
      </c>
      <c r="G11"/>
      <c r="H11" s="1">
        <f t="shared" ref="H11:H27" si="0">F11/(C11-D11)</f>
        <v>24.5</v>
      </c>
      <c r="I11">
        <v>56</v>
      </c>
    </row>
    <row r="12" spans="1:10" x14ac:dyDescent="0.15">
      <c r="A12">
        <v>1991</v>
      </c>
      <c r="B12">
        <v>17</v>
      </c>
      <c r="C12">
        <v>17</v>
      </c>
      <c r="D12">
        <v>2</v>
      </c>
      <c r="F12">
        <v>471</v>
      </c>
      <c r="G12"/>
      <c r="H12" s="1">
        <f t="shared" si="0"/>
        <v>31.4</v>
      </c>
      <c r="I12">
        <v>96</v>
      </c>
      <c r="J12" t="s">
        <v>218</v>
      </c>
    </row>
    <row r="13" spans="1:10" x14ac:dyDescent="0.15">
      <c r="A13">
        <v>1992</v>
      </c>
      <c r="B13">
        <v>17</v>
      </c>
      <c r="C13">
        <v>16</v>
      </c>
      <c r="D13">
        <v>0</v>
      </c>
      <c r="F13">
        <v>326</v>
      </c>
      <c r="G13"/>
      <c r="H13" s="1">
        <f t="shared" si="0"/>
        <v>20.375</v>
      </c>
      <c r="I13">
        <v>42</v>
      </c>
    </row>
    <row r="14" spans="1:10" x14ac:dyDescent="0.15">
      <c r="A14">
        <v>1993</v>
      </c>
      <c r="B14">
        <v>15</v>
      </c>
      <c r="C14">
        <v>15</v>
      </c>
      <c r="D14">
        <v>2</v>
      </c>
      <c r="F14">
        <v>338</v>
      </c>
      <c r="G14"/>
      <c r="H14" s="1">
        <f t="shared" si="0"/>
        <v>26</v>
      </c>
    </row>
    <row r="15" spans="1:10" x14ac:dyDescent="0.15">
      <c r="A15">
        <v>1994</v>
      </c>
      <c r="B15">
        <v>13</v>
      </c>
      <c r="C15">
        <v>13</v>
      </c>
      <c r="D15">
        <v>1</v>
      </c>
      <c r="F15">
        <v>295</v>
      </c>
      <c r="G15"/>
      <c r="H15" s="1">
        <f t="shared" si="0"/>
        <v>24.583333333333332</v>
      </c>
    </row>
    <row r="16" spans="1:10" x14ac:dyDescent="0.15">
      <c r="A16">
        <v>1995</v>
      </c>
      <c r="B16">
        <v>12</v>
      </c>
      <c r="C16">
        <v>12</v>
      </c>
      <c r="D16">
        <v>1</v>
      </c>
      <c r="F16">
        <v>252</v>
      </c>
      <c r="G16"/>
      <c r="H16" s="1">
        <f t="shared" si="0"/>
        <v>22.90909090909091</v>
      </c>
    </row>
    <row r="17" spans="1:10" x14ac:dyDescent="0.15">
      <c r="A17">
        <v>1996</v>
      </c>
      <c r="B17">
        <v>14</v>
      </c>
      <c r="C17">
        <v>13</v>
      </c>
      <c r="D17">
        <v>0</v>
      </c>
      <c r="F17">
        <v>298</v>
      </c>
      <c r="G17"/>
      <c r="H17" s="1">
        <f t="shared" si="0"/>
        <v>22.923076923076923</v>
      </c>
    </row>
    <row r="18" spans="1:10" x14ac:dyDescent="0.15">
      <c r="A18">
        <v>1997</v>
      </c>
      <c r="B18">
        <v>14</v>
      </c>
      <c r="C18">
        <v>14</v>
      </c>
      <c r="D18">
        <v>3</v>
      </c>
      <c r="F18">
        <v>388</v>
      </c>
      <c r="G18">
        <v>1</v>
      </c>
      <c r="H18" s="1">
        <f t="shared" si="0"/>
        <v>35.272727272727273</v>
      </c>
      <c r="I18">
        <v>64</v>
      </c>
      <c r="J18" t="s">
        <v>218</v>
      </c>
    </row>
    <row r="19" spans="1:10" x14ac:dyDescent="0.15">
      <c r="A19">
        <v>1998</v>
      </c>
      <c r="B19">
        <v>15</v>
      </c>
      <c r="C19">
        <v>15</v>
      </c>
      <c r="D19">
        <v>3</v>
      </c>
      <c r="F19">
        <v>451</v>
      </c>
      <c r="G19">
        <v>4</v>
      </c>
      <c r="H19" s="1">
        <f t="shared" si="0"/>
        <v>37.583333333333336</v>
      </c>
      <c r="I19">
        <v>76</v>
      </c>
      <c r="J19" t="s">
        <v>218</v>
      </c>
    </row>
    <row r="20" spans="1:10" x14ac:dyDescent="0.15">
      <c r="A20">
        <v>1999</v>
      </c>
      <c r="B20">
        <v>15</v>
      </c>
      <c r="C20">
        <v>14</v>
      </c>
      <c r="D20">
        <v>2</v>
      </c>
      <c r="F20">
        <v>289</v>
      </c>
      <c r="G20">
        <v>1</v>
      </c>
      <c r="H20" s="1">
        <f t="shared" si="0"/>
        <v>24.083333333333332</v>
      </c>
    </row>
    <row r="21" spans="1:10" x14ac:dyDescent="0.15">
      <c r="A21">
        <v>2000</v>
      </c>
      <c r="B21">
        <v>12</v>
      </c>
      <c r="C21">
        <v>12</v>
      </c>
      <c r="D21">
        <v>1</v>
      </c>
      <c r="F21">
        <v>308</v>
      </c>
      <c r="G21">
        <v>2</v>
      </c>
      <c r="H21" s="1">
        <f t="shared" si="0"/>
        <v>28</v>
      </c>
    </row>
    <row r="22" spans="1:10" x14ac:dyDescent="0.15">
      <c r="A22">
        <v>2001</v>
      </c>
      <c r="B22">
        <v>12</v>
      </c>
      <c r="C22">
        <v>12</v>
      </c>
      <c r="D22">
        <v>0</v>
      </c>
      <c r="F22">
        <v>224</v>
      </c>
      <c r="G22">
        <v>2</v>
      </c>
      <c r="H22" s="1">
        <f t="shared" si="0"/>
        <v>18.666666666666668</v>
      </c>
    </row>
    <row r="23" spans="1:10" x14ac:dyDescent="0.15">
      <c r="A23">
        <v>2002</v>
      </c>
      <c r="B23">
        <v>8</v>
      </c>
      <c r="C23">
        <v>8</v>
      </c>
      <c r="D23">
        <v>1</v>
      </c>
      <c r="F23">
        <v>172</v>
      </c>
      <c r="G23">
        <v>1</v>
      </c>
      <c r="H23" s="1">
        <f t="shared" si="0"/>
        <v>24.571428571428573</v>
      </c>
    </row>
    <row r="24" spans="1:10" x14ac:dyDescent="0.15">
      <c r="A24">
        <v>2003</v>
      </c>
      <c r="B24">
        <v>7</v>
      </c>
      <c r="C24">
        <v>7</v>
      </c>
      <c r="D24">
        <v>0</v>
      </c>
      <c r="F24">
        <v>120</v>
      </c>
      <c r="G24"/>
      <c r="H24" s="1">
        <f t="shared" si="0"/>
        <v>17.142857142857142</v>
      </c>
    </row>
    <row r="25" spans="1:10" x14ac:dyDescent="0.15">
      <c r="A25">
        <v>2004</v>
      </c>
      <c r="B25">
        <v>8</v>
      </c>
      <c r="C25">
        <v>7</v>
      </c>
      <c r="D25">
        <v>0</v>
      </c>
      <c r="E25">
        <v>1</v>
      </c>
      <c r="F25">
        <v>82</v>
      </c>
      <c r="G25"/>
      <c r="H25" s="1">
        <f t="shared" si="0"/>
        <v>11.714285714285714</v>
      </c>
      <c r="I25">
        <v>26</v>
      </c>
    </row>
    <row r="26" spans="1:10" x14ac:dyDescent="0.15">
      <c r="A26">
        <v>2005</v>
      </c>
      <c r="B26">
        <v>1</v>
      </c>
      <c r="C26">
        <v>1</v>
      </c>
      <c r="D26">
        <v>0</v>
      </c>
      <c r="F26">
        <v>5</v>
      </c>
      <c r="G26"/>
      <c r="H26" s="1">
        <f t="shared" si="0"/>
        <v>5</v>
      </c>
      <c r="I26">
        <v>5</v>
      </c>
    </row>
    <row r="27" spans="1:10" x14ac:dyDescent="0.15">
      <c r="A27">
        <v>2006</v>
      </c>
      <c r="B27">
        <v>4</v>
      </c>
      <c r="C27">
        <v>3</v>
      </c>
      <c r="D27">
        <v>2</v>
      </c>
      <c r="F27">
        <v>65</v>
      </c>
      <c r="G27"/>
      <c r="H27" s="1">
        <f t="shared" si="0"/>
        <v>65</v>
      </c>
    </row>
    <row r="28" spans="1:10" x14ac:dyDescent="0.15">
      <c r="A28">
        <v>2007</v>
      </c>
      <c r="B28" s="9">
        <v>2</v>
      </c>
      <c r="C28" s="9">
        <v>2</v>
      </c>
      <c r="D28" s="9">
        <v>0</v>
      </c>
      <c r="E28" s="9"/>
      <c r="F28" s="9">
        <v>16</v>
      </c>
      <c r="G28" s="3"/>
      <c r="H28" s="9">
        <v>8</v>
      </c>
    </row>
    <row r="29" spans="1:10" x14ac:dyDescent="0.15">
      <c r="B29" s="3"/>
      <c r="C29" s="3"/>
      <c r="D29" s="3"/>
      <c r="E29" s="3"/>
      <c r="F29" s="3"/>
      <c r="G29" s="3"/>
      <c r="H29" s="9"/>
    </row>
    <row r="30" spans="1:10" x14ac:dyDescent="0.15">
      <c r="A30" t="s">
        <v>63</v>
      </c>
      <c r="B30">
        <f>SUM(B6:B28)</f>
        <v>240</v>
      </c>
      <c r="C30">
        <f>SUM(C6:C28)</f>
        <v>235</v>
      </c>
      <c r="D30">
        <f>SUM(D6:D28)</f>
        <v>21</v>
      </c>
      <c r="F30">
        <f>SUM(F6:F28)</f>
        <v>5281</v>
      </c>
      <c r="G30">
        <f>SUM(G6:G27)</f>
        <v>11</v>
      </c>
      <c r="H30" s="1">
        <f>F30/(C30-D30)</f>
        <v>24.677570093457945</v>
      </c>
    </row>
    <row r="51" spans="1:10" x14ac:dyDescent="0.15">
      <c r="A51" s="5" t="s">
        <v>126</v>
      </c>
      <c r="F51" s="2"/>
      <c r="G51"/>
      <c r="H51" s="1"/>
      <c r="I51" s="1"/>
      <c r="J51" s="1"/>
    </row>
    <row r="52" spans="1:10" x14ac:dyDescent="0.15">
      <c r="B52" t="s">
        <v>66</v>
      </c>
      <c r="C52" t="s">
        <v>67</v>
      </c>
      <c r="D52" t="s">
        <v>68</v>
      </c>
      <c r="E52" t="s">
        <v>35</v>
      </c>
      <c r="F52" t="s">
        <v>70</v>
      </c>
      <c r="G52" s="1" t="s">
        <v>71</v>
      </c>
      <c r="H52" s="1" t="s">
        <v>72</v>
      </c>
      <c r="I52" s="1" t="s">
        <v>37</v>
      </c>
      <c r="J52" s="2" t="s">
        <v>69</v>
      </c>
    </row>
    <row r="53" spans="1:10" x14ac:dyDescent="0.15">
      <c r="A53">
        <v>1985</v>
      </c>
      <c r="B53">
        <v>24.1</v>
      </c>
      <c r="C53">
        <v>1</v>
      </c>
      <c r="D53">
        <v>12</v>
      </c>
      <c r="E53">
        <v>78</v>
      </c>
      <c r="G53" s="1">
        <f>E53/B53</f>
        <v>3.2365145228215764</v>
      </c>
      <c r="H53" s="1">
        <f>(B53*6)/D53</f>
        <v>12.050000000000002</v>
      </c>
      <c r="I53" s="1">
        <f>E53/D53</f>
        <v>6.5</v>
      </c>
      <c r="J53" s="2"/>
    </row>
    <row r="54" spans="1:10" x14ac:dyDescent="0.15">
      <c r="A54">
        <v>1986</v>
      </c>
      <c r="H54" s="1"/>
      <c r="I54" s="1"/>
      <c r="J54" s="2"/>
    </row>
    <row r="55" spans="1:10" x14ac:dyDescent="0.15">
      <c r="A55">
        <v>1987</v>
      </c>
      <c r="B55">
        <v>27</v>
      </c>
      <c r="D55">
        <v>5</v>
      </c>
      <c r="E55">
        <v>77</v>
      </c>
      <c r="G55" s="1">
        <f>E55/B55</f>
        <v>2.8518518518518516</v>
      </c>
      <c r="H55" s="1">
        <f>(B55*6)/D55</f>
        <v>32.4</v>
      </c>
      <c r="I55" s="1">
        <f>E55/D55</f>
        <v>15.4</v>
      </c>
      <c r="J55" s="2"/>
    </row>
    <row r="56" spans="1:10" x14ac:dyDescent="0.15">
      <c r="A56">
        <v>1988</v>
      </c>
      <c r="B56">
        <v>70</v>
      </c>
      <c r="D56">
        <v>19</v>
      </c>
      <c r="E56">
        <v>233</v>
      </c>
      <c r="G56" s="1">
        <f>E56/B56</f>
        <v>3.3285714285714287</v>
      </c>
      <c r="H56" s="1">
        <f>(B56*6)/D56</f>
        <v>22.105263157894736</v>
      </c>
      <c r="I56" s="1">
        <f>E56/D56</f>
        <v>12.263157894736842</v>
      </c>
      <c r="J56" s="2"/>
    </row>
    <row r="57" spans="1:10" x14ac:dyDescent="0.15">
      <c r="A57">
        <v>1989</v>
      </c>
      <c r="H57" s="1"/>
      <c r="I57" s="1"/>
      <c r="J57" s="2"/>
    </row>
    <row r="58" spans="1:10" x14ac:dyDescent="0.15">
      <c r="A58">
        <v>1990</v>
      </c>
      <c r="B58">
        <v>36</v>
      </c>
      <c r="C58">
        <v>0</v>
      </c>
      <c r="D58">
        <v>6</v>
      </c>
      <c r="E58">
        <v>167</v>
      </c>
      <c r="G58" s="1">
        <f t="shared" ref="G58:G71" si="1">E58/B58</f>
        <v>4.6388888888888893</v>
      </c>
      <c r="H58" s="1">
        <f t="shared" ref="H58:H66" si="2">(B58*6)/D58</f>
        <v>36</v>
      </c>
      <c r="I58" s="1">
        <f t="shared" ref="I58:I66" si="3">E58/D58</f>
        <v>27.833333333333332</v>
      </c>
      <c r="J58" s="2"/>
    </row>
    <row r="59" spans="1:10" x14ac:dyDescent="0.15">
      <c r="A59">
        <v>1991</v>
      </c>
      <c r="B59">
        <v>82.9</v>
      </c>
      <c r="C59">
        <v>7</v>
      </c>
      <c r="D59">
        <v>21</v>
      </c>
      <c r="E59">
        <v>335</v>
      </c>
      <c r="G59" s="1">
        <f t="shared" si="1"/>
        <v>4.0410132689987934</v>
      </c>
      <c r="H59" s="1">
        <f t="shared" si="2"/>
        <v>23.685714285714287</v>
      </c>
      <c r="I59" s="1">
        <f t="shared" si="3"/>
        <v>15.952380952380953</v>
      </c>
      <c r="J59" s="2"/>
    </row>
    <row r="60" spans="1:10" x14ac:dyDescent="0.15">
      <c r="A60">
        <v>1992</v>
      </c>
      <c r="B60">
        <v>90</v>
      </c>
      <c r="C60">
        <v>9</v>
      </c>
      <c r="D60">
        <v>26</v>
      </c>
      <c r="E60">
        <v>333</v>
      </c>
      <c r="G60" s="1">
        <f t="shared" si="1"/>
        <v>3.7</v>
      </c>
      <c r="H60" s="1">
        <f t="shared" si="2"/>
        <v>20.76923076923077</v>
      </c>
      <c r="I60" s="1">
        <f t="shared" si="3"/>
        <v>12.807692307692308</v>
      </c>
      <c r="J60" s="2" t="s">
        <v>220</v>
      </c>
    </row>
    <row r="61" spans="1:10" x14ac:dyDescent="0.15">
      <c r="A61">
        <v>1993</v>
      </c>
      <c r="B61">
        <v>55</v>
      </c>
      <c r="C61">
        <v>6</v>
      </c>
      <c r="D61">
        <v>8</v>
      </c>
      <c r="E61">
        <v>269</v>
      </c>
      <c r="G61" s="1">
        <f t="shared" si="1"/>
        <v>4.8909090909090907</v>
      </c>
      <c r="H61" s="1">
        <f t="shared" si="2"/>
        <v>41.25</v>
      </c>
      <c r="I61" s="1">
        <f t="shared" si="3"/>
        <v>33.625</v>
      </c>
      <c r="J61" s="2"/>
    </row>
    <row r="62" spans="1:10" x14ac:dyDescent="0.15">
      <c r="A62">
        <v>1994</v>
      </c>
      <c r="B62">
        <v>35</v>
      </c>
      <c r="C62">
        <v>3</v>
      </c>
      <c r="D62">
        <v>11</v>
      </c>
      <c r="E62">
        <v>181</v>
      </c>
      <c r="G62" s="1">
        <f t="shared" si="1"/>
        <v>5.1714285714285717</v>
      </c>
      <c r="H62" s="1">
        <f t="shared" si="2"/>
        <v>19.09090909090909</v>
      </c>
      <c r="I62" s="1">
        <f t="shared" si="3"/>
        <v>16.454545454545453</v>
      </c>
      <c r="J62" s="2"/>
    </row>
    <row r="63" spans="1:10" x14ac:dyDescent="0.15">
      <c r="A63">
        <v>1995</v>
      </c>
      <c r="B63">
        <v>25</v>
      </c>
      <c r="C63">
        <v>4</v>
      </c>
      <c r="D63">
        <v>8</v>
      </c>
      <c r="E63">
        <v>113</v>
      </c>
      <c r="F63">
        <v>1</v>
      </c>
      <c r="G63" s="1">
        <f t="shared" si="1"/>
        <v>4.5199999999999996</v>
      </c>
      <c r="H63" s="1">
        <f t="shared" si="2"/>
        <v>18.75</v>
      </c>
      <c r="I63" s="1">
        <f t="shared" si="3"/>
        <v>14.125</v>
      </c>
      <c r="J63" s="2" t="s">
        <v>211</v>
      </c>
    </row>
    <row r="64" spans="1:10" x14ac:dyDescent="0.15">
      <c r="A64">
        <v>1996</v>
      </c>
      <c r="B64">
        <v>14</v>
      </c>
      <c r="C64">
        <v>1</v>
      </c>
      <c r="D64">
        <v>4</v>
      </c>
      <c r="E64">
        <v>82</v>
      </c>
      <c r="G64" s="1">
        <f t="shared" si="1"/>
        <v>5.8571428571428568</v>
      </c>
      <c r="H64" s="1">
        <f t="shared" si="2"/>
        <v>21</v>
      </c>
      <c r="I64" s="1">
        <f t="shared" si="3"/>
        <v>20.5</v>
      </c>
      <c r="J64" s="2"/>
    </row>
    <row r="65" spans="1:12" x14ac:dyDescent="0.15">
      <c r="A65">
        <v>1997</v>
      </c>
      <c r="B65">
        <v>16</v>
      </c>
      <c r="C65">
        <v>0</v>
      </c>
      <c r="D65">
        <v>6</v>
      </c>
      <c r="E65">
        <v>68</v>
      </c>
      <c r="G65" s="1">
        <f t="shared" si="1"/>
        <v>4.25</v>
      </c>
      <c r="H65" s="1">
        <f t="shared" si="2"/>
        <v>16</v>
      </c>
      <c r="I65" s="1">
        <f t="shared" si="3"/>
        <v>11.333333333333334</v>
      </c>
      <c r="J65" s="2"/>
    </row>
    <row r="66" spans="1:12" x14ac:dyDescent="0.15">
      <c r="A66">
        <v>1998</v>
      </c>
      <c r="B66">
        <v>18</v>
      </c>
      <c r="C66">
        <v>1</v>
      </c>
      <c r="D66">
        <v>4</v>
      </c>
      <c r="E66">
        <v>89</v>
      </c>
      <c r="G66" s="1">
        <f t="shared" si="1"/>
        <v>4.9444444444444446</v>
      </c>
      <c r="H66" s="1">
        <f t="shared" si="2"/>
        <v>27</v>
      </c>
      <c r="I66" s="1">
        <f t="shared" si="3"/>
        <v>22.25</v>
      </c>
      <c r="J66" t="s">
        <v>12</v>
      </c>
    </row>
    <row r="67" spans="1:12" x14ac:dyDescent="0.15">
      <c r="A67">
        <v>1999</v>
      </c>
      <c r="B67">
        <v>3</v>
      </c>
      <c r="C67">
        <v>0</v>
      </c>
      <c r="D67">
        <v>0</v>
      </c>
      <c r="E67">
        <v>40</v>
      </c>
      <c r="G67" s="1">
        <f t="shared" si="1"/>
        <v>13.333333333333334</v>
      </c>
      <c r="H67" s="1"/>
      <c r="I67" s="1"/>
      <c r="J67" t="s">
        <v>9</v>
      </c>
    </row>
    <row r="68" spans="1:12" x14ac:dyDescent="0.15">
      <c r="A68">
        <v>2000</v>
      </c>
      <c r="B68">
        <v>3</v>
      </c>
      <c r="C68">
        <v>0</v>
      </c>
      <c r="D68">
        <v>1</v>
      </c>
      <c r="E68">
        <v>37</v>
      </c>
      <c r="G68" s="1">
        <f t="shared" si="1"/>
        <v>12.333333333333334</v>
      </c>
      <c r="H68" s="1">
        <f>(B68*6)/D68</f>
        <v>18</v>
      </c>
      <c r="I68" s="1">
        <f>E68/D68</f>
        <v>37</v>
      </c>
      <c r="J68" t="s">
        <v>4</v>
      </c>
    </row>
    <row r="69" spans="1:12" x14ac:dyDescent="0.15">
      <c r="A69">
        <v>2001</v>
      </c>
      <c r="B69">
        <v>9</v>
      </c>
      <c r="C69">
        <v>0</v>
      </c>
      <c r="D69">
        <v>0</v>
      </c>
      <c r="E69">
        <v>29</v>
      </c>
      <c r="G69" s="1">
        <f t="shared" si="1"/>
        <v>3.2222222222222223</v>
      </c>
      <c r="H69" s="1"/>
      <c r="I69" s="1"/>
      <c r="J69" t="s">
        <v>105</v>
      </c>
    </row>
    <row r="70" spans="1:12" x14ac:dyDescent="0.15">
      <c r="A70">
        <v>2002</v>
      </c>
      <c r="B70">
        <v>5</v>
      </c>
      <c r="C70">
        <v>2</v>
      </c>
      <c r="D70">
        <v>0</v>
      </c>
      <c r="E70">
        <v>3</v>
      </c>
      <c r="G70" s="1">
        <f t="shared" si="1"/>
        <v>0.6</v>
      </c>
      <c r="H70" s="1"/>
      <c r="I70" s="1"/>
    </row>
    <row r="71" spans="1:12" x14ac:dyDescent="0.15">
      <c r="A71">
        <v>2003</v>
      </c>
      <c r="B71">
        <v>5</v>
      </c>
      <c r="C71">
        <v>0</v>
      </c>
      <c r="D71">
        <v>2</v>
      </c>
      <c r="E71">
        <v>29</v>
      </c>
      <c r="F71" s="1"/>
      <c r="G71" s="1">
        <f t="shared" si="1"/>
        <v>5.8</v>
      </c>
      <c r="H71" s="1">
        <f>(B71*6)/D71</f>
        <v>15</v>
      </c>
      <c r="I71" s="1">
        <f>E71/D71</f>
        <v>14.5</v>
      </c>
      <c r="J71" t="s">
        <v>92</v>
      </c>
    </row>
    <row r="72" spans="1:12" x14ac:dyDescent="0.15">
      <c r="A72">
        <v>2004</v>
      </c>
      <c r="H72" s="1"/>
      <c r="I72" s="1"/>
    </row>
    <row r="73" spans="1:12" x14ac:dyDescent="0.15">
      <c r="A73">
        <v>2005</v>
      </c>
      <c r="H73" s="1"/>
      <c r="I73" s="1"/>
    </row>
    <row r="74" spans="1:12" x14ac:dyDescent="0.15">
      <c r="A74">
        <v>2006</v>
      </c>
      <c r="B74">
        <v>1</v>
      </c>
      <c r="C74">
        <v>0</v>
      </c>
      <c r="D74">
        <v>0</v>
      </c>
      <c r="E74">
        <v>9</v>
      </c>
      <c r="G74" s="1">
        <f>E74/B74</f>
        <v>9</v>
      </c>
      <c r="H74" s="1"/>
      <c r="I74" s="1"/>
      <c r="J74" t="s">
        <v>81</v>
      </c>
    </row>
    <row r="75" spans="1:12" x14ac:dyDescent="0.15">
      <c r="A75">
        <v>2007</v>
      </c>
      <c r="B75">
        <v>4</v>
      </c>
      <c r="C75">
        <v>0</v>
      </c>
      <c r="D75">
        <v>2</v>
      </c>
      <c r="E75">
        <v>28</v>
      </c>
      <c r="G75" s="1">
        <v>7</v>
      </c>
      <c r="H75" s="1">
        <v>12</v>
      </c>
      <c r="I75" s="1">
        <v>14</v>
      </c>
      <c r="J75" t="s">
        <v>80</v>
      </c>
    </row>
    <row r="76" spans="1:12" x14ac:dyDescent="0.15">
      <c r="H76" s="1"/>
      <c r="I76" s="1"/>
      <c r="L76" s="32"/>
    </row>
    <row r="77" spans="1:12" x14ac:dyDescent="0.15">
      <c r="A77" t="s">
        <v>63</v>
      </c>
      <c r="B77">
        <f>SUM(B53:B75)</f>
        <v>523</v>
      </c>
      <c r="C77">
        <f>SUM(C53:C75)</f>
        <v>34</v>
      </c>
      <c r="D77">
        <f>SUM(D53:D75)</f>
        <v>135</v>
      </c>
      <c r="E77">
        <f>SUM(E53:E75)</f>
        <v>2200</v>
      </c>
      <c r="F77">
        <f>SUM(F53:F74)</f>
        <v>1</v>
      </c>
      <c r="G77" s="1">
        <f>E77/B77</f>
        <v>4.2065009560229445</v>
      </c>
      <c r="H77" s="1">
        <f>(B77*6)/D77</f>
        <v>23.244444444444444</v>
      </c>
      <c r="I77" s="1">
        <f>E77/D77</f>
        <v>16.296296296296298</v>
      </c>
      <c r="J77" s="2" t="s">
        <v>211</v>
      </c>
    </row>
  </sheetData>
  <hyperlinks>
    <hyperlink ref="C2" location="'Overall ave'!A1" display="(back to front sheet)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J73"/>
  <sheetViews>
    <sheetView zoomScale="125" zoomScaleNormal="125" zoomScalePageLayoutView="125" workbookViewId="0"/>
  </sheetViews>
  <sheetFormatPr baseColWidth="10" defaultColWidth="8.83203125" defaultRowHeight="13" x14ac:dyDescent="0.15"/>
  <sheetData>
    <row r="1" spans="1:10" x14ac:dyDescent="0.15">
      <c r="A1" s="5" t="s">
        <v>49</v>
      </c>
      <c r="B1" s="5" t="s">
        <v>124</v>
      </c>
    </row>
    <row r="2" spans="1:10" x14ac:dyDescent="0.15">
      <c r="A2" s="20" t="s">
        <v>116</v>
      </c>
      <c r="B2" s="5"/>
      <c r="C2" s="21" t="s">
        <v>172</v>
      </c>
    </row>
    <row r="3" spans="1:10" x14ac:dyDescent="0.15">
      <c r="A3" s="20"/>
      <c r="B3" s="5"/>
    </row>
    <row r="4" spans="1:10" x14ac:dyDescent="0.15">
      <c r="A4" t="s">
        <v>107</v>
      </c>
      <c r="B4" t="s">
        <v>32</v>
      </c>
      <c r="C4" t="s">
        <v>33</v>
      </c>
      <c r="D4" t="s">
        <v>34</v>
      </c>
      <c r="E4" t="s">
        <v>273</v>
      </c>
      <c r="F4" t="s">
        <v>35</v>
      </c>
      <c r="G4" t="s">
        <v>36</v>
      </c>
      <c r="H4" s="1" t="s">
        <v>37</v>
      </c>
      <c r="I4" t="s">
        <v>217</v>
      </c>
    </row>
    <row r="5" spans="1:10" x14ac:dyDescent="0.15">
      <c r="A5">
        <v>1987</v>
      </c>
      <c r="B5">
        <v>6</v>
      </c>
      <c r="C5">
        <v>6</v>
      </c>
      <c r="D5">
        <v>0</v>
      </c>
      <c r="F5">
        <v>67</v>
      </c>
      <c r="H5" s="1">
        <f>F5/(C5-D5)</f>
        <v>11.166666666666666</v>
      </c>
    </row>
    <row r="6" spans="1:10" x14ac:dyDescent="0.15">
      <c r="A6">
        <v>1988</v>
      </c>
      <c r="B6">
        <v>12</v>
      </c>
      <c r="C6">
        <v>7</v>
      </c>
      <c r="D6">
        <v>1</v>
      </c>
      <c r="F6">
        <v>47</v>
      </c>
      <c r="H6" s="1">
        <f>F6/(C6-D6)</f>
        <v>7.833333333333333</v>
      </c>
    </row>
    <row r="7" spans="1:10" x14ac:dyDescent="0.15">
      <c r="A7">
        <v>1989</v>
      </c>
      <c r="H7" s="1"/>
    </row>
    <row r="8" spans="1:10" x14ac:dyDescent="0.15">
      <c r="A8">
        <v>1990</v>
      </c>
      <c r="B8">
        <v>14</v>
      </c>
      <c r="C8">
        <v>14</v>
      </c>
      <c r="D8">
        <v>0</v>
      </c>
      <c r="F8">
        <v>88</v>
      </c>
      <c r="H8" s="1">
        <f t="shared" ref="H8:H24" si="0">F8/(C8-D8)</f>
        <v>6.2857142857142856</v>
      </c>
      <c r="I8">
        <v>18</v>
      </c>
    </row>
    <row r="9" spans="1:10" x14ac:dyDescent="0.15">
      <c r="A9">
        <v>1991</v>
      </c>
      <c r="B9">
        <v>12</v>
      </c>
      <c r="C9">
        <v>5</v>
      </c>
      <c r="D9">
        <v>0</v>
      </c>
      <c r="F9">
        <v>13</v>
      </c>
      <c r="H9" s="1">
        <f t="shared" si="0"/>
        <v>2.6</v>
      </c>
      <c r="I9">
        <v>6</v>
      </c>
    </row>
    <row r="10" spans="1:10" x14ac:dyDescent="0.15">
      <c r="A10">
        <v>1992</v>
      </c>
      <c r="B10">
        <v>9</v>
      </c>
      <c r="C10">
        <v>8</v>
      </c>
      <c r="D10">
        <v>3</v>
      </c>
      <c r="F10">
        <v>82</v>
      </c>
      <c r="H10" s="1">
        <f t="shared" si="0"/>
        <v>16.399999999999999</v>
      </c>
      <c r="I10">
        <v>35</v>
      </c>
    </row>
    <row r="11" spans="1:10" x14ac:dyDescent="0.15">
      <c r="A11">
        <v>1993</v>
      </c>
      <c r="B11">
        <v>12</v>
      </c>
      <c r="C11">
        <v>13</v>
      </c>
      <c r="D11">
        <v>3</v>
      </c>
      <c r="F11">
        <v>155</v>
      </c>
      <c r="H11" s="1">
        <f t="shared" si="0"/>
        <v>15.5</v>
      </c>
    </row>
    <row r="12" spans="1:10" x14ac:dyDescent="0.15">
      <c r="A12">
        <v>1994</v>
      </c>
      <c r="B12">
        <v>7</v>
      </c>
      <c r="C12">
        <v>5</v>
      </c>
      <c r="D12">
        <v>3</v>
      </c>
      <c r="F12">
        <v>63</v>
      </c>
      <c r="H12" s="1">
        <f t="shared" si="0"/>
        <v>31.5</v>
      </c>
    </row>
    <row r="13" spans="1:10" x14ac:dyDescent="0.15">
      <c r="A13">
        <v>1995</v>
      </c>
      <c r="B13">
        <v>11</v>
      </c>
      <c r="C13">
        <v>9</v>
      </c>
      <c r="D13">
        <v>0</v>
      </c>
      <c r="F13">
        <v>105</v>
      </c>
      <c r="H13" s="1">
        <f t="shared" si="0"/>
        <v>11.666666666666666</v>
      </c>
    </row>
    <row r="14" spans="1:10" x14ac:dyDescent="0.15">
      <c r="A14">
        <v>1996</v>
      </c>
      <c r="B14">
        <v>6</v>
      </c>
      <c r="C14">
        <v>5</v>
      </c>
      <c r="D14">
        <v>2</v>
      </c>
      <c r="F14">
        <v>73</v>
      </c>
      <c r="H14" s="1">
        <f t="shared" si="0"/>
        <v>24.333333333333332</v>
      </c>
    </row>
    <row r="15" spans="1:10" x14ac:dyDescent="0.15">
      <c r="A15">
        <v>1997</v>
      </c>
      <c r="B15">
        <v>8</v>
      </c>
      <c r="C15">
        <v>5</v>
      </c>
      <c r="D15">
        <v>1</v>
      </c>
      <c r="F15">
        <v>19</v>
      </c>
      <c r="H15" s="1">
        <f t="shared" si="0"/>
        <v>4.75</v>
      </c>
      <c r="I15">
        <v>6</v>
      </c>
      <c r="J15" t="s">
        <v>218</v>
      </c>
    </row>
    <row r="16" spans="1:10" x14ac:dyDescent="0.15">
      <c r="A16">
        <v>1998</v>
      </c>
      <c r="B16">
        <v>13</v>
      </c>
      <c r="C16">
        <v>10</v>
      </c>
      <c r="D16">
        <v>1</v>
      </c>
      <c r="F16">
        <v>132</v>
      </c>
      <c r="H16" s="1">
        <f t="shared" si="0"/>
        <v>14.666666666666666</v>
      </c>
      <c r="I16">
        <v>29</v>
      </c>
    </row>
    <row r="17" spans="1:9" x14ac:dyDescent="0.15">
      <c r="A17">
        <v>1999</v>
      </c>
      <c r="B17">
        <v>9</v>
      </c>
      <c r="C17">
        <v>7</v>
      </c>
      <c r="D17">
        <v>1</v>
      </c>
      <c r="F17">
        <v>86</v>
      </c>
      <c r="H17" s="1">
        <f t="shared" si="0"/>
        <v>14.333333333333334</v>
      </c>
    </row>
    <row r="18" spans="1:9" x14ac:dyDescent="0.15">
      <c r="A18">
        <v>2000</v>
      </c>
      <c r="B18">
        <v>12</v>
      </c>
      <c r="C18">
        <v>10</v>
      </c>
      <c r="D18">
        <v>3</v>
      </c>
      <c r="F18">
        <v>116</v>
      </c>
      <c r="H18" s="1">
        <f t="shared" si="0"/>
        <v>16.571428571428573</v>
      </c>
    </row>
    <row r="19" spans="1:9" x14ac:dyDescent="0.15">
      <c r="A19">
        <v>2001</v>
      </c>
      <c r="B19">
        <v>8</v>
      </c>
      <c r="C19">
        <v>5</v>
      </c>
      <c r="D19">
        <v>0</v>
      </c>
      <c r="F19">
        <v>32</v>
      </c>
      <c r="H19" s="1">
        <f t="shared" si="0"/>
        <v>6.4</v>
      </c>
    </row>
    <row r="20" spans="1:9" x14ac:dyDescent="0.15">
      <c r="A20">
        <v>2002</v>
      </c>
      <c r="B20">
        <v>11</v>
      </c>
      <c r="C20">
        <v>11</v>
      </c>
      <c r="D20">
        <v>2</v>
      </c>
      <c r="F20">
        <v>97</v>
      </c>
      <c r="H20" s="1">
        <f t="shared" si="0"/>
        <v>10.777777777777779</v>
      </c>
    </row>
    <row r="21" spans="1:9" x14ac:dyDescent="0.15">
      <c r="A21">
        <v>2003</v>
      </c>
      <c r="B21">
        <v>10</v>
      </c>
      <c r="C21">
        <v>7</v>
      </c>
      <c r="D21">
        <v>2</v>
      </c>
      <c r="F21">
        <v>68</v>
      </c>
      <c r="H21" s="1">
        <f t="shared" si="0"/>
        <v>13.6</v>
      </c>
    </row>
    <row r="22" spans="1:9" x14ac:dyDescent="0.15">
      <c r="A22">
        <v>2004</v>
      </c>
      <c r="B22">
        <v>12</v>
      </c>
      <c r="C22">
        <v>11</v>
      </c>
      <c r="D22">
        <v>0</v>
      </c>
      <c r="E22">
        <v>2</v>
      </c>
      <c r="F22">
        <v>113</v>
      </c>
      <c r="H22" s="1">
        <f t="shared" si="0"/>
        <v>10.272727272727273</v>
      </c>
      <c r="I22">
        <v>39</v>
      </c>
    </row>
    <row r="23" spans="1:9" x14ac:dyDescent="0.15">
      <c r="A23">
        <v>2005</v>
      </c>
      <c r="B23">
        <v>18</v>
      </c>
      <c r="C23">
        <v>15</v>
      </c>
      <c r="D23">
        <v>1</v>
      </c>
      <c r="F23">
        <v>159</v>
      </c>
      <c r="H23" s="1">
        <f t="shared" si="0"/>
        <v>11.357142857142858</v>
      </c>
      <c r="I23">
        <v>40</v>
      </c>
    </row>
    <row r="24" spans="1:9" x14ac:dyDescent="0.15">
      <c r="A24">
        <v>2006</v>
      </c>
      <c r="B24">
        <v>1</v>
      </c>
      <c r="C24">
        <v>1</v>
      </c>
      <c r="D24">
        <v>0</v>
      </c>
      <c r="F24">
        <v>20</v>
      </c>
      <c r="H24" s="1">
        <f t="shared" si="0"/>
        <v>20</v>
      </c>
    </row>
    <row r="25" spans="1:9" x14ac:dyDescent="0.15">
      <c r="A25">
        <v>2007</v>
      </c>
      <c r="B25" s="9">
        <v>1</v>
      </c>
      <c r="C25" s="9">
        <v>1</v>
      </c>
      <c r="D25" s="9">
        <v>0</v>
      </c>
      <c r="E25" s="9"/>
      <c r="F25" s="9">
        <v>11</v>
      </c>
      <c r="G25" s="9"/>
      <c r="H25" s="9">
        <v>11</v>
      </c>
    </row>
    <row r="26" spans="1:9" x14ac:dyDescent="0.15">
      <c r="B26" s="9"/>
      <c r="C26" s="9"/>
      <c r="D26" s="9"/>
      <c r="E26" s="9"/>
      <c r="F26" s="9"/>
      <c r="G26" s="9"/>
      <c r="H26" s="9"/>
    </row>
    <row r="27" spans="1:9" x14ac:dyDescent="0.15">
      <c r="A27" t="s">
        <v>63</v>
      </c>
      <c r="B27">
        <f>SUM(B5:B25)</f>
        <v>192</v>
      </c>
      <c r="C27">
        <f>SUM(C5:C25)</f>
        <v>155</v>
      </c>
      <c r="D27">
        <f>SUM(D5:D25)</f>
        <v>23</v>
      </c>
      <c r="F27">
        <f>SUM(F5:F25)</f>
        <v>1546</v>
      </c>
      <c r="G27">
        <f>SUM(G5:G24)</f>
        <v>0</v>
      </c>
      <c r="H27" s="1">
        <f>F27/(C27-D27)</f>
        <v>11.712121212121213</v>
      </c>
    </row>
    <row r="48" spans="1:10" x14ac:dyDescent="0.15">
      <c r="A48" s="5" t="s">
        <v>126</v>
      </c>
      <c r="F48" s="2"/>
      <c r="H48" s="1"/>
      <c r="I48" s="1"/>
      <c r="J48" s="1"/>
    </row>
    <row r="49" spans="1:10" x14ac:dyDescent="0.15">
      <c r="B49" t="s">
        <v>66</v>
      </c>
      <c r="C49" t="s">
        <v>67</v>
      </c>
      <c r="D49" t="s">
        <v>68</v>
      </c>
      <c r="E49" t="s">
        <v>35</v>
      </c>
      <c r="F49" t="s">
        <v>70</v>
      </c>
      <c r="G49" s="1" t="s">
        <v>71</v>
      </c>
      <c r="H49" s="1" t="s">
        <v>72</v>
      </c>
      <c r="I49" s="1" t="s">
        <v>37</v>
      </c>
      <c r="J49" s="2" t="s">
        <v>69</v>
      </c>
    </row>
    <row r="50" spans="1:10" x14ac:dyDescent="0.15">
      <c r="A50">
        <v>1986</v>
      </c>
      <c r="G50" s="1"/>
      <c r="H50" s="1"/>
      <c r="I50" s="1"/>
    </row>
    <row r="51" spans="1:10" x14ac:dyDescent="0.15">
      <c r="A51">
        <v>1987</v>
      </c>
      <c r="B51">
        <v>52</v>
      </c>
      <c r="D51">
        <v>15</v>
      </c>
      <c r="E51">
        <v>149</v>
      </c>
      <c r="G51" s="1">
        <f>E51/B51</f>
        <v>2.8653846153846154</v>
      </c>
      <c r="H51" s="1">
        <f>(B51*6)/D51</f>
        <v>20.8</v>
      </c>
      <c r="I51" s="1">
        <f>E51/D51</f>
        <v>9.9333333333333336</v>
      </c>
    </row>
    <row r="52" spans="1:10" x14ac:dyDescent="0.15">
      <c r="A52">
        <v>1988</v>
      </c>
      <c r="B52">
        <v>150</v>
      </c>
      <c r="C52">
        <v>20</v>
      </c>
      <c r="D52">
        <v>34</v>
      </c>
      <c r="E52">
        <v>398</v>
      </c>
      <c r="G52" s="1">
        <f>E52/B52</f>
        <v>2.6533333333333333</v>
      </c>
      <c r="H52" s="1">
        <f>(B52*6)/D52</f>
        <v>26.470588235294116</v>
      </c>
      <c r="I52" s="1">
        <f>E52/D52</f>
        <v>11.705882352941176</v>
      </c>
    </row>
    <row r="53" spans="1:10" x14ac:dyDescent="0.15">
      <c r="A53">
        <v>1989</v>
      </c>
      <c r="G53" s="1"/>
      <c r="H53" s="1"/>
      <c r="I53" s="1"/>
    </row>
    <row r="54" spans="1:10" x14ac:dyDescent="0.15">
      <c r="A54">
        <v>1990</v>
      </c>
      <c r="B54">
        <v>196.5</v>
      </c>
      <c r="C54">
        <v>4</v>
      </c>
      <c r="D54">
        <v>26</v>
      </c>
      <c r="E54">
        <v>560</v>
      </c>
      <c r="F54">
        <v>1</v>
      </c>
      <c r="G54" s="1">
        <f t="shared" ref="G54:G70" si="1">E54/B54</f>
        <v>2.8498727735368958</v>
      </c>
      <c r="H54" s="1">
        <f t="shared" ref="H54:H70" si="2">(B54*6)/D54</f>
        <v>45.346153846153847</v>
      </c>
      <c r="I54" s="1">
        <f t="shared" ref="I54:I70" si="3">E54/D54</f>
        <v>21.53846153846154</v>
      </c>
      <c r="J54" t="s">
        <v>211</v>
      </c>
    </row>
    <row r="55" spans="1:10" x14ac:dyDescent="0.15">
      <c r="A55">
        <v>1991</v>
      </c>
      <c r="B55">
        <v>156.69999999999999</v>
      </c>
      <c r="C55">
        <v>35</v>
      </c>
      <c r="D55">
        <v>32</v>
      </c>
      <c r="E55">
        <v>556</v>
      </c>
      <c r="F55">
        <v>1</v>
      </c>
      <c r="G55" s="1">
        <f t="shared" si="1"/>
        <v>3.5481812380344611</v>
      </c>
      <c r="H55" s="1">
        <f t="shared" si="2"/>
        <v>29.381249999999998</v>
      </c>
      <c r="I55" s="1">
        <f t="shared" si="3"/>
        <v>17.375</v>
      </c>
      <c r="J55" t="s">
        <v>219</v>
      </c>
    </row>
    <row r="56" spans="1:10" x14ac:dyDescent="0.15">
      <c r="A56">
        <v>1992</v>
      </c>
      <c r="B56">
        <v>113</v>
      </c>
      <c r="C56">
        <v>28</v>
      </c>
      <c r="D56">
        <v>19</v>
      </c>
      <c r="E56">
        <v>306</v>
      </c>
      <c r="F56">
        <v>1</v>
      </c>
      <c r="G56" s="1">
        <f t="shared" si="1"/>
        <v>2.7079646017699117</v>
      </c>
      <c r="H56" s="1">
        <f t="shared" si="2"/>
        <v>35.684210526315788</v>
      </c>
      <c r="I56" s="1">
        <f t="shared" si="3"/>
        <v>16.105263157894736</v>
      </c>
      <c r="J56" t="s">
        <v>19</v>
      </c>
    </row>
    <row r="57" spans="1:10" x14ac:dyDescent="0.15">
      <c r="A57">
        <v>1993</v>
      </c>
      <c r="B57">
        <v>196</v>
      </c>
      <c r="C57">
        <v>33</v>
      </c>
      <c r="D57">
        <v>31</v>
      </c>
      <c r="E57">
        <v>670</v>
      </c>
      <c r="G57" s="1">
        <f t="shared" si="1"/>
        <v>3.4183673469387754</v>
      </c>
      <c r="H57" s="1">
        <f t="shared" si="2"/>
        <v>37.935483870967744</v>
      </c>
      <c r="I57" s="1">
        <f t="shared" si="3"/>
        <v>21.612903225806452</v>
      </c>
    </row>
    <row r="58" spans="1:10" x14ac:dyDescent="0.15">
      <c r="A58">
        <v>1994</v>
      </c>
      <c r="B58">
        <v>92</v>
      </c>
      <c r="C58">
        <v>19</v>
      </c>
      <c r="D58">
        <v>13</v>
      </c>
      <c r="E58">
        <v>292</v>
      </c>
      <c r="G58" s="1">
        <f t="shared" si="1"/>
        <v>3.1739130434782608</v>
      </c>
      <c r="H58" s="1">
        <f t="shared" si="2"/>
        <v>42.46153846153846</v>
      </c>
      <c r="I58" s="1">
        <f t="shared" si="3"/>
        <v>22.46153846153846</v>
      </c>
    </row>
    <row r="59" spans="1:10" x14ac:dyDescent="0.15">
      <c r="A59">
        <v>1995</v>
      </c>
      <c r="B59">
        <v>142</v>
      </c>
      <c r="C59">
        <v>37</v>
      </c>
      <c r="D59">
        <v>27</v>
      </c>
      <c r="E59">
        <v>452</v>
      </c>
      <c r="F59">
        <v>2</v>
      </c>
      <c r="G59" s="1">
        <f t="shared" si="1"/>
        <v>3.183098591549296</v>
      </c>
      <c r="H59" s="1">
        <f t="shared" si="2"/>
        <v>31.555555555555557</v>
      </c>
      <c r="I59" s="1">
        <f t="shared" si="3"/>
        <v>16.74074074074074</v>
      </c>
      <c r="J59" t="s">
        <v>223</v>
      </c>
    </row>
    <row r="60" spans="1:10" x14ac:dyDescent="0.15">
      <c r="A60">
        <v>1996</v>
      </c>
      <c r="B60">
        <v>65</v>
      </c>
      <c r="C60">
        <v>14</v>
      </c>
      <c r="D60">
        <v>4</v>
      </c>
      <c r="E60">
        <v>212</v>
      </c>
      <c r="G60" s="1">
        <f t="shared" si="1"/>
        <v>3.2615384615384615</v>
      </c>
      <c r="H60" s="1">
        <f t="shared" si="2"/>
        <v>97.5</v>
      </c>
      <c r="I60" s="1">
        <f t="shared" si="3"/>
        <v>53</v>
      </c>
    </row>
    <row r="61" spans="1:10" x14ac:dyDescent="0.15">
      <c r="A61">
        <v>1997</v>
      </c>
      <c r="B61">
        <v>78</v>
      </c>
      <c r="C61">
        <v>17</v>
      </c>
      <c r="D61">
        <v>14</v>
      </c>
      <c r="E61">
        <v>229</v>
      </c>
      <c r="G61" s="1">
        <f t="shared" si="1"/>
        <v>2.9358974358974357</v>
      </c>
      <c r="H61" s="1">
        <f t="shared" si="2"/>
        <v>33.428571428571431</v>
      </c>
      <c r="I61" s="1">
        <f t="shared" si="3"/>
        <v>16.357142857142858</v>
      </c>
    </row>
    <row r="62" spans="1:10" x14ac:dyDescent="0.15">
      <c r="A62">
        <v>1998</v>
      </c>
      <c r="B62">
        <v>113</v>
      </c>
      <c r="C62">
        <v>17</v>
      </c>
      <c r="D62">
        <v>21</v>
      </c>
      <c r="E62">
        <v>348</v>
      </c>
      <c r="G62" s="1">
        <f t="shared" si="1"/>
        <v>3.0796460176991149</v>
      </c>
      <c r="H62" s="1">
        <f t="shared" si="2"/>
        <v>32.285714285714285</v>
      </c>
      <c r="I62" s="1">
        <f t="shared" si="3"/>
        <v>16.571428571428573</v>
      </c>
    </row>
    <row r="63" spans="1:10" x14ac:dyDescent="0.15">
      <c r="A63">
        <v>1999</v>
      </c>
      <c r="B63">
        <v>90.1</v>
      </c>
      <c r="C63">
        <v>18</v>
      </c>
      <c r="D63">
        <v>17</v>
      </c>
      <c r="E63">
        <v>246</v>
      </c>
      <c r="G63" s="1">
        <f t="shared" si="1"/>
        <v>2.730299667036626</v>
      </c>
      <c r="H63" s="1">
        <f t="shared" si="2"/>
        <v>31.799999999999994</v>
      </c>
      <c r="I63" s="1">
        <f t="shared" si="3"/>
        <v>14.470588235294118</v>
      </c>
    </row>
    <row r="64" spans="1:10" x14ac:dyDescent="0.15">
      <c r="A64">
        <v>2000</v>
      </c>
      <c r="B64">
        <v>124.4</v>
      </c>
      <c r="C64">
        <v>19</v>
      </c>
      <c r="D64">
        <v>21</v>
      </c>
      <c r="E64">
        <v>454</v>
      </c>
      <c r="G64" s="1">
        <f t="shared" si="1"/>
        <v>3.6495176848874595</v>
      </c>
      <c r="H64" s="1">
        <f t="shared" si="2"/>
        <v>35.542857142857144</v>
      </c>
      <c r="I64" s="1">
        <f t="shared" si="3"/>
        <v>21.61904761904762</v>
      </c>
    </row>
    <row r="65" spans="1:10" x14ac:dyDescent="0.15">
      <c r="A65">
        <v>2001</v>
      </c>
      <c r="B65">
        <v>94.1</v>
      </c>
      <c r="C65">
        <v>10</v>
      </c>
      <c r="D65">
        <v>22</v>
      </c>
      <c r="E65">
        <v>301</v>
      </c>
      <c r="G65" s="1">
        <f t="shared" si="1"/>
        <v>3.1987247608926674</v>
      </c>
      <c r="H65" s="1">
        <f t="shared" si="2"/>
        <v>25.66363636363636</v>
      </c>
      <c r="I65" s="1">
        <f t="shared" si="3"/>
        <v>13.681818181818182</v>
      </c>
    </row>
    <row r="66" spans="1:10" x14ac:dyDescent="0.15">
      <c r="A66">
        <v>2002</v>
      </c>
      <c r="B66">
        <v>143.19999999999999</v>
      </c>
      <c r="C66">
        <v>23</v>
      </c>
      <c r="D66">
        <v>16</v>
      </c>
      <c r="E66">
        <v>498</v>
      </c>
      <c r="G66" s="1">
        <f t="shared" si="1"/>
        <v>3.4776536312849164</v>
      </c>
      <c r="H66" s="1">
        <f t="shared" si="2"/>
        <v>53.699999999999996</v>
      </c>
      <c r="I66" s="1">
        <f t="shared" si="3"/>
        <v>31.125</v>
      </c>
    </row>
    <row r="67" spans="1:10" x14ac:dyDescent="0.15">
      <c r="A67">
        <v>2003</v>
      </c>
      <c r="B67">
        <v>100</v>
      </c>
      <c r="C67">
        <v>16</v>
      </c>
      <c r="D67">
        <v>18</v>
      </c>
      <c r="E67">
        <v>378</v>
      </c>
      <c r="F67" s="1"/>
      <c r="G67" s="1">
        <f t="shared" si="1"/>
        <v>3.78</v>
      </c>
      <c r="H67" s="1">
        <f t="shared" si="2"/>
        <v>33.333333333333336</v>
      </c>
      <c r="I67" s="1">
        <f t="shared" si="3"/>
        <v>21</v>
      </c>
    </row>
    <row r="68" spans="1:10" x14ac:dyDescent="0.15">
      <c r="A68">
        <v>2004</v>
      </c>
      <c r="B68">
        <v>119</v>
      </c>
      <c r="C68">
        <v>18</v>
      </c>
      <c r="D68">
        <v>19</v>
      </c>
      <c r="E68">
        <v>514</v>
      </c>
      <c r="G68" s="1">
        <f t="shared" si="1"/>
        <v>4.3193277310924367</v>
      </c>
      <c r="H68" s="1">
        <f t="shared" si="2"/>
        <v>37.578947368421055</v>
      </c>
      <c r="I68" s="1">
        <f t="shared" si="3"/>
        <v>27.05263157894737</v>
      </c>
    </row>
    <row r="69" spans="1:10" x14ac:dyDescent="0.15">
      <c r="A69">
        <v>2005</v>
      </c>
      <c r="B69">
        <v>180.3</v>
      </c>
      <c r="C69">
        <v>13</v>
      </c>
      <c r="D69">
        <v>41</v>
      </c>
      <c r="E69">
        <v>849</v>
      </c>
      <c r="F69">
        <v>1</v>
      </c>
      <c r="G69" s="1">
        <f t="shared" si="1"/>
        <v>4.7088186356073205</v>
      </c>
      <c r="H69" s="1">
        <f t="shared" si="2"/>
        <v>26.385365853658541</v>
      </c>
      <c r="I69" s="1">
        <f t="shared" si="3"/>
        <v>20.707317073170731</v>
      </c>
      <c r="J69" t="s">
        <v>214</v>
      </c>
    </row>
    <row r="70" spans="1:10" x14ac:dyDescent="0.15">
      <c r="A70">
        <v>2006</v>
      </c>
      <c r="B70">
        <v>8</v>
      </c>
      <c r="C70">
        <v>3</v>
      </c>
      <c r="D70">
        <v>2</v>
      </c>
      <c r="E70">
        <v>23</v>
      </c>
      <c r="G70" s="1">
        <f t="shared" si="1"/>
        <v>2.875</v>
      </c>
      <c r="H70" s="1">
        <f t="shared" si="2"/>
        <v>24</v>
      </c>
      <c r="I70" s="1">
        <f t="shared" si="3"/>
        <v>11.5</v>
      </c>
      <c r="J70" t="s">
        <v>74</v>
      </c>
    </row>
    <row r="71" spans="1:10" x14ac:dyDescent="0.15">
      <c r="A71">
        <v>2007</v>
      </c>
      <c r="B71">
        <v>5</v>
      </c>
      <c r="C71">
        <v>2</v>
      </c>
      <c r="D71">
        <v>4</v>
      </c>
      <c r="E71">
        <v>10</v>
      </c>
      <c r="G71">
        <v>2</v>
      </c>
      <c r="H71">
        <v>7.5</v>
      </c>
      <c r="I71">
        <v>2.5</v>
      </c>
      <c r="J71" t="s">
        <v>15</v>
      </c>
    </row>
    <row r="73" spans="1:10" x14ac:dyDescent="0.15">
      <c r="A73" t="s">
        <v>63</v>
      </c>
      <c r="B73">
        <f>SUM(B51:B71)</f>
        <v>2218.3000000000002</v>
      </c>
      <c r="C73">
        <f>SUM(C51:C71)</f>
        <v>346</v>
      </c>
      <c r="D73">
        <f>SUM(D51:D71)</f>
        <v>396</v>
      </c>
      <c r="E73">
        <f>SUM(E51:E71)</f>
        <v>7445</v>
      </c>
      <c r="F73">
        <f>SUM(F50:F70)</f>
        <v>6</v>
      </c>
      <c r="G73" s="1">
        <f>E73/B73</f>
        <v>3.3561736464860474</v>
      </c>
      <c r="H73" s="1">
        <f>(B73*6)/D73</f>
        <v>33.610606060606067</v>
      </c>
      <c r="I73" s="1">
        <f>E73/D73</f>
        <v>18.800505050505052</v>
      </c>
      <c r="J73" s="22" t="s">
        <v>214</v>
      </c>
    </row>
  </sheetData>
  <hyperlinks>
    <hyperlink ref="C2" location="'Overall ave'!A1" display="(back to front sheet)"/>
  </hyperlink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Overall ave</vt:lpstr>
      <vt:lpstr>Season summ</vt:lpstr>
      <vt:lpstr>Best Perf</vt:lpstr>
      <vt:lpstr>Ahearne C</vt:lpstr>
      <vt:lpstr>Akers V</vt:lpstr>
      <vt:lpstr>Anders M</vt:lpstr>
      <vt:lpstr>Barnard A</vt:lpstr>
      <vt:lpstr>Barr S</vt:lpstr>
      <vt:lpstr>Booth R</vt:lpstr>
      <vt:lpstr>Bowler T</vt:lpstr>
      <vt:lpstr>Carsberg T</vt:lpstr>
      <vt:lpstr>Dawson N</vt:lpstr>
      <vt:lpstr>Drever A</vt:lpstr>
      <vt:lpstr>Elburn A</vt:lpstr>
      <vt:lpstr>Gallant B</vt:lpstr>
      <vt:lpstr>Gallant G</vt:lpstr>
      <vt:lpstr>Gallant J</vt:lpstr>
      <vt:lpstr>Gilbert J</vt:lpstr>
      <vt:lpstr>Gilbert S</vt:lpstr>
      <vt:lpstr>Hawkins C</vt:lpstr>
      <vt:lpstr>Hutchings G</vt:lpstr>
      <vt:lpstr>Matthews K</vt:lpstr>
      <vt:lpstr>Mimmack C</vt:lpstr>
      <vt:lpstr>Morgan-S B</vt:lpstr>
      <vt:lpstr>Russell T</vt:lpstr>
      <vt:lpstr>Scholes P</vt:lpstr>
      <vt:lpstr>Scholes S</vt:lpstr>
      <vt:lpstr>Scott D</vt:lpstr>
      <vt:lpstr>Silk R</vt:lpstr>
      <vt:lpstr>Sims A</vt:lpstr>
      <vt:lpstr>Slemming W</vt:lpstr>
      <vt:lpstr>Stevens P</vt:lpstr>
      <vt:lpstr>Sutcliffe P</vt:lpstr>
      <vt:lpstr>Taylor P</vt:lpstr>
      <vt:lpstr>Wood C</vt:lpstr>
      <vt:lpstr>Stevens J</vt:lpstr>
      <vt:lpstr>Gomez M</vt:lpstr>
      <vt:lpstr>Hindley C</vt:lpstr>
      <vt:lpstr>Gould P</vt:lpstr>
      <vt:lpstr>Harris 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Stuart Gilbert</cp:lastModifiedBy>
  <cp:lastPrinted>2016-10-25T17:39:55Z</cp:lastPrinted>
  <dcterms:created xsi:type="dcterms:W3CDTF">1996-10-14T23:33:28Z</dcterms:created>
  <dcterms:modified xsi:type="dcterms:W3CDTF">2017-11-14T19:15:19Z</dcterms:modified>
  <cp:category/>
</cp:coreProperties>
</file>