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theme/themeOverride39.xml" ContentType="application/vnd.openxmlformats-officedocument.themeOverride+xml"/>
  <Override PartName="/xl/charts/chart42.xml" ContentType="application/vnd.openxmlformats-officedocument.drawingml.chart+xml"/>
  <Override PartName="/xl/theme/themeOverride40.xml" ContentType="application/vnd.openxmlformats-officedocument.themeOverride+xml"/>
  <Override PartName="/xl/charts/chart43.xml" ContentType="application/vnd.openxmlformats-officedocument.drawingml.chart+xml"/>
  <Override PartName="/xl/theme/themeOverride41.xml" ContentType="application/vnd.openxmlformats-officedocument.themeOverride+xml"/>
  <Override PartName="/xl/charts/chart44.xml" ContentType="application/vnd.openxmlformats-officedocument.drawingml.chart+xml"/>
  <Override PartName="/xl/theme/themeOverride42.xml" ContentType="application/vnd.openxmlformats-officedocument.themeOverride+xml"/>
  <Override PartName="/xl/drawings/drawing9.xml" ContentType="application/vnd.openxmlformats-officedocument.drawing+xml"/>
  <Override PartName="/xl/charts/chart45.xml" ContentType="application/vnd.openxmlformats-officedocument.drawingml.chart+xml"/>
  <Override PartName="/xl/theme/themeOverride43.xml" ContentType="application/vnd.openxmlformats-officedocument.themeOverride+xml"/>
  <Override PartName="/xl/charts/chart46.xml" ContentType="application/vnd.openxmlformats-officedocument.drawingml.chart+xml"/>
  <Override PartName="/xl/theme/themeOverride44.xml" ContentType="application/vnd.openxmlformats-officedocument.themeOverride+xml"/>
  <Override PartName="/xl/charts/chart47.xml" ContentType="application/vnd.openxmlformats-officedocument.drawingml.chart+xml"/>
  <Override PartName="/xl/theme/themeOverride45.xml" ContentType="application/vnd.openxmlformats-officedocument.themeOverride+xml"/>
  <Override PartName="/xl/charts/chart48.xml" ContentType="application/vnd.openxmlformats-officedocument.drawingml.chart+xml"/>
  <Override PartName="/xl/theme/themeOverride46.xml" ContentType="application/vnd.openxmlformats-officedocument.themeOverride+xml"/>
  <Override PartName="/xl/charts/chart49.xml" ContentType="application/vnd.openxmlformats-officedocument.drawingml.chart+xml"/>
  <Override PartName="/xl/theme/themeOverride47.xml" ContentType="application/vnd.openxmlformats-officedocument.themeOverride+xml"/>
  <Override PartName="/xl/charts/chart50.xml" ContentType="application/vnd.openxmlformats-officedocument.drawingml.chart+xml"/>
  <Override PartName="/xl/theme/themeOverride48.xml" ContentType="application/vnd.openxmlformats-officedocument.themeOverride+xml"/>
  <Override PartName="/xl/drawings/drawing10.xml" ContentType="application/vnd.openxmlformats-officedocument.drawing+xml"/>
  <Override PartName="/xl/charts/chart51.xml" ContentType="application/vnd.openxmlformats-officedocument.drawingml.chart+xml"/>
  <Override PartName="/xl/theme/themeOverride49.xml" ContentType="application/vnd.openxmlformats-officedocument.themeOverride+xml"/>
  <Override PartName="/xl/charts/chart52.xml" ContentType="application/vnd.openxmlformats-officedocument.drawingml.chart+xml"/>
  <Override PartName="/xl/theme/themeOverride50.xml" ContentType="application/vnd.openxmlformats-officedocument.themeOverride+xml"/>
  <Override PartName="/xl/charts/chart53.xml" ContentType="application/vnd.openxmlformats-officedocument.drawingml.chart+xml"/>
  <Override PartName="/xl/theme/themeOverride51.xml" ContentType="application/vnd.openxmlformats-officedocument.themeOverride+xml"/>
  <Override PartName="/xl/charts/chart54.xml" ContentType="application/vnd.openxmlformats-officedocument.drawingml.chart+xml"/>
  <Override PartName="/xl/theme/themeOverride52.xml" ContentType="application/vnd.openxmlformats-officedocument.themeOverride+xml"/>
  <Override PartName="/xl/charts/chart55.xml" ContentType="application/vnd.openxmlformats-officedocument.drawingml.chart+xml"/>
  <Override PartName="/xl/theme/themeOverride53.xml" ContentType="application/vnd.openxmlformats-officedocument.themeOverride+xml"/>
  <Override PartName="/xl/charts/chart56.xml" ContentType="application/vnd.openxmlformats-officedocument.drawingml.chart+xml"/>
  <Override PartName="/xl/theme/themeOverride54.xml" ContentType="application/vnd.openxmlformats-officedocument.themeOverride+xml"/>
  <Override PartName="/xl/drawings/drawing11.xml" ContentType="application/vnd.openxmlformats-officedocument.drawing+xml"/>
  <Override PartName="/xl/charts/chart57.xml" ContentType="application/vnd.openxmlformats-officedocument.drawingml.chart+xml"/>
  <Override PartName="/xl/theme/themeOverride55.xml" ContentType="application/vnd.openxmlformats-officedocument.themeOverride+xml"/>
  <Override PartName="/xl/charts/chart58.xml" ContentType="application/vnd.openxmlformats-officedocument.drawingml.chart+xml"/>
  <Override PartName="/xl/theme/themeOverride56.xml" ContentType="application/vnd.openxmlformats-officedocument.themeOverride+xml"/>
  <Override PartName="/xl/charts/chart59.xml" ContentType="application/vnd.openxmlformats-officedocument.drawingml.chart+xml"/>
  <Override PartName="/xl/theme/themeOverride57.xml" ContentType="application/vnd.openxmlformats-officedocument.themeOverride+xml"/>
  <Override PartName="/xl/charts/chart60.xml" ContentType="application/vnd.openxmlformats-officedocument.drawingml.chart+xml"/>
  <Override PartName="/xl/theme/themeOverride58.xml" ContentType="application/vnd.openxmlformats-officedocument.themeOverride+xml"/>
  <Override PartName="/xl/charts/chart61.xml" ContentType="application/vnd.openxmlformats-officedocument.drawingml.chart+xml"/>
  <Override PartName="/xl/theme/themeOverride59.xml" ContentType="application/vnd.openxmlformats-officedocument.themeOverride+xml"/>
  <Override PartName="/xl/charts/chart62.xml" ContentType="application/vnd.openxmlformats-officedocument.drawingml.chart+xml"/>
  <Override PartName="/xl/theme/themeOverride60.xml" ContentType="application/vnd.openxmlformats-officedocument.themeOverride+xml"/>
  <Override PartName="/xl/drawings/drawing12.xml" ContentType="application/vnd.openxmlformats-officedocument.drawing+xml"/>
  <Override PartName="/xl/charts/chart63.xml" ContentType="application/vnd.openxmlformats-officedocument.drawingml.chart+xml"/>
  <Override PartName="/xl/theme/themeOverride61.xml" ContentType="application/vnd.openxmlformats-officedocument.themeOverride+xml"/>
  <Override PartName="/xl/charts/chart64.xml" ContentType="application/vnd.openxmlformats-officedocument.drawingml.chart+xml"/>
  <Override PartName="/xl/theme/themeOverride62.xml" ContentType="application/vnd.openxmlformats-officedocument.themeOverride+xml"/>
  <Override PartName="/xl/charts/chart65.xml" ContentType="application/vnd.openxmlformats-officedocument.drawingml.chart+xml"/>
  <Override PartName="/xl/theme/themeOverride63.xml" ContentType="application/vnd.openxmlformats-officedocument.themeOverride+xml"/>
  <Override PartName="/xl/charts/chart66.xml" ContentType="application/vnd.openxmlformats-officedocument.drawingml.chart+xml"/>
  <Override PartName="/xl/theme/themeOverride64.xml" ContentType="application/vnd.openxmlformats-officedocument.themeOverride+xml"/>
  <Override PartName="/xl/charts/chart67.xml" ContentType="application/vnd.openxmlformats-officedocument.drawingml.chart+xml"/>
  <Override PartName="/xl/theme/themeOverride65.xml" ContentType="application/vnd.openxmlformats-officedocument.themeOverride+xml"/>
  <Override PartName="/xl/charts/chart68.xml" ContentType="application/vnd.openxmlformats-officedocument.drawingml.chart+xml"/>
  <Override PartName="/xl/theme/themeOverride66.xml" ContentType="application/vnd.openxmlformats-officedocument.themeOverride+xml"/>
  <Override PartName="/xl/drawings/drawing13.xml" ContentType="application/vnd.openxmlformats-officedocument.drawing+xml"/>
  <Override PartName="/xl/charts/chart69.xml" ContentType="application/vnd.openxmlformats-officedocument.drawingml.chart+xml"/>
  <Override PartName="/xl/theme/themeOverride67.xml" ContentType="application/vnd.openxmlformats-officedocument.themeOverride+xml"/>
  <Override PartName="/xl/charts/chart70.xml" ContentType="application/vnd.openxmlformats-officedocument.drawingml.chart+xml"/>
  <Override PartName="/xl/theme/themeOverride68.xml" ContentType="application/vnd.openxmlformats-officedocument.themeOverride+xml"/>
  <Override PartName="/xl/charts/chart71.xml" ContentType="application/vnd.openxmlformats-officedocument.drawingml.chart+xml"/>
  <Override PartName="/xl/theme/themeOverride69.xml" ContentType="application/vnd.openxmlformats-officedocument.themeOverride+xml"/>
  <Override PartName="/xl/charts/chart72.xml" ContentType="application/vnd.openxmlformats-officedocument.drawingml.chart+xml"/>
  <Override PartName="/xl/theme/themeOverride70.xml" ContentType="application/vnd.openxmlformats-officedocument.themeOverride+xml"/>
  <Override PartName="/xl/charts/chart73.xml" ContentType="application/vnd.openxmlformats-officedocument.drawingml.chart+xml"/>
  <Override PartName="/xl/theme/themeOverride71.xml" ContentType="application/vnd.openxmlformats-officedocument.themeOverride+xml"/>
  <Override PartName="/xl/charts/chart74.xml" ContentType="application/vnd.openxmlformats-officedocument.drawingml.chart+xml"/>
  <Override PartName="/xl/theme/themeOverride72.xml" ContentType="application/vnd.openxmlformats-officedocument.themeOverride+xml"/>
  <Override PartName="/xl/drawings/drawing14.xml" ContentType="application/vnd.openxmlformats-officedocument.drawing+xml"/>
  <Override PartName="/xl/charts/chart75.xml" ContentType="application/vnd.openxmlformats-officedocument.drawingml.chart+xml"/>
  <Override PartName="/xl/theme/themeOverride73.xml" ContentType="application/vnd.openxmlformats-officedocument.themeOverride+xml"/>
  <Override PartName="/xl/charts/chart76.xml" ContentType="application/vnd.openxmlformats-officedocument.drawingml.chart+xml"/>
  <Override PartName="/xl/theme/themeOverride74.xml" ContentType="application/vnd.openxmlformats-officedocument.themeOverride+xml"/>
  <Override PartName="/xl/charts/chart77.xml" ContentType="application/vnd.openxmlformats-officedocument.drawingml.chart+xml"/>
  <Override PartName="/xl/theme/themeOverride75.xml" ContentType="application/vnd.openxmlformats-officedocument.themeOverride+xml"/>
  <Override PartName="/xl/charts/chart78.xml" ContentType="application/vnd.openxmlformats-officedocument.drawingml.chart+xml"/>
  <Override PartName="/xl/theme/themeOverride76.xml" ContentType="application/vnd.openxmlformats-officedocument.themeOverride+xml"/>
  <Override PartName="/xl/charts/chart79.xml" ContentType="application/vnd.openxmlformats-officedocument.drawingml.chart+xml"/>
  <Override PartName="/xl/theme/themeOverride77.xml" ContentType="application/vnd.openxmlformats-officedocument.themeOverride+xml"/>
  <Override PartName="/xl/charts/chart80.xml" ContentType="application/vnd.openxmlformats-officedocument.drawingml.chart+xml"/>
  <Override PartName="/xl/theme/themeOverride78.xml" ContentType="application/vnd.openxmlformats-officedocument.themeOverride+xml"/>
  <Override PartName="/xl/drawings/drawing15.xml" ContentType="application/vnd.openxmlformats-officedocument.drawing+xml"/>
  <Override PartName="/xl/charts/chart81.xml" ContentType="application/vnd.openxmlformats-officedocument.drawingml.chart+xml"/>
  <Override PartName="/xl/theme/themeOverride79.xml" ContentType="application/vnd.openxmlformats-officedocument.themeOverride+xml"/>
  <Override PartName="/xl/charts/chart82.xml" ContentType="application/vnd.openxmlformats-officedocument.drawingml.chart+xml"/>
  <Override PartName="/xl/theme/themeOverride80.xml" ContentType="application/vnd.openxmlformats-officedocument.themeOverride+xml"/>
  <Override PartName="/xl/charts/chart83.xml" ContentType="application/vnd.openxmlformats-officedocument.drawingml.chart+xml"/>
  <Override PartName="/xl/theme/themeOverride81.xml" ContentType="application/vnd.openxmlformats-officedocument.themeOverride+xml"/>
  <Override PartName="/xl/drawings/drawing16.xml" ContentType="application/vnd.openxmlformats-officedocument.drawing+xml"/>
  <Override PartName="/xl/charts/chart84.xml" ContentType="application/vnd.openxmlformats-officedocument.drawingml.chart+xml"/>
  <Override PartName="/xl/theme/themeOverride82.xml" ContentType="application/vnd.openxmlformats-officedocument.themeOverride+xml"/>
  <Override PartName="/xl/charts/chart85.xml" ContentType="application/vnd.openxmlformats-officedocument.drawingml.chart+xml"/>
  <Override PartName="/xl/theme/themeOverride83.xml" ContentType="application/vnd.openxmlformats-officedocument.themeOverride+xml"/>
  <Override PartName="/xl/charts/chart86.xml" ContentType="application/vnd.openxmlformats-officedocument.drawingml.chart+xml"/>
  <Override PartName="/xl/theme/themeOverride84.xml" ContentType="application/vnd.openxmlformats-officedocument.themeOverride+xml"/>
  <Override PartName="/xl/charts/chart87.xml" ContentType="application/vnd.openxmlformats-officedocument.drawingml.chart+xml"/>
  <Override PartName="/xl/theme/themeOverride85.xml" ContentType="application/vnd.openxmlformats-officedocument.themeOverride+xml"/>
  <Override PartName="/xl/charts/chart88.xml" ContentType="application/vnd.openxmlformats-officedocument.drawingml.chart+xml"/>
  <Override PartName="/xl/theme/themeOverride86.xml" ContentType="application/vnd.openxmlformats-officedocument.themeOverride+xml"/>
  <Override PartName="/xl/charts/chart89.xml" ContentType="application/vnd.openxmlformats-officedocument.drawingml.chart+xml"/>
  <Override PartName="/xl/theme/themeOverride87.xml" ContentType="application/vnd.openxmlformats-officedocument.themeOverride+xml"/>
  <Override PartName="/xl/drawings/drawing17.xml" ContentType="application/vnd.openxmlformats-officedocument.drawing+xml"/>
  <Override PartName="/xl/charts/chart90.xml" ContentType="application/vnd.openxmlformats-officedocument.drawingml.chart+xml"/>
  <Override PartName="/xl/theme/themeOverride88.xml" ContentType="application/vnd.openxmlformats-officedocument.themeOverride+xml"/>
  <Override PartName="/xl/charts/chart91.xml" ContentType="application/vnd.openxmlformats-officedocument.drawingml.chart+xml"/>
  <Override PartName="/xl/theme/themeOverride89.xml" ContentType="application/vnd.openxmlformats-officedocument.themeOverride+xml"/>
  <Override PartName="/xl/charts/chart92.xml" ContentType="application/vnd.openxmlformats-officedocument.drawingml.chart+xml"/>
  <Override PartName="/xl/theme/themeOverride90.xml" ContentType="application/vnd.openxmlformats-officedocument.themeOverride+xml"/>
  <Override PartName="/xl/charts/chart93.xml" ContentType="application/vnd.openxmlformats-officedocument.drawingml.chart+xml"/>
  <Override PartName="/xl/theme/themeOverride91.xml" ContentType="application/vnd.openxmlformats-officedocument.themeOverride+xml"/>
  <Override PartName="/xl/charts/chart94.xml" ContentType="application/vnd.openxmlformats-officedocument.drawingml.chart+xml"/>
  <Override PartName="/xl/theme/themeOverride92.xml" ContentType="application/vnd.openxmlformats-officedocument.themeOverride+xml"/>
  <Override PartName="/xl/charts/chart95.xml" ContentType="application/vnd.openxmlformats-officedocument.drawingml.chart+xml"/>
  <Override PartName="/xl/theme/themeOverride93.xml" ContentType="application/vnd.openxmlformats-officedocument.themeOverride+xml"/>
  <Override PartName="/xl/drawings/drawing18.xml" ContentType="application/vnd.openxmlformats-officedocument.drawing+xml"/>
  <Override PartName="/xl/charts/chart96.xml" ContentType="application/vnd.openxmlformats-officedocument.drawingml.chart+xml"/>
  <Override PartName="/xl/theme/themeOverride94.xml" ContentType="application/vnd.openxmlformats-officedocument.themeOverride+xml"/>
  <Override PartName="/xl/charts/chart97.xml" ContentType="application/vnd.openxmlformats-officedocument.drawingml.chart+xml"/>
  <Override PartName="/xl/theme/themeOverride95.xml" ContentType="application/vnd.openxmlformats-officedocument.themeOverride+xml"/>
  <Override PartName="/xl/drawings/drawing19.xml" ContentType="application/vnd.openxmlformats-officedocument.drawing+xml"/>
  <Override PartName="/xl/charts/chart98.xml" ContentType="application/vnd.openxmlformats-officedocument.drawingml.chart+xml"/>
  <Override PartName="/xl/theme/themeOverride96.xml" ContentType="application/vnd.openxmlformats-officedocument.themeOverride+xml"/>
  <Override PartName="/xl/charts/chart99.xml" ContentType="application/vnd.openxmlformats-officedocument.drawingml.chart+xml"/>
  <Override PartName="/xl/theme/themeOverride97.xml" ContentType="application/vnd.openxmlformats-officedocument.themeOverride+xml"/>
  <Override PartName="/xl/charts/chart100.xml" ContentType="application/vnd.openxmlformats-officedocument.drawingml.chart+xml"/>
  <Override PartName="/xl/theme/themeOverride98.xml" ContentType="application/vnd.openxmlformats-officedocument.themeOverride+xml"/>
  <Override PartName="/xl/charts/chart101.xml" ContentType="application/vnd.openxmlformats-officedocument.drawingml.chart+xml"/>
  <Override PartName="/xl/theme/themeOverride99.xml" ContentType="application/vnd.openxmlformats-officedocument.themeOverride+xml"/>
  <Override PartName="/xl/charts/chart102.xml" ContentType="application/vnd.openxmlformats-officedocument.drawingml.chart+xml"/>
  <Override PartName="/xl/theme/themeOverride100.xml" ContentType="application/vnd.openxmlformats-officedocument.themeOverride+xml"/>
  <Override PartName="/xl/charts/chart103.xml" ContentType="application/vnd.openxmlformats-officedocument.drawingml.chart+xml"/>
  <Override PartName="/xl/theme/themeOverride101.xml" ContentType="application/vnd.openxmlformats-officedocument.themeOverride+xml"/>
  <Override PartName="/xl/drawings/drawing20.xml" ContentType="application/vnd.openxmlformats-officedocument.drawing+xml"/>
  <Override PartName="/xl/charts/chart104.xml" ContentType="application/vnd.openxmlformats-officedocument.drawingml.chart+xml"/>
  <Override PartName="/xl/theme/themeOverride102.xml" ContentType="application/vnd.openxmlformats-officedocument.themeOverride+xml"/>
  <Override PartName="/xl/charts/chart105.xml" ContentType="application/vnd.openxmlformats-officedocument.drawingml.chart+xml"/>
  <Override PartName="/xl/theme/themeOverride103.xml" ContentType="application/vnd.openxmlformats-officedocument.themeOverride+xml"/>
  <Override PartName="/xl/charts/chart106.xml" ContentType="application/vnd.openxmlformats-officedocument.drawingml.chart+xml"/>
  <Override PartName="/xl/theme/themeOverride104.xml" ContentType="application/vnd.openxmlformats-officedocument.themeOverride+xml"/>
  <Override PartName="/xl/charts/chart107.xml" ContentType="application/vnd.openxmlformats-officedocument.drawingml.chart+xml"/>
  <Override PartName="/xl/theme/themeOverride105.xml" ContentType="application/vnd.openxmlformats-officedocument.themeOverride+xml"/>
  <Override PartName="/xl/charts/chart108.xml" ContentType="application/vnd.openxmlformats-officedocument.drawingml.chart+xml"/>
  <Override PartName="/xl/theme/themeOverride106.xml" ContentType="application/vnd.openxmlformats-officedocument.themeOverride+xml"/>
  <Override PartName="/xl/charts/chart109.xml" ContentType="application/vnd.openxmlformats-officedocument.drawingml.chart+xml"/>
  <Override PartName="/xl/theme/themeOverride107.xml" ContentType="application/vnd.openxmlformats-officedocument.themeOverride+xml"/>
  <Override PartName="/xl/drawings/drawing21.xml" ContentType="application/vnd.openxmlformats-officedocument.drawing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22.xml" ContentType="application/vnd.openxmlformats-officedocument.drawing+xml"/>
  <Override PartName="/xl/charts/chart116.xml" ContentType="application/vnd.openxmlformats-officedocument.drawingml.chart+xml"/>
  <Override PartName="/xl/theme/themeOverride108.xml" ContentType="application/vnd.openxmlformats-officedocument.themeOverride+xml"/>
  <Override PartName="/xl/charts/chart117.xml" ContentType="application/vnd.openxmlformats-officedocument.drawingml.chart+xml"/>
  <Override PartName="/xl/theme/themeOverride109.xml" ContentType="application/vnd.openxmlformats-officedocument.themeOverride+xml"/>
  <Override PartName="/xl/drawings/drawing23.xml" ContentType="application/vnd.openxmlformats-officedocument.drawing+xml"/>
  <Override PartName="/xl/charts/chart118.xml" ContentType="application/vnd.openxmlformats-officedocument.drawingml.chart+xml"/>
  <Override PartName="/xl/theme/themeOverride110.xml" ContentType="application/vnd.openxmlformats-officedocument.themeOverride+xml"/>
  <Override PartName="/xl/charts/chart119.xml" ContentType="application/vnd.openxmlformats-officedocument.drawingml.chart+xml"/>
  <Override PartName="/xl/theme/themeOverride111.xml" ContentType="application/vnd.openxmlformats-officedocument.themeOverride+xml"/>
  <Override PartName="/xl/charts/chart120.xml" ContentType="application/vnd.openxmlformats-officedocument.drawingml.chart+xml"/>
  <Override PartName="/xl/theme/themeOverride112.xml" ContentType="application/vnd.openxmlformats-officedocument.themeOverride+xml"/>
  <Override PartName="/xl/charts/chart121.xml" ContentType="application/vnd.openxmlformats-officedocument.drawingml.chart+xml"/>
  <Override PartName="/xl/theme/themeOverride113.xml" ContentType="application/vnd.openxmlformats-officedocument.themeOverride+xml"/>
  <Override PartName="/xl/charts/chart122.xml" ContentType="application/vnd.openxmlformats-officedocument.drawingml.chart+xml"/>
  <Override PartName="/xl/theme/themeOverride114.xml" ContentType="application/vnd.openxmlformats-officedocument.themeOverride+xml"/>
  <Override PartName="/xl/charts/chart123.xml" ContentType="application/vnd.openxmlformats-officedocument.drawingml.chart+xml"/>
  <Override PartName="/xl/theme/themeOverride115.xml" ContentType="application/vnd.openxmlformats-officedocument.themeOverride+xml"/>
  <Override PartName="/xl/drawings/drawing24.xml" ContentType="application/vnd.openxmlformats-officedocument.drawing+xml"/>
  <Override PartName="/xl/charts/chart124.xml" ContentType="application/vnd.openxmlformats-officedocument.drawingml.chart+xml"/>
  <Override PartName="/xl/theme/themeOverride116.xml" ContentType="application/vnd.openxmlformats-officedocument.themeOverride+xml"/>
  <Override PartName="/xl/charts/chart125.xml" ContentType="application/vnd.openxmlformats-officedocument.drawingml.chart+xml"/>
  <Override PartName="/xl/theme/themeOverride117.xml" ContentType="application/vnd.openxmlformats-officedocument.themeOverride+xml"/>
  <Override PartName="/xl/drawings/drawing25.xml" ContentType="application/vnd.openxmlformats-officedocument.drawing+xml"/>
  <Override PartName="/xl/charts/chart126.xml" ContentType="application/vnd.openxmlformats-officedocument.drawingml.chart+xml"/>
  <Override PartName="/xl/theme/themeOverride118.xml" ContentType="application/vnd.openxmlformats-officedocument.themeOverride+xml"/>
  <Override PartName="/xl/charts/chart127.xml" ContentType="application/vnd.openxmlformats-officedocument.drawingml.chart+xml"/>
  <Override PartName="/xl/theme/themeOverride119.xml" ContentType="application/vnd.openxmlformats-officedocument.themeOverride+xml"/>
  <Override PartName="/xl/charts/chart128.xml" ContentType="application/vnd.openxmlformats-officedocument.drawingml.chart+xml"/>
  <Override PartName="/xl/theme/themeOverride120.xml" ContentType="application/vnd.openxmlformats-officedocument.themeOverride+xml"/>
  <Override PartName="/xl/charts/chart129.xml" ContentType="application/vnd.openxmlformats-officedocument.drawingml.chart+xml"/>
  <Override PartName="/xl/theme/themeOverride121.xml" ContentType="application/vnd.openxmlformats-officedocument.themeOverride+xml"/>
  <Override PartName="/xl/charts/chart130.xml" ContentType="application/vnd.openxmlformats-officedocument.drawingml.chart+xml"/>
  <Override PartName="/xl/theme/themeOverride122.xml" ContentType="application/vnd.openxmlformats-officedocument.themeOverride+xml"/>
  <Override PartName="/xl/charts/chart131.xml" ContentType="application/vnd.openxmlformats-officedocument.drawingml.chart+xml"/>
  <Override PartName="/xl/theme/themeOverride123.xml" ContentType="application/vnd.openxmlformats-officedocument.themeOverride+xml"/>
  <Override PartName="/xl/drawings/drawing26.xml" ContentType="application/vnd.openxmlformats-officedocument.drawing+xml"/>
  <Override PartName="/xl/charts/chart132.xml" ContentType="application/vnd.openxmlformats-officedocument.drawingml.chart+xml"/>
  <Override PartName="/xl/theme/themeOverride124.xml" ContentType="application/vnd.openxmlformats-officedocument.themeOverride+xml"/>
  <Override PartName="/xl/charts/chart133.xml" ContentType="application/vnd.openxmlformats-officedocument.drawingml.chart+xml"/>
  <Override PartName="/xl/theme/themeOverride125.xml" ContentType="application/vnd.openxmlformats-officedocument.themeOverride+xml"/>
  <Override PartName="/xl/charts/chart134.xml" ContentType="application/vnd.openxmlformats-officedocument.drawingml.chart+xml"/>
  <Override PartName="/xl/theme/themeOverride126.xml" ContentType="application/vnd.openxmlformats-officedocument.themeOverride+xml"/>
  <Override PartName="/xl/charts/chart135.xml" ContentType="application/vnd.openxmlformats-officedocument.drawingml.chart+xml"/>
  <Override PartName="/xl/theme/themeOverride127.xml" ContentType="application/vnd.openxmlformats-officedocument.themeOverride+xml"/>
  <Override PartName="/xl/charts/chart136.xml" ContentType="application/vnd.openxmlformats-officedocument.drawingml.chart+xml"/>
  <Override PartName="/xl/theme/themeOverride128.xml" ContentType="application/vnd.openxmlformats-officedocument.themeOverride+xml"/>
  <Override PartName="/xl/charts/chart137.xml" ContentType="application/vnd.openxmlformats-officedocument.drawingml.chart+xml"/>
  <Override PartName="/xl/theme/themeOverride129.xml" ContentType="application/vnd.openxmlformats-officedocument.themeOverride+xml"/>
  <Override PartName="/xl/drawings/drawing27.xml" ContentType="application/vnd.openxmlformats-officedocument.drawing+xml"/>
  <Override PartName="/xl/charts/chart138.xml" ContentType="application/vnd.openxmlformats-officedocument.drawingml.chart+xml"/>
  <Override PartName="/xl/theme/themeOverride130.xml" ContentType="application/vnd.openxmlformats-officedocument.themeOverride+xml"/>
  <Override PartName="/xl/charts/chart139.xml" ContentType="application/vnd.openxmlformats-officedocument.drawingml.chart+xml"/>
  <Override PartName="/xl/theme/themeOverride131.xml" ContentType="application/vnd.openxmlformats-officedocument.themeOverride+xml"/>
  <Override PartName="/xl/charts/chart140.xml" ContentType="application/vnd.openxmlformats-officedocument.drawingml.chart+xml"/>
  <Override PartName="/xl/theme/themeOverride132.xml" ContentType="application/vnd.openxmlformats-officedocument.themeOverride+xml"/>
  <Override PartName="/xl/charts/chart141.xml" ContentType="application/vnd.openxmlformats-officedocument.drawingml.chart+xml"/>
  <Override PartName="/xl/theme/themeOverride133.xml" ContentType="application/vnd.openxmlformats-officedocument.themeOverride+xml"/>
  <Override PartName="/xl/charts/chart142.xml" ContentType="application/vnd.openxmlformats-officedocument.drawingml.chart+xml"/>
  <Override PartName="/xl/theme/themeOverride134.xml" ContentType="application/vnd.openxmlformats-officedocument.themeOverride+xml"/>
  <Override PartName="/xl/charts/chart143.xml" ContentType="application/vnd.openxmlformats-officedocument.drawingml.chart+xml"/>
  <Override PartName="/xl/theme/themeOverride135.xml" ContentType="application/vnd.openxmlformats-officedocument.themeOverride+xml"/>
  <Override PartName="/xl/drawings/drawing28.xml" ContentType="application/vnd.openxmlformats-officedocument.drawing+xml"/>
  <Override PartName="/xl/charts/chart144.xml" ContentType="application/vnd.openxmlformats-officedocument.drawingml.chart+xml"/>
  <Override PartName="/xl/theme/themeOverride136.xml" ContentType="application/vnd.openxmlformats-officedocument.themeOverride+xml"/>
  <Override PartName="/xl/charts/chart145.xml" ContentType="application/vnd.openxmlformats-officedocument.drawingml.chart+xml"/>
  <Override PartName="/xl/theme/themeOverride137.xml" ContentType="application/vnd.openxmlformats-officedocument.themeOverride+xml"/>
  <Override PartName="/xl/charts/chart146.xml" ContentType="application/vnd.openxmlformats-officedocument.drawingml.chart+xml"/>
  <Override PartName="/xl/theme/themeOverride138.xml" ContentType="application/vnd.openxmlformats-officedocument.themeOverride+xml"/>
  <Override PartName="/xl/charts/chart147.xml" ContentType="application/vnd.openxmlformats-officedocument.drawingml.chart+xml"/>
  <Override PartName="/xl/theme/themeOverride139.xml" ContentType="application/vnd.openxmlformats-officedocument.themeOverride+xml"/>
  <Override PartName="/xl/charts/chart148.xml" ContentType="application/vnd.openxmlformats-officedocument.drawingml.chart+xml"/>
  <Override PartName="/xl/theme/themeOverride140.xml" ContentType="application/vnd.openxmlformats-officedocument.themeOverride+xml"/>
  <Override PartName="/xl/charts/chart149.xml" ContentType="application/vnd.openxmlformats-officedocument.drawingml.chart+xml"/>
  <Override PartName="/xl/theme/themeOverride141.xml" ContentType="application/vnd.openxmlformats-officedocument.themeOverride+xml"/>
  <Override PartName="/xl/drawings/drawing29.xml" ContentType="application/vnd.openxmlformats-officedocument.drawing+xml"/>
  <Override PartName="/xl/charts/chart150.xml" ContentType="application/vnd.openxmlformats-officedocument.drawingml.chart+xml"/>
  <Override PartName="/xl/theme/themeOverride142.xml" ContentType="application/vnd.openxmlformats-officedocument.themeOverride+xml"/>
  <Override PartName="/xl/charts/chart151.xml" ContentType="application/vnd.openxmlformats-officedocument.drawingml.chart+xml"/>
  <Override PartName="/xl/theme/themeOverride143.xml" ContentType="application/vnd.openxmlformats-officedocument.themeOverride+xml"/>
  <Override PartName="/xl/charts/chart152.xml" ContentType="application/vnd.openxmlformats-officedocument.drawingml.chart+xml"/>
  <Override PartName="/xl/theme/themeOverride144.xml" ContentType="application/vnd.openxmlformats-officedocument.themeOverride+xml"/>
  <Override PartName="/xl/charts/chart153.xml" ContentType="application/vnd.openxmlformats-officedocument.drawingml.chart+xml"/>
  <Override PartName="/xl/theme/themeOverride145.xml" ContentType="application/vnd.openxmlformats-officedocument.themeOverride+xml"/>
  <Override PartName="/xl/charts/chart154.xml" ContentType="application/vnd.openxmlformats-officedocument.drawingml.chart+xml"/>
  <Override PartName="/xl/theme/themeOverride146.xml" ContentType="application/vnd.openxmlformats-officedocument.themeOverride+xml"/>
  <Override PartName="/xl/charts/chart155.xml" ContentType="application/vnd.openxmlformats-officedocument.drawingml.chart+xml"/>
  <Override PartName="/xl/theme/themeOverride147.xml" ContentType="application/vnd.openxmlformats-officedocument.themeOverride+xml"/>
  <Override PartName="/xl/drawings/drawing30.xml" ContentType="application/vnd.openxmlformats-officedocument.drawing+xml"/>
  <Override PartName="/xl/charts/chart156.xml" ContentType="application/vnd.openxmlformats-officedocument.drawingml.chart+xml"/>
  <Override PartName="/xl/theme/themeOverride148.xml" ContentType="application/vnd.openxmlformats-officedocument.themeOverride+xml"/>
  <Override PartName="/xl/charts/chart157.xml" ContentType="application/vnd.openxmlformats-officedocument.drawingml.chart+xml"/>
  <Override PartName="/xl/theme/themeOverride149.xml" ContentType="application/vnd.openxmlformats-officedocument.themeOverride+xml"/>
  <Override PartName="/xl/drawings/drawing31.xml" ContentType="application/vnd.openxmlformats-officedocument.drawing+xml"/>
  <Override PartName="/xl/charts/chart158.xml" ContentType="application/vnd.openxmlformats-officedocument.drawingml.chart+xml"/>
  <Override PartName="/xl/theme/themeOverride150.xml" ContentType="application/vnd.openxmlformats-officedocument.themeOverride+xml"/>
  <Override PartName="/xl/charts/chart159.xml" ContentType="application/vnd.openxmlformats-officedocument.drawingml.chart+xml"/>
  <Override PartName="/xl/theme/themeOverride151.xml" ContentType="application/vnd.openxmlformats-officedocument.themeOverride+xml"/>
  <Override PartName="/xl/charts/chart160.xml" ContentType="application/vnd.openxmlformats-officedocument.drawingml.chart+xml"/>
  <Override PartName="/xl/theme/themeOverride152.xml" ContentType="application/vnd.openxmlformats-officedocument.themeOverride+xml"/>
  <Override PartName="/xl/charts/chart161.xml" ContentType="application/vnd.openxmlformats-officedocument.drawingml.chart+xml"/>
  <Override PartName="/xl/theme/themeOverride153.xml" ContentType="application/vnd.openxmlformats-officedocument.themeOverride+xml"/>
  <Override PartName="/xl/charts/chart162.xml" ContentType="application/vnd.openxmlformats-officedocument.drawingml.chart+xml"/>
  <Override PartName="/xl/theme/themeOverride154.xml" ContentType="application/vnd.openxmlformats-officedocument.themeOverride+xml"/>
  <Override PartName="/xl/charts/chart163.xml" ContentType="application/vnd.openxmlformats-officedocument.drawingml.chart+xml"/>
  <Override PartName="/xl/theme/themeOverride155.xml" ContentType="application/vnd.openxmlformats-officedocument.themeOverride+xml"/>
  <Override PartName="/xl/drawings/drawing32.xml" ContentType="application/vnd.openxmlformats-officedocument.drawing+xml"/>
  <Override PartName="/xl/charts/chart164.xml" ContentType="application/vnd.openxmlformats-officedocument.drawingml.chart+xml"/>
  <Override PartName="/xl/theme/themeOverride156.xml" ContentType="application/vnd.openxmlformats-officedocument.themeOverride+xml"/>
  <Override PartName="/xl/charts/chart165.xml" ContentType="application/vnd.openxmlformats-officedocument.drawingml.chart+xml"/>
  <Override PartName="/xl/theme/themeOverride157.xml" ContentType="application/vnd.openxmlformats-officedocument.themeOverride+xml"/>
  <Override PartName="/xl/charts/chart166.xml" ContentType="application/vnd.openxmlformats-officedocument.drawingml.chart+xml"/>
  <Override PartName="/xl/theme/themeOverride158.xml" ContentType="application/vnd.openxmlformats-officedocument.themeOverride+xml"/>
  <Override PartName="/xl/charts/chart167.xml" ContentType="application/vnd.openxmlformats-officedocument.drawingml.chart+xml"/>
  <Override PartName="/xl/theme/themeOverride159.xml" ContentType="application/vnd.openxmlformats-officedocument.themeOverride+xml"/>
  <Override PartName="/xl/charts/chart168.xml" ContentType="application/vnd.openxmlformats-officedocument.drawingml.chart+xml"/>
  <Override PartName="/xl/theme/themeOverride160.xml" ContentType="application/vnd.openxmlformats-officedocument.themeOverride+xml"/>
  <Override PartName="/xl/charts/chart169.xml" ContentType="application/vnd.openxmlformats-officedocument.drawingml.chart+xml"/>
  <Override PartName="/xl/theme/themeOverride161.xml" ContentType="application/vnd.openxmlformats-officedocument.themeOverride+xml"/>
  <Override PartName="/xl/drawings/drawing33.xml" ContentType="application/vnd.openxmlformats-officedocument.drawing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drawings/drawing34.xml" ContentType="application/vnd.openxmlformats-officedocument.drawing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drawings/drawing35.xml" ContentType="application/vnd.openxmlformats-officedocument.drawing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drawings/drawing36.xml" ContentType="application/vnd.openxmlformats-officedocument.drawing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drawings/drawing37.xml" ContentType="application/vnd.openxmlformats-officedocument.drawing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uarts_new_macbook/Library/Mobile Documents/com~apple~CloudDocs/Excel docs/Eastons CC/"/>
    </mc:Choice>
  </mc:AlternateContent>
  <xr:revisionPtr revIDLastSave="0" documentId="13_ncr:1_{D6100912-DB2C-F745-83C3-78087319D161}" xr6:coauthVersionLast="47" xr6:coauthVersionMax="47" xr10:uidLastSave="{00000000-0000-0000-0000-000000000000}"/>
  <bookViews>
    <workbookView xWindow="0" yWindow="460" windowWidth="25600" windowHeight="15540" tabRatio="808" xr2:uid="{00000000-000D-0000-FFFF-FFFF00000000}"/>
  </bookViews>
  <sheets>
    <sheet name="Overall ave" sheetId="16" r:id="rId1"/>
    <sheet name="Season summary" sheetId="19" r:id="rId2"/>
    <sheet name="Best Perf" sheetId="57" r:id="rId3"/>
    <sheet name="Ahearne C" sheetId="37" r:id="rId4"/>
    <sheet name="Akers V" sheetId="56" r:id="rId5"/>
    <sheet name="Anders M" sheetId="44" r:id="rId6"/>
    <sheet name="Barnard A" sheetId="35" r:id="rId7"/>
    <sheet name="Barr S" sheetId="20" r:id="rId8"/>
    <sheet name="Bingham J" sheetId="59" r:id="rId9"/>
    <sheet name="Booth R" sheetId="46" r:id="rId10"/>
    <sheet name="Bowler T" sheetId="32" r:id="rId11"/>
    <sheet name="Carsberg T" sheetId="3" r:id="rId12"/>
    <sheet name="Dawson N" sheetId="9" r:id="rId13"/>
    <sheet name="Drever A" sheetId="47" r:id="rId14"/>
    <sheet name="Elburn A" sheetId="52" r:id="rId15"/>
    <sheet name="Gallant B" sheetId="33" r:id="rId16"/>
    <sheet name="Gallant G" sheetId="34" r:id="rId17"/>
    <sheet name="Gallant J" sheetId="49" r:id="rId18"/>
    <sheet name="Gilbert J" sheetId="42" r:id="rId19"/>
    <sheet name="Gilbert S" sheetId="12" r:id="rId20"/>
    <sheet name="Goff J" sheetId="61" r:id="rId21"/>
    <sheet name="Goodlife M" sheetId="63" r:id="rId22"/>
    <sheet name="Hawkins C" sheetId="50" r:id="rId23"/>
    <sheet name="Holland R" sheetId="64" r:id="rId24"/>
    <sheet name="Hutchings G" sheetId="38" r:id="rId25"/>
    <sheet name="Matthews C" sheetId="58" r:id="rId26"/>
    <sheet name="Matthews K" sheetId="51" r:id="rId27"/>
    <sheet name="Mimmack C" sheetId="2" r:id="rId28"/>
    <sheet name="Morgan-S B" sheetId="48" r:id="rId29"/>
    <sheet name="Ross J" sheetId="60" r:id="rId30"/>
    <sheet name="Russell T" sheetId="39" r:id="rId31"/>
    <sheet name="Scholes P" sheetId="10" r:id="rId32"/>
    <sheet name="Scholes S" sheetId="45" r:id="rId33"/>
    <sheet name="Scott D" sheetId="36" r:id="rId34"/>
    <sheet name="Silk R" sheetId="55" r:id="rId35"/>
    <sheet name="Sims A" sheetId="54" r:id="rId36"/>
    <sheet name="Slemming W" sheetId="53" r:id="rId37"/>
    <sheet name="Stevens P" sheetId="41" r:id="rId38"/>
    <sheet name="Sutcliffe P" sheetId="40" r:id="rId39"/>
    <sheet name="Taylor P" sheetId="7" r:id="rId40"/>
    <sheet name="Wood C" sheetId="8" r:id="rId41"/>
    <sheet name="Stevens J" sheetId="15" r:id="rId42"/>
    <sheet name="Gomez M" sheetId="43" r:id="rId43"/>
    <sheet name="Hindley C" sheetId="14" r:id="rId44"/>
    <sheet name="Gould P" sheetId="13" r:id="rId45"/>
    <sheet name="Harris N" sheetId="18" r:id="rId46"/>
  </sheets>
  <externalReferences>
    <externalReference r:id="rId47"/>
  </externalReferences>
  <definedNames>
    <definedName name="_xlnm._FilterDatabase" localSheetId="0" hidden="1">'Overall ave'!$A$4:$K$42</definedName>
    <definedName name="aheac_batav" localSheetId="23">OFFSET('[1]Ahearne C'!$I$7,0,0,'[1]Ahearne C'!$A$4)</definedName>
    <definedName name="aheac_batav">OFFSET('Ahearne C'!$I$8,0,0,'Ahearne C'!$A$4)</definedName>
    <definedName name="aheac_batrun" localSheetId="23">OFFSET('[1]Ahearne C'!$F$7,0,0,'[1]Ahearne C'!$A$4)</definedName>
    <definedName name="aheac_batrun">OFFSET('Ahearne C'!$F$8,0,0,'Ahearne C'!$A$4)</definedName>
    <definedName name="aheac_bwlav" localSheetId="23">OFFSET('[1]Ahearne C'!$I$44,0,0,'[1]Ahearne C'!$A$5)</definedName>
    <definedName name="aheac_bwlav">OFFSET('Ahearne C'!$I$45,0,0,'Ahearne C'!$A$5)</definedName>
    <definedName name="aheac_bwlec" localSheetId="23">OFFSET('[1]Ahearne C'!$G$44,0,0,'[1]Ahearne C'!$A$5)</definedName>
    <definedName name="aheac_bwlec">OFFSET('Ahearne C'!$G$45,0,0,'Ahearne C'!$A$5)</definedName>
    <definedName name="aheac_bwlsr" localSheetId="23">OFFSET('[1]Ahearne C'!$H$44,0,0,'[1]Ahearne C'!$A$5)</definedName>
    <definedName name="aheac_bwlsr">OFFSET('Ahearne C'!$H$45,0,0,'Ahearne C'!$A$5)</definedName>
    <definedName name="aheac_wkt" localSheetId="23">OFFSET('[1]Ahearne C'!$D$44,0,0,'[1]Ahearne C'!$A$5)</definedName>
    <definedName name="aheac_wkt">OFFSET('Ahearne C'!$D$45,0,0,'Ahearne C'!$A$5)</definedName>
    <definedName name="aheac_yrs" localSheetId="23">OFFSET('[1]Ahearne C'!$A$7,0,0,'[1]Ahearne C'!$A$4)</definedName>
    <definedName name="aheac_yrs">OFFSET('Ahearne C'!$A$8,0,0,'Ahearne C'!$A$4)</definedName>
    <definedName name="barna_batav" localSheetId="4">OFFSET('Akers V'!#REF!,0,0,'Akers V'!$A$4)</definedName>
    <definedName name="barna_batav" localSheetId="23">OFFSET('[1]Barnard A'!$I$7,0,0,'[1]Barnard A'!$A$4)</definedName>
    <definedName name="barna_batav" localSheetId="34">OFFSET('Silk R'!#REF!,0,0,'Silk R'!$A$4)</definedName>
    <definedName name="barna_batav" localSheetId="35">OFFSET('Sims A'!#REF!,0,0,'Sims A'!$A$4)</definedName>
    <definedName name="barna_batav" localSheetId="36">OFFSET('Slemming W'!#REF!,0,0,'Slemming W'!$A$4)</definedName>
    <definedName name="barna_batav">OFFSET('Barnard A'!$I$8,0,0,'Barnard A'!$A$4)</definedName>
    <definedName name="barna_batrun" localSheetId="4">OFFSET('Akers V'!#REF!,0,0,'Akers V'!$A$4)</definedName>
    <definedName name="barna_batrun" localSheetId="23">OFFSET('[1]Barnard A'!$F$7,0,0,'[1]Barnard A'!$A$4)</definedName>
    <definedName name="barna_batrun" localSheetId="34">OFFSET('Silk R'!#REF!,0,0,'Silk R'!$A$4)</definedName>
    <definedName name="barna_batrun" localSheetId="35">OFFSET('Sims A'!#REF!,0,0,'Sims A'!$A$4)</definedName>
    <definedName name="barna_batrun" localSheetId="36">OFFSET('Slemming W'!#REF!,0,0,'Slemming W'!$A$4)</definedName>
    <definedName name="barna_batrun">OFFSET('Barnard A'!$F$8,0,0,'Barnard A'!$A$4)</definedName>
    <definedName name="barna_bwlav" localSheetId="4">OFFSET('Akers V'!#REF!,0,0,'Akers V'!$A$37)</definedName>
    <definedName name="barna_bwlav" localSheetId="23">OFFSET('[1]Barnard A'!$I$46,0,0,'[1]Barnard A'!$A$5)</definedName>
    <definedName name="barna_bwlav" localSheetId="34">OFFSET('Silk R'!#REF!,0,0,'Silk R'!$A$5)</definedName>
    <definedName name="barna_bwlav" localSheetId="35">OFFSET('Sims A'!#REF!,0,0,'Sims A'!$A$5)</definedName>
    <definedName name="barna_bwlav" localSheetId="36">OFFSET('Slemming W'!#REF!,0,0,'Slemming W'!$A$5)</definedName>
    <definedName name="barna_bwlav">OFFSET('Barnard A'!$I$47,0,0,'Barnard A'!$A$5)</definedName>
    <definedName name="barna_bwlec" localSheetId="4">OFFSET('Akers V'!#REF!,0,0,'Akers V'!$A$37)</definedName>
    <definedName name="barna_bwlec" localSheetId="23">OFFSET('[1]Barnard A'!$G$46,0,0,'[1]Barnard A'!$A$5)</definedName>
    <definedName name="barna_bwlec" localSheetId="34">OFFSET('Silk R'!#REF!,0,0,'Silk R'!$A$5)</definedName>
    <definedName name="barna_bwlec" localSheetId="35">OFFSET('Sims A'!#REF!,0,0,'Sims A'!$A$5)</definedName>
    <definedName name="barna_bwlec" localSheetId="36">OFFSET('Slemming W'!#REF!,0,0,'Slemming W'!$A$5)</definedName>
    <definedName name="barna_bwlec">OFFSET('Barnard A'!$G$47,0,0,'Barnard A'!$A$5)</definedName>
    <definedName name="barna_bwlsr" localSheetId="4">OFFSET('Akers V'!#REF!,0,0,'Akers V'!$A$37)</definedName>
    <definedName name="barna_bwlsr" localSheetId="23">OFFSET('[1]Barnard A'!$H$46,0,0,'[1]Barnard A'!$A$5)</definedName>
    <definedName name="barna_bwlsr" localSheetId="34">OFFSET('Silk R'!#REF!,0,0,'Silk R'!$A$5)</definedName>
    <definedName name="barna_bwlsr" localSheetId="35">OFFSET('Sims A'!#REF!,0,0,'Sims A'!$A$5)</definedName>
    <definedName name="barna_bwlsr" localSheetId="36">OFFSET('Slemming W'!#REF!,0,0,'Slemming W'!$A$5)</definedName>
    <definedName name="barna_bwlsr">OFFSET('Barnard A'!$H$47,0,0,'Barnard A'!$A$5)</definedName>
    <definedName name="barna_wkt" localSheetId="4">OFFSET('Akers V'!#REF!,0,0,'Akers V'!$A$37)</definedName>
    <definedName name="barna_wkt" localSheetId="23">OFFSET('[1]Barnard A'!$D$46,0,0,'[1]Barnard A'!$A$5)</definedName>
    <definedName name="barna_wkt" localSheetId="34">OFFSET('Silk R'!#REF!,0,0,'Silk R'!$A$5)</definedName>
    <definedName name="barna_wkt" localSheetId="35">OFFSET('Sims A'!#REF!,0,0,'Sims A'!$A$5)</definedName>
    <definedName name="barna_wkt" localSheetId="36">OFFSET('Slemming W'!#REF!,0,0,'Slemming W'!$A$5)</definedName>
    <definedName name="barna_wkt">OFFSET('Barnard A'!$D$47,0,0,'Barnard A'!$A$5)</definedName>
    <definedName name="barna_yrs" localSheetId="4">OFFSET('Akers V'!#REF!,0,0,'Akers V'!$A$4)</definedName>
    <definedName name="barna_yrs" localSheetId="23">OFFSET('[1]Barnard A'!$A$7,0,0,'[1]Barnard A'!$A$4)</definedName>
    <definedName name="barna_yrs" localSheetId="34">OFFSET('Silk R'!#REF!,0,0,'Silk R'!$A$4)</definedName>
    <definedName name="barna_yrs" localSheetId="35">OFFSET('Sims A'!#REF!,0,0,'Sims A'!$A$4)</definedName>
    <definedName name="barna_yrs" localSheetId="36">OFFSET('Slemming W'!#REF!,0,0,'Slemming W'!$A$4)</definedName>
    <definedName name="barna_yrs">OFFSET('Barnard A'!$A$8,0,0,'Barnard A'!$A$4)</definedName>
    <definedName name="barrs_batav" localSheetId="23">OFFSET('[1]Barr S'!$I$7,0,0,'[1]Barr S'!$A$4)</definedName>
    <definedName name="barrs_batav">OFFSET('Barr S'!$I$8,0,0,'Barr S'!$A$4)</definedName>
    <definedName name="barrs_batrun" localSheetId="23">OFFSET('[1]Barr S'!$F$7,0,0,'[1]Barr S'!$A$4)</definedName>
    <definedName name="barrs_batrun">OFFSET('Barr S'!$F$8,0,0,'Barr S'!$A$4)</definedName>
    <definedName name="barrs_bwlav" localSheetId="23">OFFSET('[1]Barr S'!$I$45,0,0,'[1]Barr S'!$A$5)</definedName>
    <definedName name="barrs_bwlav">OFFSET('Barr S'!$I$46,0,0,'Barr S'!$A$5)</definedName>
    <definedName name="barrs_bwlec" localSheetId="23">OFFSET('[1]Barr S'!$G$45,0,0,'[1]Barr S'!$A$5)</definedName>
    <definedName name="barrs_bwlec">OFFSET('Barr S'!$G$46,0,0,'Barr S'!$A$5)</definedName>
    <definedName name="barrs_bwlsr" localSheetId="23">OFFSET('[1]Barr S'!$H$45,0,0,'[1]Barr S'!$A$5)</definedName>
    <definedName name="barrs_bwlsr">OFFSET('Barr S'!$H$46,0,0,'Barr S'!$A$5)</definedName>
    <definedName name="barrs_wkt" localSheetId="23">OFFSET('[1]Barr S'!$D$45,0,0,'[1]Barr S'!$A$5)</definedName>
    <definedName name="barrs_wkt">OFFSET('Barr S'!$D$46,0,0,'Barr S'!$A$5)</definedName>
    <definedName name="barrs_yrs" localSheetId="23">OFFSET('[1]Barr S'!$A$7,0,0,'[1]Barr S'!$A$4)</definedName>
    <definedName name="barrs_yrs">OFFSET('Barr S'!$A$8,0,0,'Barr S'!$A$4)</definedName>
    <definedName name="bootr_batav" localSheetId="23">OFFSET('[1]Booth R'!$I$7,0,0,'[1]Booth R'!$A$4)</definedName>
    <definedName name="bootr_batav">OFFSET('Booth R'!$I$8,0,0,'Booth R'!$A$4)</definedName>
    <definedName name="bootr_batrun" localSheetId="23">OFFSET('[1]Booth R'!$F$7,0,0,'[1]Booth R'!$A$4)</definedName>
    <definedName name="bootr_batrun">OFFSET('Booth R'!$F$8,0,0,'Booth R'!$A$4)</definedName>
    <definedName name="bootr_bwlav" localSheetId="23">OFFSET('[1]Booth R'!$I$48,0,0,'[1]Booth R'!$A$5)</definedName>
    <definedName name="bootr_bwlav">OFFSET('Booth R'!$I$49,0,0,'Booth R'!$A$5)</definedName>
    <definedName name="bootr_bwlec" localSheetId="23">OFFSET('[1]Booth R'!$G$48,0,0,'[1]Booth R'!$A$5)</definedName>
    <definedName name="bootr_bwlec">OFFSET('Booth R'!$G$49,0,0,'Booth R'!$A$5)</definedName>
    <definedName name="bootr_bwlsr" localSheetId="23">OFFSET('[1]Booth R'!$H$48,0,0,'[1]Booth R'!$A$5)</definedName>
    <definedName name="bootr_bwlsr">OFFSET('Booth R'!$H$49,0,0,'Booth R'!$A$5)</definedName>
    <definedName name="bootr_wkt" localSheetId="23">OFFSET('[1]Booth R'!$D$48,0,0,'[1]Booth R'!$A$5)</definedName>
    <definedName name="bootr_wkt">OFFSET('Booth R'!$D$49,0,0,'Booth R'!$A$5)</definedName>
    <definedName name="bootr_yrs" localSheetId="23">OFFSET('[1]Booth R'!$A$7,0,0,'[1]Booth R'!$A$4)</definedName>
    <definedName name="bootr_yrs">OFFSET('Booth R'!$A$8,0,0,'Booth R'!$A$4)</definedName>
    <definedName name="carsa_batav" localSheetId="23">OFFSET('[1]Carsberg T'!$I$6,0,0,'[1]Carsberg T'!$A$4)</definedName>
    <definedName name="carsa_batav">OFFSET('Carsberg T'!$I$7,0,0,'Carsberg T'!$A$4)</definedName>
    <definedName name="carsa_batrun" localSheetId="23">OFFSET('[1]Carsberg T'!$F$6,0,0,'[1]Carsberg T'!$A$4)</definedName>
    <definedName name="carsa_batrun">OFFSET('Carsberg T'!$F$7,0,0,'Carsberg T'!$A$4)</definedName>
    <definedName name="carsa_yrs" localSheetId="23">OFFSET('[1]Carsberg T'!$A$6,0,0,'[1]Carsberg T'!$A$4)</definedName>
    <definedName name="carsa_yrs">OFFSET('Carsberg T'!$A$7,0,0,'Carsberg T'!$A$4)</definedName>
    <definedName name="dreva_batav" localSheetId="23">OFFSET('[1]Drever A'!$I$6,0,0,'[1]Drever A'!$D$2)</definedName>
    <definedName name="dreva_batav">OFFSET('Drever A'!$I$7,0,0,'Drever A'!$A$4)</definedName>
    <definedName name="dreva_batrun" localSheetId="23">OFFSET('[1]Drever A'!$F$6,0,0,'[1]Drever A'!$D$2)</definedName>
    <definedName name="dreva_batrun">OFFSET('Drever A'!$F$7,0,0,'Drever A'!$A$4)</definedName>
    <definedName name="dreva_bwlav" localSheetId="23">OFFSET('[1]Drever A'!$I$40,0,0,'[1]Drever A'!$D$2)</definedName>
    <definedName name="dreva_bwlav">OFFSET('Drever A'!$I$41,0,0,'Drever A'!$A$4)</definedName>
    <definedName name="dreva_bwlec" localSheetId="23">OFFSET('[1]Drever A'!$G$40,0,0,'[1]Drever A'!$D$2)</definedName>
    <definedName name="dreva_bwlec">OFFSET('Drever A'!$G$41,0,0,'Drever A'!$A$4)</definedName>
    <definedName name="dreva_bwlsr" localSheetId="23">OFFSET('[1]Drever A'!$H$40,0,0,'[1]Drever A'!$D$2)</definedName>
    <definedName name="dreva_bwlsr">OFFSET('Drever A'!$H$41,0,0,'Drever A'!$A$4)</definedName>
    <definedName name="dreva_wkt" localSheetId="23">OFFSET('[1]Drever A'!$D$40,0,0,'[1]Drever A'!$D$2)</definedName>
    <definedName name="dreva_wkt">OFFSET('Drever A'!$D$41,0,0,'Drever A'!$A$4)</definedName>
    <definedName name="dreva_yrs" localSheetId="23">OFFSET('[1]Drever A'!$A$6,0,0,'[1]Drever A'!$D$2)</definedName>
    <definedName name="dreva_yrs">OFFSET('Drever A'!$A$7,0,0,'Drever A'!$A$4)</definedName>
    <definedName name="elbua_batav" localSheetId="23">OFFSET('[1]Elburn A'!$I$7,0,0,'[1]Elburn A'!$A$4)</definedName>
    <definedName name="elbua_batav">OFFSET('Elburn A'!$I$8,0,0,'Elburn A'!$A$4)</definedName>
    <definedName name="elbua_batrun" localSheetId="23">OFFSET('[1]Elburn A'!$F$7,0,0,'[1]Elburn A'!$A$4)</definedName>
    <definedName name="elbua_batrun">OFFSET('Elburn A'!$F$8,0,0,'Elburn A'!$A$4)</definedName>
    <definedName name="elbua_bwlav" localSheetId="23">OFFSET('[1]Elburn A'!$I$39,0,0,'[1]Elburn A'!$A$4)</definedName>
    <definedName name="elbua_bwlav">OFFSET('Elburn A'!$I$40,0,0,'Elburn A'!$A$4)</definedName>
    <definedName name="elbua_bwlec" localSheetId="23">OFFSET('[1]Elburn A'!$G$39,0,0,'[1]Elburn A'!$A$4)</definedName>
    <definedName name="elbua_bwlec">OFFSET('Elburn A'!$G$40,0,0,'Elburn A'!$A$4)</definedName>
    <definedName name="elbua_bwlsr" localSheetId="23">OFFSET('[1]Elburn A'!$H$39,0,0,'[1]Elburn A'!$A$4)</definedName>
    <definedName name="elbua_bwlsr">OFFSET('Elburn A'!$H$40,0,0,'Elburn A'!$A$4)</definedName>
    <definedName name="elbua_wkt" localSheetId="23">OFFSET('[1]Elburn A'!$D$39,0,0,'[1]Elburn A'!$A$4)</definedName>
    <definedName name="elbua_wkt">OFFSET('Elburn A'!$D$40,0,0,'Elburn A'!$A$4)</definedName>
    <definedName name="elbua_yrs" localSheetId="23">OFFSET('[1]Elburn A'!$A$7,0,0,'[1]Elburn A'!$A$4)</definedName>
    <definedName name="elbua_yrs">OFFSET('Elburn A'!$A$8,0,0,'Elburn A'!$A$4)</definedName>
    <definedName name="gallb_batav" localSheetId="23">OFFSET('[1]Gallant B'!$I$7,0,0,'[1]Gallant B'!$A$4)</definedName>
    <definedName name="gallb_batav">OFFSET('Gallant B'!$I$8,0,0,'Gallant B'!$A$4)</definedName>
    <definedName name="gallb_batrun" localSheetId="23">OFFSET('[1]Gallant B'!$F$7,0,0,'[1]Gallant B'!$A$4)</definedName>
    <definedName name="gallb_batrun">OFFSET('Gallant B'!$F$8,0,0,'Gallant B'!$A$4)</definedName>
    <definedName name="gallb_bwlav" localSheetId="23">OFFSET('[1]Gallant B'!$I$44,0,0,'[1]Gallant B'!$A$4)</definedName>
    <definedName name="gallb_bwlav">OFFSET('Gallant B'!$I$45,0,0,'Gallant B'!$A$4)</definedName>
    <definedName name="gallb_bwlec" localSheetId="23">OFFSET('[1]Gallant B'!$G$44,0,0,'[1]Gallant B'!$A$4)</definedName>
    <definedName name="gallb_bwlec">OFFSET('Gallant B'!$G$45,0,0,'Gallant B'!$A$4)</definedName>
    <definedName name="gallb_bwlsr" localSheetId="23">OFFSET('[1]Gallant B'!$H$44,0,0,'[1]Gallant B'!$A$4)</definedName>
    <definedName name="gallb_bwlsr">OFFSET('Gallant B'!$H$45,0,0,'Gallant B'!$A$4)</definedName>
    <definedName name="gallb_wkt" localSheetId="23">OFFSET('[1]Gallant B'!$D$44,0,0,'[1]Gallant B'!$A$4)</definedName>
    <definedName name="gallb_wkt">OFFSET('Gallant B'!$D$45,0,0,'Gallant B'!$A$4)</definedName>
    <definedName name="gallb_yrs" localSheetId="23">OFFSET('[1]Gallant B'!$A$7,0,0,'[1]Gallant B'!$A$4)</definedName>
    <definedName name="gallb_yrs">OFFSET('Gallant B'!$A$8,0,0,'Gallant B'!$A$4)</definedName>
    <definedName name="gallg_batav" localSheetId="23">OFFSET('[1]Gallant G'!$I$8,0,0,'[1]Gallant G'!$A$4)</definedName>
    <definedName name="gallg_batav">OFFSET('Gallant G'!$I$9,0,0,'Gallant G'!$A$4)</definedName>
    <definedName name="gallg_batrun" localSheetId="23">OFFSET('[1]Gallant G'!$F$8,0,0,'[1]Gallant G'!$A$4)</definedName>
    <definedName name="gallg_batrun">OFFSET('Gallant G'!$F$9,0,0,'Gallant G'!$A$4)</definedName>
    <definedName name="gallg_bwlav" localSheetId="23">OFFSET('[1]Gallant G'!$I$43,0,0,'[1]Gallant G'!$A$5)</definedName>
    <definedName name="gallg_bwlav">OFFSET('Gallant G'!$I$44,0,0,'Gallant G'!$A$5)</definedName>
    <definedName name="gallg_bwlec" localSheetId="23">OFFSET('[1]Gallant G'!$G$43,0,0,'[1]Gallant G'!$A$5)</definedName>
    <definedName name="gallg_bwlec">OFFSET('Gallant G'!$G$44,0,0,'Gallant G'!$A$5)</definedName>
    <definedName name="gallg_bwlsr" localSheetId="23">OFFSET('[1]Gallant G'!$H$43,0,0,'[1]Gallant G'!$A$5)</definedName>
    <definedName name="gallg_bwlsr">OFFSET('Gallant G'!$H$44,0,0,'Gallant G'!$A$5)</definedName>
    <definedName name="gallg_wkt" localSheetId="23">OFFSET('[1]Gallant G'!$D$43,0,0,'[1]Gallant G'!$A$4)</definedName>
    <definedName name="gallg_wkt">OFFSET('Gallant G'!$D$44,0,0,'Gallant G'!$A$4)</definedName>
    <definedName name="gallg_yrs" localSheetId="23">OFFSET('[1]Gallant G'!$A$8,0,0,'[1]Gallant G'!$A$4)</definedName>
    <definedName name="gallg_yrs">OFFSET('Gallant G'!$A$9,0,0,'Gallant G'!$A$4)</definedName>
    <definedName name="gallj_batav" localSheetId="20">OFFSET('Goff J'!#REF!,0,0,'Goff J'!$A$4)</definedName>
    <definedName name="gallj_batav" localSheetId="21">OFFSET('Goodlife M'!#REF!,0,0,'Goodlife M'!$A$4)</definedName>
    <definedName name="gallj_batav" localSheetId="23">OFFSET('[1]Gallant J'!$I$7,0,0,'[1]Gallant J'!$D$2)</definedName>
    <definedName name="gallj_batav">OFFSET('Gallant J'!$I$8,0,0,'Gallant J'!$A$4)</definedName>
    <definedName name="gallj_batrun" localSheetId="20">OFFSET('Goff J'!#REF!,0,0,'Goff J'!$A$4)</definedName>
    <definedName name="gallj_batrun" localSheetId="21">OFFSET('Goodlife M'!#REF!,0,0,'Goodlife M'!$A$4)</definedName>
    <definedName name="gallj_batrun" localSheetId="23">OFFSET('[1]Gallant J'!$F$7,0,0,'[1]Gallant J'!$D$2)</definedName>
    <definedName name="gallj_batrun">OFFSET('Gallant J'!$F$8,0,0,'Gallant J'!$A$4)</definedName>
    <definedName name="gallj_bwlav" localSheetId="20">OFFSET('Goff J'!#REF!,0,0,'Goff J'!$A$4)</definedName>
    <definedName name="gallj_bwlav" localSheetId="21">OFFSET('Goodlife M'!#REF!,0,0,'Goodlife M'!$A$4)</definedName>
    <definedName name="gallj_bwlav" localSheetId="23">OFFSET('[1]Gallant J'!$I$38,0,0,'[1]Gallant J'!$D$2)</definedName>
    <definedName name="gallj_bwlav">OFFSET('Gallant J'!$I$39,0,0,'Gallant J'!$A$4)</definedName>
    <definedName name="gallj_bwlec" localSheetId="20">OFFSET('Goff J'!#REF!,0,0,'Goff J'!$A$4)</definedName>
    <definedName name="gallj_bwlec" localSheetId="21">OFFSET('Goodlife M'!#REF!,0,0,'Goodlife M'!$A$4)</definedName>
    <definedName name="gallj_bwlec" localSheetId="23">OFFSET('[1]Gallant J'!$G$38,0,0,'[1]Gallant J'!$D$2)</definedName>
    <definedName name="gallj_bwlec">OFFSET('Gallant J'!$G$39,0,0,'Gallant J'!$A$4)</definedName>
    <definedName name="gallj_bwlsr" localSheetId="20">OFFSET('Goff J'!#REF!,0,0,'Goff J'!$A$4)</definedName>
    <definedName name="gallj_bwlsr" localSheetId="21">OFFSET('Goodlife M'!#REF!,0,0,'Goodlife M'!$A$4)</definedName>
    <definedName name="gallj_bwlsr" localSheetId="23">OFFSET('[1]Gallant J'!$H$38,0,0,'[1]Gallant J'!$D$2)</definedName>
    <definedName name="gallj_bwlsr">OFFSET('Gallant J'!$H$39,0,0,'Gallant J'!$A$4)</definedName>
    <definedName name="gallj_wkt" localSheetId="20">OFFSET('Goff J'!#REF!,0,0,'Goff J'!$A$4)</definedName>
    <definedName name="gallj_wkt" localSheetId="21">OFFSET('Goodlife M'!#REF!,0,0,'Goodlife M'!$A$4)</definedName>
    <definedName name="gallj_wkt" localSheetId="23">OFFSET('[1]Gallant J'!$D$38,0,0,'[1]Gallant J'!$D$2)</definedName>
    <definedName name="gallj_wkt">OFFSET('Gallant J'!$D$39,0,0,'Gallant J'!$A$4)</definedName>
    <definedName name="gallj_yrs" localSheetId="20">OFFSET('Goff J'!#REF!,0,0,'Goff J'!$A$4)</definedName>
    <definedName name="gallj_yrs" localSheetId="21">OFFSET('Goodlife M'!#REF!,0,0,'Goodlife M'!$A$4)</definedName>
    <definedName name="gallj_yrs" localSheetId="23">OFFSET('[1]Gallant J'!$A$7,0,0,'[1]Gallant J'!$D$2)</definedName>
    <definedName name="gallj_yrs">OFFSET('Gallant J'!$A$8,0,0,'Gallant J'!$A$4)</definedName>
    <definedName name="gilbj_batav" localSheetId="23">OFFSET('[1]Gilbert J'!$I$7,0,0,'[1]Gilbert J'!$D$2)</definedName>
    <definedName name="gilbj_batav">OFFSET('Gilbert J'!$I$8,0,0,'Gilbert J'!$A$4)</definedName>
    <definedName name="gilbj_batrun" localSheetId="23">OFFSET('[1]Gilbert J'!$F$7,0,0,'[1]Gilbert J'!$D$2)</definedName>
    <definedName name="gilbj_batrun">OFFSET('Gilbert J'!$F$8,0,0,'Gilbert J'!$A$4)</definedName>
    <definedName name="gilbj_bwlav" localSheetId="23">OFFSET('[1]Gilbert J'!$I$51,0,0,'[1]Gilbert J'!$D$2)</definedName>
    <definedName name="gilbj_bwlav">OFFSET('Gilbert J'!$I$52,0,0,'Gilbert J'!$A$4)</definedName>
    <definedName name="gilbj_bwlec" localSheetId="23">OFFSET('[1]Gilbert J'!$G$51,0,0,'[1]Gilbert J'!$D$2)</definedName>
    <definedName name="gilbj_bwlec">OFFSET('Gilbert J'!$G$52,0,0,'Gilbert J'!$A$4)</definedName>
    <definedName name="gilbj_bwlsr" localSheetId="23">OFFSET('[1]Gilbert J'!$H$51,0,0,'[1]Gilbert J'!$D$2)</definedName>
    <definedName name="gilbj_bwlsr">OFFSET('Gilbert J'!$H$52,0,0,'Gilbert J'!$A$4)</definedName>
    <definedName name="gilbj_wkt" localSheetId="23">OFFSET('[1]Gilbert J'!$D$51,0,0,'[1]Gilbert J'!$D$2)</definedName>
    <definedName name="gilbj_wkt">OFFSET('Gilbert J'!$D$52,0,0,'Gilbert J'!$A$4)</definedName>
    <definedName name="gilbj_yrs" localSheetId="23">OFFSET('[1]Gilbert J'!$A$7,0,0,'[1]Gilbert J'!$D$2)</definedName>
    <definedName name="gilbj_yrs">OFFSET('Gilbert J'!$A$8,0,0,'Gilbert J'!$A$4)</definedName>
    <definedName name="gilbs_batav" localSheetId="23">OFFSET('[1]Gilbert S'!$I$7,0,0,'[1]Gilbert S'!$A$4)</definedName>
    <definedName name="gilbs_batav">OFFSET('Gilbert S'!$I$8,0,0,'Gilbert S'!$A$4)</definedName>
    <definedName name="gilbs_batrun" localSheetId="23">OFFSET('[1]Gilbert S'!$F$7,0,0,'[1]Gilbert S'!$A$4)</definedName>
    <definedName name="gilbs_batrun">OFFSET('Gilbert S'!$F$8,0,0,'Gilbert S'!$A$4)</definedName>
    <definedName name="gilbs_wktot" localSheetId="23">OFFSET('[1]Gilbert S'!$E$54,0,0,'[1]Gilbert S'!$A$5)</definedName>
    <definedName name="gilbs_wktot">OFFSET('Gilbert S'!$E$55,0,0,'Gilbert S'!$A$5)</definedName>
    <definedName name="gilbs_wkyrs" localSheetId="23">OFFSET('[1]Gilbert S'!$A$54,0,0,'[1]Gilbert S'!$A$5)</definedName>
    <definedName name="gilbs_wkyrs">OFFSET('Gilbert S'!$A$55,0,0,'Gilbert S'!$A$5)</definedName>
    <definedName name="gilbs_yrs" localSheetId="23">OFFSET('[1]Gilbert S'!$A$7,0,0,'[1]Gilbert S'!$A$4)</definedName>
    <definedName name="gilbs_yrs">OFFSET('Gilbert S'!$A$8,0,0,'Gilbert S'!$A$4)</definedName>
    <definedName name="hawkc_batav" localSheetId="23">OFFSET('Holland R'!#REF!,0,0,'Holland R'!$A$4)</definedName>
    <definedName name="hawkc_batav">OFFSET('Hawkins C'!$I$8,0,0,'Hawkins C'!$A$4)</definedName>
    <definedName name="hawkc_batrun" localSheetId="23">OFFSET('Holland R'!#REF!,0,0,'Holland R'!$A$4)</definedName>
    <definedName name="hawkc_batrun">OFFSET('Hawkins C'!$F$8,0,0,'Hawkins C'!$A$4)</definedName>
    <definedName name="hawkc_bwlav" localSheetId="23">OFFSET('Holland R'!#REF!,0,0,'Holland R'!$A$4)</definedName>
    <definedName name="hawkc_bwlav">OFFSET('Hawkins C'!$I$42,0,0,'Hawkins C'!$A$4)</definedName>
    <definedName name="hawkc_bwlec" localSheetId="23">OFFSET('Holland R'!#REF!,0,0,'Holland R'!$A$4)</definedName>
    <definedName name="hawkc_bwlec">OFFSET('Hawkins C'!$G$42,0,0,'Hawkins C'!$A$4)</definedName>
    <definedName name="hawkc_bwlsr" localSheetId="23">OFFSET('Holland R'!#REF!,0,0,'Holland R'!$A$4)</definedName>
    <definedName name="hawkc_bwlsr">OFFSET('Hawkins C'!$H$42,0,0,'Hawkins C'!$A$4)</definedName>
    <definedName name="hawkc_wkts" localSheetId="23">OFFSET('Holland R'!#REF!,0,0,'Holland R'!$A$4)</definedName>
    <definedName name="hawkc_wkts">OFFSET('Hawkins C'!$D$42,0,0,'Hawkins C'!$A$4)</definedName>
    <definedName name="hawkc_yrs" localSheetId="23">OFFSET('Holland R'!#REF!,0,0,'Holland R'!$A$4)</definedName>
    <definedName name="hawkc_yrs">OFFSET('Hawkins C'!$A$8,0,0,'Hawkins C'!$A$4)</definedName>
    <definedName name="hutcg_batav" localSheetId="23">OFFSET('[1]Hutchings G'!$I$7,0,0,'[1]Hutchings G'!$A$4)</definedName>
    <definedName name="hutcg_batav">OFFSET('Hutchings G'!$I$7,0,0,'Hutchings G'!$A$4)</definedName>
    <definedName name="hutcg_batrun" localSheetId="23">OFFSET('[1]Hutchings G'!$F$7,0,0,'[1]Hutchings G'!$A$4)</definedName>
    <definedName name="hutcg_batrun">OFFSET('Hutchings G'!$F$7,0,0,'Hutchings G'!$A$4)</definedName>
    <definedName name="hutcg_yrs" localSheetId="23">OFFSET('[1]Hutchings G'!$A$7,0,0,'[1]Hutchings G'!$A$4)</definedName>
    <definedName name="hutcg_yrs">OFFSET('Hutchings G'!$A$7,0,0,'Hutchings G'!$A$4)</definedName>
    <definedName name="mattc_batav" localSheetId="23">OFFSET('[1]Matthews C'!$J$8,0,0,'[1]Matthews C'!$E$1)</definedName>
    <definedName name="mattc_batav">OFFSET('Matthews C'!$J$8,0,0,'Matthews C'!$E$1)</definedName>
    <definedName name="mattc_batrun" localSheetId="23">OFFSET('[1]Matthews C'!$G$8,0,0,'[1]Matthews C'!$E$1)</definedName>
    <definedName name="mattc_batrun">OFFSET('Matthews C'!$G$8,0,0,'Matthews C'!$E$1)</definedName>
    <definedName name="mattc_bwlav" localSheetId="23">OFFSET('[1]Matthews C'!$K$37,0,0,'[1]Matthews C'!$F$1)</definedName>
    <definedName name="mattc_bwlav">OFFSET('Matthews C'!$K$37,0,0,'Matthews C'!$F$1)</definedName>
    <definedName name="mattc_bwlec" localSheetId="23">OFFSET('[1]Matthews C'!$I$37,0,0,'[1]Matthews C'!$F$1)</definedName>
    <definedName name="mattc_bwlec">OFFSET('Matthews C'!$I$37,0,0,'Matthews C'!$F$1)</definedName>
    <definedName name="mattc_bwlsr" localSheetId="23">OFFSET('[1]Matthews C'!$J$37,0,0,'[1]Matthews C'!$F$1)</definedName>
    <definedName name="mattc_bwlsr">OFFSET('Matthews C'!$J$37,0,0,'Matthews C'!$F$1)</definedName>
    <definedName name="mattc_bwlyrs" localSheetId="23">OFFSET('[1]Matthews C'!$C$37,0,0,'[1]Matthews C'!$F$1)</definedName>
    <definedName name="mattc_bwlyrs">OFFSET('Matthews C'!$C$37,0,0,'Matthews C'!$F$1)</definedName>
    <definedName name="mattc_wkts" localSheetId="23">OFFSET('[1]Matthews C'!$F$37,0,0,'[1]Matthews C'!$F$1)</definedName>
    <definedName name="mattc_wkts">OFFSET('Matthews C'!$F$37,0,0,'Matthews C'!$F$1)</definedName>
    <definedName name="mattc_yrs" localSheetId="23">OFFSET('[1]Matthews C'!$B$8,0,0,'[1]Matthews C'!$E$1)</definedName>
    <definedName name="mattc_yrs">OFFSET('Matthews C'!$B$8,0,0,'Matthews C'!$E$1)</definedName>
    <definedName name="mattk_batav" localSheetId="23">OFFSET('[1]Matthews K'!$I$7,0,0,'[1]Matthews K'!$A$4)</definedName>
    <definedName name="mattk_batav">OFFSET('Matthews K'!$I$8,0,0,'Matthews K'!$A$4)</definedName>
    <definedName name="mattk_batrun" localSheetId="23">OFFSET('[1]Matthews K'!$F$7,0,0,'[1]Matthews K'!$A$4)</definedName>
    <definedName name="mattk_batrun">OFFSET('Matthews K'!$F$8,0,0,'Matthews K'!$A$4)</definedName>
    <definedName name="mattk_bwlav" localSheetId="23">OFFSET('[1]Matthews K'!$I$40,0,0,'[1]Matthews K'!$A$5)</definedName>
    <definedName name="mattk_bwlav">OFFSET('Matthews K'!$I$41,0,0,'Matthews K'!$A$5)</definedName>
    <definedName name="mattk_bwlec" localSheetId="23">OFFSET('[1]Matthews K'!$G$40,0,0,'[1]Matthews K'!$A$5)</definedName>
    <definedName name="mattk_bwlec">OFFSET('Matthews K'!$G$41,0,0,'Matthews K'!$A$5)</definedName>
    <definedName name="mattk_bwlsr" localSheetId="23">OFFSET('[1]Matthews K'!$H$40,0,0,'[1]Matthews K'!$A$5)</definedName>
    <definedName name="mattk_bwlsr">OFFSET('Matthews K'!$H$41,0,0,'Matthews K'!$A$5)</definedName>
    <definedName name="mattk_bwlyrs" localSheetId="23">OFFSET('[1]Matthews K'!$A$40,0,0,'[1]Matthews K'!$A$5)</definedName>
    <definedName name="mattk_bwlyrs">OFFSET('Matthews K'!$A$41,0,0,'Matthews K'!$A$5)</definedName>
    <definedName name="mattk_wkts" localSheetId="23">OFFSET('[1]Matthews K'!$D$40,0,0,'[1]Matthews K'!$A$5)</definedName>
    <definedName name="mattk_wkts">OFFSET('Matthews K'!$D$41,0,0,'Matthews K'!$A$5)</definedName>
    <definedName name="mattk_yrs" localSheetId="23">OFFSET('[1]Matthews K'!$A$7,0,0,'[1]Matthews K'!$A$4)</definedName>
    <definedName name="mattk_yrs">OFFSET('Matthews K'!$A$8,0,0,'Matthews K'!$A$4)</definedName>
    <definedName name="mimmc_batav" localSheetId="23">OFFSET('[1]Mimmack C'!$I$7,0,0,'[1]Mimmack C'!$A$4)</definedName>
    <definedName name="mimmc_batav">OFFSET('Mimmack C'!$I$8,0,0,'Mimmack C'!$A$4)</definedName>
    <definedName name="mimmc_batrun" localSheetId="23">OFFSET('[1]Mimmack C'!$F$7,0,0,'[1]Mimmack C'!$A$4)</definedName>
    <definedName name="mimmc_batrun">OFFSET('Mimmack C'!$F$8,0,0,'Mimmack C'!$A$4)</definedName>
    <definedName name="mimmc_bwlav" localSheetId="23">OFFSET('[1]Mimmack C'!$I$62,0,0,'[1]Mimmack C'!$A$4)</definedName>
    <definedName name="mimmc_bwlav">OFFSET('Mimmack C'!$I$63,0,0,'Mimmack C'!$A$4)</definedName>
    <definedName name="mimmc_bwlec" localSheetId="23">OFFSET('[1]Mimmack C'!$G$62,0,0,'[1]Mimmack C'!$A$4)</definedName>
    <definedName name="mimmc_bwlec">OFFSET('Mimmack C'!$G$63,0,0,'Mimmack C'!$A$4)</definedName>
    <definedName name="mimmc_bwlsr" localSheetId="23">OFFSET('[1]Mimmack C'!$H$62,0,0,'[1]Mimmack C'!$A$4)</definedName>
    <definedName name="mimmc_bwlsr">OFFSET('Mimmack C'!$H$63,0,0,'Mimmack C'!$A$4)</definedName>
    <definedName name="mimmc_wkts" localSheetId="23">OFFSET('[1]Mimmack C'!$D$62,0,0,'[1]Mimmack C'!$A$4)</definedName>
    <definedName name="mimmc_wkts">OFFSET('Mimmack C'!$D$63,0,0,'Mimmack C'!$A$4)</definedName>
    <definedName name="mimmc_yrs" localSheetId="23">OFFSET('[1]Mimmack C'!$A$7,0,0,'[1]Mimmack C'!$A$5)</definedName>
    <definedName name="mimmc_yrs">OFFSET('Mimmack C'!$A$8,0,0,'Mimmack C'!$A$5)</definedName>
    <definedName name="_xlnm.Print_Area" localSheetId="25">'Matthews C'!$A$2:$N$84</definedName>
    <definedName name="russt_batav" localSheetId="23">OFFSET('[1]Russell T'!$I$6,0,0,'[1]Russell T'!$A$4)</definedName>
    <definedName name="russt_batav">OFFSET('Russell T'!$I$7,0,0,'Russell T'!$A$4)</definedName>
    <definedName name="russt_batrun" localSheetId="23">OFFSET('[1]Russell T'!$F$6,0,0,'[1]Russell T'!$A$4)</definedName>
    <definedName name="russt_batrun">OFFSET('Russell T'!$F$7,0,0,'Russell T'!$A$4)</definedName>
    <definedName name="russt_bwlav" localSheetId="23">OFFSET('[1]Russell T'!$I$41,0,0,'[1]Russell T'!$A$4)</definedName>
    <definedName name="russt_bwlav">OFFSET('Russell T'!$I$42,0,0,'Russell T'!$A$4)</definedName>
    <definedName name="russt_bwlec" localSheetId="23">OFFSET('[1]Russell T'!$G$41,0,0,'[1]Russell T'!$A$4)</definedName>
    <definedName name="russt_bwlec">OFFSET('Russell T'!$G$42,0,0,'Russell T'!$A$4)</definedName>
    <definedName name="russt_bwlsr" localSheetId="23">OFFSET('[1]Russell T'!$H$41,0,0,'[1]Russell T'!$A$4)</definedName>
    <definedName name="russt_bwlsr">OFFSET('Russell T'!$H$42,0,0,'Russell T'!$A$4)</definedName>
    <definedName name="russt_wkts" localSheetId="23">OFFSET('[1]Russell T'!$D$41,0,0,'[1]Russell T'!$A$4)</definedName>
    <definedName name="russt_wkts">OFFSET('Russell T'!$D$42,0,0,'Russell T'!$A$4)</definedName>
    <definedName name="russt_yrs" localSheetId="23">OFFSET('[1]Russell T'!$A$6,0,0,'[1]Russell T'!$A$4)</definedName>
    <definedName name="russt_yrs">OFFSET('Russell T'!$A$7,0,0,'Russell T'!$A$4)</definedName>
    <definedName name="schop_batav" localSheetId="23">OFFSET('[1]Scholes P'!$I$6,0,0,'[1]Scholes P'!$A$4)</definedName>
    <definedName name="schop_batav">OFFSET('Scholes P'!$I$7,0,0,'Scholes P'!$A$4)</definedName>
    <definedName name="schop_batrun" localSheetId="23">OFFSET('[1]Scholes P'!$F$6,0,0,'[1]Scholes P'!$A$4)</definedName>
    <definedName name="schop_batrun">OFFSET('Scholes P'!$F$7,0,0,'Scholes P'!$A$4)</definedName>
    <definedName name="schop_yrs" localSheetId="23">OFFSET('[1]Scholes P'!$A$6,0,0,'[1]Scholes P'!$A$4)</definedName>
    <definedName name="schop_yrs">OFFSET('Scholes P'!$A$7,0,0,'Scholes P'!$A$4)</definedName>
    <definedName name="scotd_batav" localSheetId="23">OFFSET('[1]Scott D'!$I$7,0,0,'[1]Scott D'!$A$4)</definedName>
    <definedName name="scotd_batav">OFFSET('Scott D'!$I$8,0,0,'Scott D'!$A$4)</definedName>
    <definedName name="scotd_batrun" localSheetId="23">OFFSET('[1]Scott D'!$F$7,0,0,'[1]Scott D'!$A$4)</definedName>
    <definedName name="scotd_batrun">OFFSET('Scott D'!$F$8,0,0,'Scott D'!$A$4)</definedName>
    <definedName name="scotd_bwlav" localSheetId="23">OFFSET('[1]Scott D'!$I$46,0,0,'[1]Scott D'!$A$5)</definedName>
    <definedName name="scotd_bwlav">OFFSET('Scott D'!$I$47,0,0,'Scott D'!$A$5)</definedName>
    <definedName name="scotd_bwlec" localSheetId="23">OFFSET('[1]Scott D'!$G$46,0,0,'[1]Scott D'!$A$5)</definedName>
    <definedName name="scotd_bwlec">OFFSET('Scott D'!$G$47,0,0,'Scott D'!$A$5)</definedName>
    <definedName name="scotd_bwlsr" localSheetId="23">OFFSET('[1]Scott D'!$H$46,0,0,'[1]Scott D'!$A$5)</definedName>
    <definedName name="scotd_bwlsr">OFFSET('Scott D'!$H$47,0,0,'Scott D'!$A$5)</definedName>
    <definedName name="scotd_bwlyrs" localSheetId="23">OFFSET('[1]Scott D'!$A$46,0,0,'[1]Scott D'!$A$5)</definedName>
    <definedName name="scotd_bwlyrs">OFFSET('Scott D'!$A$47,0,0,'Scott D'!$A$5)</definedName>
    <definedName name="scotd_wkts" localSheetId="23">OFFSET('[1]Scott D'!$D$46,0,0,'[1]Scott D'!$A$5)</definedName>
    <definedName name="scotd_wkts">OFFSET('Scott D'!$D$47,0,0,'Scott D'!$A$5)</definedName>
    <definedName name="scotd_yrs" localSheetId="23">OFFSET('[1]Scott D'!$A$7,0,0,'[1]Scott D'!$A$4)</definedName>
    <definedName name="scotd_yrs">OFFSET('Scott D'!$A$8,0,0,'Scott D'!$A$4)</definedName>
    <definedName name="scott_d">'Scott D'!$C$1</definedName>
    <definedName name="slemw_batrun" localSheetId="23">OFFSET('[1]Slemming W'!$F$6,0,0,'[1]Slemming W'!$D$2)</definedName>
    <definedName name="slemw_batrun">OFFSET('Slemming W'!$F$8,0,0,'Slemming W'!$A$4)</definedName>
    <definedName name="slemw_yrs" localSheetId="23">OFFSET('[1]Slemming W'!$A$6,0,0,'[1]Slemming W'!$D$2)</definedName>
    <definedName name="slemw_yrs">OFFSET('Slemming W'!$A$8,0,0,'Slemming W'!$A$4)</definedName>
    <definedName name="smitb_batav" localSheetId="23">OFFSET('[1]Morgan-S B'!$I$6,0,0,'[1]Morgan-S B'!$D$2)</definedName>
    <definedName name="smitb_batav">OFFSET('Morgan-S B'!$I$7,0,0,'Morgan-S B'!$A$4)</definedName>
    <definedName name="smitb_batrun" localSheetId="23">OFFSET('[1]Morgan-S B'!$F$6,0,0,'[1]Morgan-S B'!$D$2)</definedName>
    <definedName name="smitb_batrun">OFFSET('Morgan-S B'!$F$7,0,0,'Morgan-S B'!$A$4)</definedName>
    <definedName name="smitb_yrs" localSheetId="23">OFFSET('[1]Morgan-S B'!$A$6,0,0,'[1]Morgan-S B'!$D$2)</definedName>
    <definedName name="smitb_yrs">OFFSET('Morgan-S B'!$A$7,0,0,'Morgan-S B'!$A$4)</definedName>
    <definedName name="taylp_batav" localSheetId="23">OFFSET('[1]Taylor P'!$I$7,0,0,'[1]Taylor P'!$A$4)</definedName>
    <definedName name="taylp_batav">OFFSET('Taylor P'!$I$8,0,0,'Taylor P'!$A$4)</definedName>
    <definedName name="taylp_batrun" localSheetId="23">OFFSET('[1]Taylor P'!$F$7,0,0,'[1]Taylor P'!$A$4)</definedName>
    <definedName name="taylp_batrun">OFFSET('Taylor P'!$F$8,0,0,'Taylor P'!$A$4)</definedName>
    <definedName name="taylp_bwlav" localSheetId="23">OFFSET('[1]Taylor P'!$I$61,0,0,'[1]Taylor P'!$A$4)</definedName>
    <definedName name="taylp_bwlav">OFFSET('Taylor P'!$I$62,0,0,'Taylor P'!$A$4)</definedName>
    <definedName name="taylp_bwlec" localSheetId="23">OFFSET('[1]Taylor P'!$G$61,0,0,'[1]Taylor P'!$A$4)</definedName>
    <definedName name="taylp_bwlec">OFFSET('Taylor P'!$G$62,0,0,'Taylor P'!$A$4)</definedName>
    <definedName name="taylp_bwlsr" localSheetId="23">OFFSET('[1]Taylor P'!$H$61,0,0,'[1]Taylor P'!$A$4)</definedName>
    <definedName name="taylp_bwlsr">OFFSET('Taylor P'!$H$62,0,0,'Taylor P'!$A$4)</definedName>
    <definedName name="taylp_wkts" localSheetId="23">OFFSET('[1]Taylor P'!$D$61,0,0,'[1]Taylor P'!$A$4)</definedName>
    <definedName name="taylp_wkts">OFFSET('Taylor P'!$D$62,0,0,'Taylor P'!$A$4)</definedName>
    <definedName name="taylp_yrs" localSheetId="23">OFFSET('[1]Taylor P'!$A$7,0,0,'[1]Taylor P'!$A$4)</definedName>
    <definedName name="taylp_yrs">OFFSET('Taylor P'!$A$8,0,0,'Taylor P'!$A$4)</definedName>
    <definedName name="woodc_batav" localSheetId="23">OFFSET('[1]Wood C'!$I$7,0,0,'[1]Wood C'!$A$4)</definedName>
    <definedName name="woodc_batav">OFFSET('Wood C'!$I$8,0,0,'Wood C'!$A$4)</definedName>
    <definedName name="woodc_batrun" localSheetId="23">OFFSET('[1]Wood C'!$F$7,0,0,'[1]Wood C'!$A$4)</definedName>
    <definedName name="woodc_batrun">OFFSET('Wood C'!$F$8,0,0,'Wood C'!$A$4)</definedName>
    <definedName name="woodc_bwlav" localSheetId="23">OFFSET('[1]Wood C'!$I$59,0,0,'[1]Wood C'!$A$4)</definedName>
    <definedName name="woodc_bwlav">OFFSET('Wood C'!$I$60,0,0,'Wood C'!$A$4)</definedName>
    <definedName name="woodc_bwlec" localSheetId="23">OFFSET('[1]Wood C'!$G$59,0,0,'[1]Wood C'!$A$4)</definedName>
    <definedName name="woodc_bwlec">OFFSET('Wood C'!$G$60,0,0,'Wood C'!$A$4)</definedName>
    <definedName name="woodc_bwlsr" localSheetId="23">OFFSET('[1]Wood C'!$H$59,0,0,'[1]Wood C'!$A$4)</definedName>
    <definedName name="woodc_bwlsr">OFFSET('Wood C'!$H$60,0,0,'Wood C'!$A$4)</definedName>
    <definedName name="woodc_wkts" localSheetId="23">OFFSET('[1]Wood C'!$D$59,0,0,'[1]Wood C'!$A$4)</definedName>
    <definedName name="woodc_wkts">OFFSET('Wood C'!$D$60,0,0,'Wood C'!$A$4)</definedName>
    <definedName name="woodc_yrs" localSheetId="23">OFFSET('[1]Wood C'!$A$7,0,0,'[1]Wood C'!$A$4)</definedName>
    <definedName name="woodc_yrs">OFFSET('Wood C'!$A$8,0,0,'Wood C'!$A$4)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64" l="1"/>
  <c r="F64" i="16"/>
  <c r="J64" i="16"/>
  <c r="D12" i="64"/>
  <c r="D30" i="16"/>
  <c r="H12" i="64"/>
  <c r="H30" i="16"/>
  <c r="E41" i="64"/>
  <c r="E64" i="16"/>
  <c r="D41" i="64"/>
  <c r="D64" i="16"/>
  <c r="C41" i="64"/>
  <c r="C64" i="16"/>
  <c r="B41" i="64"/>
  <c r="B64" i="16"/>
  <c r="I38" i="64"/>
  <c r="H38" i="64"/>
  <c r="G38" i="64"/>
  <c r="J12" i="64"/>
  <c r="K30" i="16"/>
  <c r="G12" i="64"/>
  <c r="G30" i="16"/>
  <c r="F12" i="64"/>
  <c r="F30" i="16"/>
  <c r="E12" i="64"/>
  <c r="E30" i="16"/>
  <c r="C12" i="64"/>
  <c r="C30" i="16"/>
  <c r="I8" i="64"/>
  <c r="A4" i="64"/>
  <c r="J30" i="16"/>
  <c r="G39" i="64"/>
  <c r="I12" i="64"/>
  <c r="I30" i="16"/>
  <c r="I10" i="64"/>
  <c r="B12" i="64"/>
  <c r="B30" i="16"/>
  <c r="L12" i="64"/>
  <c r="I41" i="64"/>
  <c r="I64" i="16"/>
  <c r="G41" i="64"/>
  <c r="G64" i="16"/>
  <c r="H41" i="64"/>
  <c r="H64" i="16"/>
  <c r="I9" i="64"/>
  <c r="H39" i="64"/>
  <c r="I39" i="64"/>
  <c r="F11" i="60"/>
  <c r="C11" i="60"/>
  <c r="D11" i="60"/>
  <c r="I11" i="60"/>
  <c r="I24" i="16"/>
  <c r="B57" i="37"/>
  <c r="L20" i="37"/>
  <c r="C20" i="37"/>
  <c r="D20" i="37"/>
  <c r="E20" i="37"/>
  <c r="F20" i="37"/>
  <c r="I20" i="37"/>
  <c r="G20" i="37"/>
  <c r="H20" i="37"/>
  <c r="B20" i="37"/>
  <c r="J20" i="37"/>
  <c r="A4" i="47"/>
  <c r="A4" i="35"/>
  <c r="A5" i="35"/>
  <c r="A5" i="2"/>
  <c r="E18" i="63"/>
  <c r="E73" i="16"/>
  <c r="J73" i="16"/>
  <c r="K41" i="16"/>
  <c r="G10" i="63"/>
  <c r="G41" i="16"/>
  <c r="J10" i="63"/>
  <c r="J41" i="16"/>
  <c r="B10" i="63"/>
  <c r="B41" i="16"/>
  <c r="F18" i="61"/>
  <c r="F72" i="16"/>
  <c r="J72" i="16"/>
  <c r="K32" i="16"/>
  <c r="K40" i="16"/>
  <c r="F18" i="63"/>
  <c r="F73" i="16"/>
  <c r="D18" i="63"/>
  <c r="D73" i="16"/>
  <c r="C18" i="63"/>
  <c r="C73" i="16"/>
  <c r="L10" i="63"/>
  <c r="H10" i="63"/>
  <c r="H41" i="16"/>
  <c r="F10" i="63"/>
  <c r="F41" i="16"/>
  <c r="E10" i="63"/>
  <c r="E41" i="16"/>
  <c r="D10" i="63"/>
  <c r="D41" i="16"/>
  <c r="C10" i="63"/>
  <c r="C41" i="16"/>
  <c r="A5" i="63"/>
  <c r="A4" i="63"/>
  <c r="A4" i="61"/>
  <c r="A5" i="61"/>
  <c r="C18" i="61"/>
  <c r="C72" i="16"/>
  <c r="D18" i="61"/>
  <c r="D72" i="16"/>
  <c r="E18" i="61"/>
  <c r="E72" i="16"/>
  <c r="B18" i="61"/>
  <c r="B72" i="16"/>
  <c r="L10" i="61"/>
  <c r="J10" i="61"/>
  <c r="J32" i="16"/>
  <c r="H10" i="61"/>
  <c r="H32" i="16"/>
  <c r="G10" i="61"/>
  <c r="G32" i="16"/>
  <c r="F10" i="61"/>
  <c r="F32" i="16"/>
  <c r="E10" i="61"/>
  <c r="E32" i="16"/>
  <c r="D10" i="61"/>
  <c r="D32" i="16"/>
  <c r="C10" i="61"/>
  <c r="C32" i="16"/>
  <c r="B10" i="61"/>
  <c r="B32" i="16"/>
  <c r="A5" i="8"/>
  <c r="H16" i="63"/>
  <c r="I18" i="63"/>
  <c r="I73" i="16"/>
  <c r="I10" i="63"/>
  <c r="I41" i="16"/>
  <c r="G16" i="63"/>
  <c r="B18" i="63"/>
  <c r="I8" i="63"/>
  <c r="I16" i="63"/>
  <c r="I16" i="61"/>
  <c r="H83" i="8"/>
  <c r="G16" i="61"/>
  <c r="H16" i="61"/>
  <c r="G83" i="8"/>
  <c r="I83" i="8"/>
  <c r="I18" i="61"/>
  <c r="I72" i="16"/>
  <c r="H18" i="61"/>
  <c r="H72" i="16"/>
  <c r="I10" i="61"/>
  <c r="I32" i="16"/>
  <c r="G18" i="61"/>
  <c r="G72" i="16"/>
  <c r="I8" i="61"/>
  <c r="A5" i="7"/>
  <c r="H18" i="63"/>
  <c r="H73" i="16"/>
  <c r="B73" i="16"/>
  <c r="G18" i="63"/>
  <c r="G73" i="16"/>
  <c r="I31" i="8"/>
  <c r="I87" i="7"/>
  <c r="H87" i="7"/>
  <c r="G87" i="7"/>
  <c r="I33" i="7"/>
  <c r="J37" i="58"/>
  <c r="K37" i="58"/>
  <c r="I37" i="58"/>
  <c r="J8" i="58"/>
  <c r="A5" i="36"/>
  <c r="G43" i="54"/>
  <c r="G41" i="55"/>
  <c r="G55" i="36"/>
  <c r="G89" i="2"/>
  <c r="G45" i="51"/>
  <c r="I39" i="58"/>
  <c r="G44" i="52"/>
  <c r="G59" i="35"/>
  <c r="G63" i="46"/>
  <c r="I45" i="51"/>
  <c r="H44" i="52"/>
  <c r="H41" i="55"/>
  <c r="I89" i="2"/>
  <c r="I63" i="46"/>
  <c r="H43" i="54"/>
  <c r="I43" i="54"/>
  <c r="I41" i="55"/>
  <c r="H89" i="2"/>
  <c r="H45" i="51"/>
  <c r="I44" i="52"/>
  <c r="H63" i="46"/>
  <c r="H55" i="36"/>
  <c r="I55" i="36"/>
  <c r="J39" i="58"/>
  <c r="K39" i="58"/>
  <c r="H59" i="35"/>
  <c r="I59" i="35"/>
  <c r="I12" i="54"/>
  <c r="I12" i="52"/>
  <c r="I13" i="48"/>
  <c r="I15" i="50"/>
  <c r="I14" i="47"/>
  <c r="I11" i="55"/>
  <c r="I34" i="2"/>
  <c r="I27" i="10"/>
  <c r="I19" i="38"/>
  <c r="I12" i="49"/>
  <c r="I13" i="51"/>
  <c r="I20" i="36"/>
  <c r="I25" i="42"/>
  <c r="J10" i="58"/>
  <c r="I26" i="12"/>
  <c r="G70" i="12"/>
  <c r="H70" i="12"/>
  <c r="I22" i="46"/>
  <c r="I43" i="56"/>
  <c r="I20" i="35"/>
  <c r="I11" i="56"/>
  <c r="H43" i="56"/>
  <c r="G43" i="56"/>
  <c r="J69" i="16"/>
  <c r="C24" i="16"/>
  <c r="A5" i="60"/>
  <c r="F24" i="16"/>
  <c r="A4" i="60"/>
  <c r="B37" i="19"/>
  <c r="B11" i="60"/>
  <c r="B24" i="16"/>
  <c r="H17" i="60"/>
  <c r="G17" i="60"/>
  <c r="I17" i="60"/>
  <c r="I8" i="60"/>
  <c r="J74" i="16"/>
  <c r="A5" i="59"/>
  <c r="A4" i="59"/>
  <c r="F11" i="59"/>
  <c r="F37" i="16"/>
  <c r="F19" i="59"/>
  <c r="F74" i="16"/>
  <c r="D11" i="59"/>
  <c r="D37" i="16"/>
  <c r="E19" i="59"/>
  <c r="E74" i="16"/>
  <c r="G11" i="59"/>
  <c r="G37" i="16"/>
  <c r="C19" i="59"/>
  <c r="C74" i="16"/>
  <c r="H11" i="59"/>
  <c r="H37" i="16"/>
  <c r="L11" i="59"/>
  <c r="E11" i="59"/>
  <c r="E37" i="16"/>
  <c r="G17" i="59"/>
  <c r="B19" i="59"/>
  <c r="G19" i="59"/>
  <c r="G74" i="16"/>
  <c r="B74" i="16"/>
  <c r="D19" i="59"/>
  <c r="D74" i="16"/>
  <c r="H17" i="59"/>
  <c r="I17" i="59"/>
  <c r="I19" i="59"/>
  <c r="I74" i="16"/>
  <c r="H19" i="59"/>
  <c r="H74" i="16"/>
  <c r="J11" i="59"/>
  <c r="I9" i="59"/>
  <c r="K11" i="59"/>
  <c r="J37" i="16"/>
  <c r="B11" i="59"/>
  <c r="B37" i="16"/>
  <c r="C11" i="59"/>
  <c r="I11" i="59"/>
  <c r="I37" i="16"/>
  <c r="C37" i="16"/>
  <c r="G62" i="46"/>
  <c r="H62" i="46"/>
  <c r="I62" i="46"/>
  <c r="J63" i="16"/>
  <c r="A4" i="51"/>
  <c r="A5" i="51"/>
  <c r="G41" i="51"/>
  <c r="H41" i="51"/>
  <c r="I41" i="51"/>
  <c r="G42" i="51"/>
  <c r="H42" i="51"/>
  <c r="I42" i="51"/>
  <c r="F1" i="58"/>
  <c r="E1" i="58"/>
  <c r="G12" i="58"/>
  <c r="F19" i="16"/>
  <c r="E41" i="58"/>
  <c r="C63" i="16"/>
  <c r="H12" i="58"/>
  <c r="G19" i="16"/>
  <c r="H41" i="58"/>
  <c r="F63" i="16"/>
  <c r="G41" i="58"/>
  <c r="E63" i="16"/>
  <c r="E12" i="58"/>
  <c r="D19" i="16"/>
  <c r="I12" i="58"/>
  <c r="H19" i="16"/>
  <c r="M12" i="58"/>
  <c r="G82" i="8"/>
  <c r="G86" i="7"/>
  <c r="I86" i="7"/>
  <c r="H82" i="8"/>
  <c r="D41" i="58"/>
  <c r="B63" i="16"/>
  <c r="I38" i="58"/>
  <c r="F12" i="58"/>
  <c r="E19" i="16"/>
  <c r="I82" i="8"/>
  <c r="H86" i="7"/>
  <c r="I41" i="58"/>
  <c r="G63" i="16"/>
  <c r="J38" i="58"/>
  <c r="F41" i="58"/>
  <c r="D63" i="16"/>
  <c r="K38" i="58"/>
  <c r="K41" i="58"/>
  <c r="I63" i="16"/>
  <c r="J41" i="58"/>
  <c r="H63" i="16"/>
  <c r="K12" i="58"/>
  <c r="L12" i="58"/>
  <c r="K19" i="16"/>
  <c r="J19" i="16"/>
  <c r="I30" i="8"/>
  <c r="I32" i="7"/>
  <c r="I41" i="53"/>
  <c r="D12" i="58"/>
  <c r="H41" i="53"/>
  <c r="G41" i="53"/>
  <c r="J12" i="58"/>
  <c r="I19" i="16"/>
  <c r="C19" i="16"/>
  <c r="J9" i="58"/>
  <c r="C12" i="58"/>
  <c r="B19" i="16"/>
  <c r="G42" i="54"/>
  <c r="G40" i="55"/>
  <c r="L21" i="38"/>
  <c r="I40" i="55"/>
  <c r="H42" i="54"/>
  <c r="I42" i="54"/>
  <c r="H40" i="55"/>
  <c r="I11" i="54"/>
  <c r="I11" i="53"/>
  <c r="I30" i="3"/>
  <c r="I12" i="48"/>
  <c r="I10" i="55"/>
  <c r="I26" i="10"/>
  <c r="I19" i="36"/>
  <c r="A5" i="37"/>
  <c r="A4" i="37"/>
  <c r="G44" i="51"/>
  <c r="G48" i="50"/>
  <c r="I33" i="2"/>
  <c r="I14" i="50"/>
  <c r="I12" i="51"/>
  <c r="I13" i="47"/>
  <c r="I25" i="12"/>
  <c r="I11" i="52"/>
  <c r="I18" i="38"/>
  <c r="I44" i="51"/>
  <c r="H44" i="51"/>
  <c r="H48" i="50"/>
  <c r="I48" i="50"/>
  <c r="C50" i="50"/>
  <c r="C71" i="16"/>
  <c r="D50" i="50"/>
  <c r="D71" i="16"/>
  <c r="E50" i="50"/>
  <c r="F50" i="50"/>
  <c r="F71" i="16"/>
  <c r="B50" i="50"/>
  <c r="J71" i="16"/>
  <c r="J33" i="8"/>
  <c r="J11" i="16"/>
  <c r="B35" i="7"/>
  <c r="B12" i="16"/>
  <c r="E85" i="8"/>
  <c r="E49" i="16"/>
  <c r="D85" i="8"/>
  <c r="D49" i="16"/>
  <c r="B85" i="8"/>
  <c r="F85" i="8"/>
  <c r="F49" i="16"/>
  <c r="C85" i="8"/>
  <c r="C49" i="16"/>
  <c r="L33" i="8"/>
  <c r="C33" i="8"/>
  <c r="C11" i="16"/>
  <c r="D33" i="8"/>
  <c r="D11" i="16"/>
  <c r="F33" i="8"/>
  <c r="H33" i="8"/>
  <c r="H11" i="16"/>
  <c r="G33" i="8"/>
  <c r="G11" i="16"/>
  <c r="E33" i="8"/>
  <c r="E11" i="16"/>
  <c r="B33" i="8"/>
  <c r="B11" i="16"/>
  <c r="E89" i="7"/>
  <c r="E50" i="16"/>
  <c r="D89" i="7"/>
  <c r="D50" i="16"/>
  <c r="B89" i="7"/>
  <c r="B50" i="16"/>
  <c r="F89" i="7"/>
  <c r="F50" i="16"/>
  <c r="C89" i="7"/>
  <c r="C50" i="16"/>
  <c r="L35" i="7"/>
  <c r="C35" i="7"/>
  <c r="C12" i="16"/>
  <c r="D35" i="7"/>
  <c r="D12" i="16"/>
  <c r="F35" i="7"/>
  <c r="F12" i="16"/>
  <c r="H35" i="7"/>
  <c r="H12" i="16"/>
  <c r="G35" i="7"/>
  <c r="G12" i="16"/>
  <c r="E35" i="7"/>
  <c r="E12" i="16"/>
  <c r="E43" i="53"/>
  <c r="E66" i="16"/>
  <c r="D43" i="53"/>
  <c r="B43" i="53"/>
  <c r="F43" i="53"/>
  <c r="F66" i="16"/>
  <c r="C43" i="53"/>
  <c r="C66" i="16"/>
  <c r="L13" i="53"/>
  <c r="G13" i="53"/>
  <c r="G31" i="16"/>
  <c r="H13" i="53"/>
  <c r="H31" i="16"/>
  <c r="C13" i="53"/>
  <c r="C31" i="16"/>
  <c r="D13" i="53"/>
  <c r="E13" i="53"/>
  <c r="E31" i="16"/>
  <c r="F13" i="53"/>
  <c r="F31" i="16"/>
  <c r="B13" i="53"/>
  <c r="B31" i="16"/>
  <c r="B14" i="54"/>
  <c r="B33" i="16"/>
  <c r="J13" i="53"/>
  <c r="A4" i="53"/>
  <c r="E45" i="54"/>
  <c r="E60" i="16"/>
  <c r="D45" i="54"/>
  <c r="D60" i="16"/>
  <c r="F45" i="54"/>
  <c r="F60" i="16"/>
  <c r="C45" i="54"/>
  <c r="C60" i="16"/>
  <c r="L14" i="54"/>
  <c r="J14" i="54"/>
  <c r="J33" i="16"/>
  <c r="C14" i="54"/>
  <c r="C33" i="16"/>
  <c r="D14" i="54"/>
  <c r="F14" i="54"/>
  <c r="F33" i="16"/>
  <c r="H14" i="54"/>
  <c r="H33" i="16"/>
  <c r="G14" i="54"/>
  <c r="G33" i="16"/>
  <c r="E14" i="54"/>
  <c r="E33" i="16"/>
  <c r="A4" i="55"/>
  <c r="E43" i="55"/>
  <c r="E61" i="16"/>
  <c r="D43" i="55"/>
  <c r="B43" i="55"/>
  <c r="F43" i="55"/>
  <c r="F61" i="16"/>
  <c r="C43" i="55"/>
  <c r="C61" i="16"/>
  <c r="B13" i="55"/>
  <c r="B38" i="16"/>
  <c r="C13" i="55"/>
  <c r="C38" i="16"/>
  <c r="D13" i="55"/>
  <c r="D38" i="16"/>
  <c r="H13" i="55"/>
  <c r="H38" i="16"/>
  <c r="G13" i="55"/>
  <c r="G38" i="16"/>
  <c r="F13" i="55"/>
  <c r="F38" i="16"/>
  <c r="E13" i="55"/>
  <c r="E38" i="16"/>
  <c r="E57" i="36"/>
  <c r="D57" i="36"/>
  <c r="D70" i="16"/>
  <c r="B57" i="36"/>
  <c r="F57" i="36"/>
  <c r="F70" i="16"/>
  <c r="C57" i="36"/>
  <c r="C70" i="16"/>
  <c r="L22" i="36"/>
  <c r="C22" i="36"/>
  <c r="C9" i="16"/>
  <c r="D22" i="36"/>
  <c r="D9" i="16"/>
  <c r="F22" i="36"/>
  <c r="F9" i="16"/>
  <c r="H22" i="36"/>
  <c r="H9" i="16"/>
  <c r="G22" i="36"/>
  <c r="G9" i="16"/>
  <c r="E22" i="36"/>
  <c r="E9" i="16"/>
  <c r="B22" i="36"/>
  <c r="B9" i="16"/>
  <c r="C29" i="10"/>
  <c r="C20" i="16"/>
  <c r="D29" i="10"/>
  <c r="D20" i="16"/>
  <c r="F29" i="10"/>
  <c r="F20" i="16"/>
  <c r="H29" i="10"/>
  <c r="H20" i="16"/>
  <c r="E29" i="10"/>
  <c r="E20" i="16"/>
  <c r="B29" i="10"/>
  <c r="B20" i="16"/>
  <c r="L15" i="48"/>
  <c r="C15" i="48"/>
  <c r="C16" i="16"/>
  <c r="D15" i="48"/>
  <c r="D16" i="16"/>
  <c r="F15" i="48"/>
  <c r="F16" i="16"/>
  <c r="H15" i="48"/>
  <c r="H16" i="16"/>
  <c r="G15" i="48"/>
  <c r="G16" i="16"/>
  <c r="E15" i="48"/>
  <c r="E16" i="16"/>
  <c r="B15" i="48"/>
  <c r="B16" i="16"/>
  <c r="L36" i="2"/>
  <c r="D36" i="2"/>
  <c r="D10" i="16"/>
  <c r="F36" i="2"/>
  <c r="F10" i="16"/>
  <c r="H36" i="2"/>
  <c r="H10" i="16"/>
  <c r="E36" i="2"/>
  <c r="E10" i="16"/>
  <c r="B36" i="2"/>
  <c r="B10" i="16"/>
  <c r="D47" i="51"/>
  <c r="D68" i="16"/>
  <c r="B47" i="51"/>
  <c r="B68" i="16"/>
  <c r="F47" i="51"/>
  <c r="F68" i="16"/>
  <c r="L15" i="51"/>
  <c r="C15" i="51"/>
  <c r="C28" i="16"/>
  <c r="F15" i="51"/>
  <c r="G15" i="51"/>
  <c r="G28" i="16"/>
  <c r="B15" i="51"/>
  <c r="B28" i="16"/>
  <c r="D21" i="38"/>
  <c r="D27" i="16"/>
  <c r="F21" i="38"/>
  <c r="F27" i="16"/>
  <c r="H21" i="38"/>
  <c r="H27" i="16"/>
  <c r="E21" i="38"/>
  <c r="E27" i="16"/>
  <c r="B21" i="38"/>
  <c r="B27" i="16"/>
  <c r="L17" i="50"/>
  <c r="C17" i="50"/>
  <c r="C14" i="16"/>
  <c r="F17" i="50"/>
  <c r="H17" i="50"/>
  <c r="H14" i="16"/>
  <c r="G17" i="50"/>
  <c r="G14" i="16"/>
  <c r="E17" i="50"/>
  <c r="E14" i="16"/>
  <c r="B17" i="50"/>
  <c r="B14" i="16"/>
  <c r="G67" i="12"/>
  <c r="C28" i="12"/>
  <c r="C17" i="16"/>
  <c r="D28" i="12"/>
  <c r="D17" i="16"/>
  <c r="F28" i="12"/>
  <c r="F17" i="16"/>
  <c r="H28" i="12"/>
  <c r="H17" i="16"/>
  <c r="E28" i="12"/>
  <c r="E17" i="16"/>
  <c r="B28" i="12"/>
  <c r="B17" i="16"/>
  <c r="E70" i="42"/>
  <c r="D70" i="42"/>
  <c r="D56" i="16"/>
  <c r="B70" i="42"/>
  <c r="F70" i="42"/>
  <c r="F56" i="16"/>
  <c r="L27" i="42"/>
  <c r="J27" i="42"/>
  <c r="C27" i="42"/>
  <c r="D27" i="42"/>
  <c r="D22" i="16"/>
  <c r="F27" i="42"/>
  <c r="F22" i="16"/>
  <c r="H27" i="42"/>
  <c r="H22" i="16"/>
  <c r="G27" i="42"/>
  <c r="G22" i="16"/>
  <c r="B27" i="42"/>
  <c r="B22" i="16"/>
  <c r="E44" i="49"/>
  <c r="E62" i="16"/>
  <c r="D44" i="49"/>
  <c r="B44" i="49"/>
  <c r="B62" i="16"/>
  <c r="F44" i="49"/>
  <c r="F62" i="16"/>
  <c r="C44" i="49"/>
  <c r="C62" i="16"/>
  <c r="L14" i="49"/>
  <c r="F14" i="49"/>
  <c r="H14" i="49"/>
  <c r="H18" i="16"/>
  <c r="G14" i="49"/>
  <c r="G18" i="16"/>
  <c r="E14" i="49"/>
  <c r="E18" i="16"/>
  <c r="B14" i="49"/>
  <c r="B18" i="16"/>
  <c r="E54" i="34"/>
  <c r="D54" i="34"/>
  <c r="D57" i="16"/>
  <c r="B54" i="34"/>
  <c r="F54" i="34"/>
  <c r="F57" i="16"/>
  <c r="C54" i="34"/>
  <c r="C57" i="16"/>
  <c r="C19" i="34"/>
  <c r="C26" i="16"/>
  <c r="D19" i="34"/>
  <c r="D26" i="16"/>
  <c r="F19" i="34"/>
  <c r="H19" i="34"/>
  <c r="H26" i="16"/>
  <c r="G19" i="34"/>
  <c r="G26" i="16"/>
  <c r="E19" i="34"/>
  <c r="E26" i="16"/>
  <c r="B19" i="34"/>
  <c r="B26" i="16"/>
  <c r="B57" i="33"/>
  <c r="F57" i="33"/>
  <c r="F52" i="16"/>
  <c r="C57" i="33"/>
  <c r="C52" i="16"/>
  <c r="L20" i="33"/>
  <c r="J20" i="33"/>
  <c r="J8" i="16"/>
  <c r="C20" i="33"/>
  <c r="C8" i="16"/>
  <c r="D20" i="33"/>
  <c r="D8" i="16"/>
  <c r="H20" i="33"/>
  <c r="H8" i="16"/>
  <c r="G20" i="33"/>
  <c r="G8" i="16"/>
  <c r="F20" i="33"/>
  <c r="F8" i="16"/>
  <c r="E20" i="33"/>
  <c r="E8" i="16"/>
  <c r="B20" i="33"/>
  <c r="B8" i="16"/>
  <c r="E46" i="52"/>
  <c r="D46" i="52"/>
  <c r="D59" i="16"/>
  <c r="B46" i="52"/>
  <c r="F46" i="52"/>
  <c r="F59" i="16"/>
  <c r="L14" i="52"/>
  <c r="D14" i="52"/>
  <c r="D23" i="16"/>
  <c r="F14" i="52"/>
  <c r="F23" i="16"/>
  <c r="H14" i="52"/>
  <c r="H23" i="16"/>
  <c r="G14" i="52"/>
  <c r="G23" i="16"/>
  <c r="E14" i="52"/>
  <c r="E23" i="16"/>
  <c r="B14" i="52"/>
  <c r="B23" i="16"/>
  <c r="L16" i="47"/>
  <c r="C16" i="47"/>
  <c r="C36" i="16"/>
  <c r="D16" i="47"/>
  <c r="D36" i="16"/>
  <c r="F16" i="47"/>
  <c r="G16" i="47"/>
  <c r="G36" i="16"/>
  <c r="B16" i="47"/>
  <c r="B36" i="16"/>
  <c r="L25" i="9"/>
  <c r="J25" i="9"/>
  <c r="J6" i="16"/>
  <c r="D25" i="9"/>
  <c r="D6" i="16"/>
  <c r="F25" i="9"/>
  <c r="F6" i="16"/>
  <c r="H25" i="9"/>
  <c r="H6" i="16"/>
  <c r="G25" i="9"/>
  <c r="G6" i="16"/>
  <c r="E25" i="9"/>
  <c r="E6" i="16"/>
  <c r="B25" i="9"/>
  <c r="B6" i="16"/>
  <c r="A4" i="9"/>
  <c r="A4" i="3"/>
  <c r="L32" i="3"/>
  <c r="J32" i="3"/>
  <c r="J7" i="16"/>
  <c r="C32" i="3"/>
  <c r="C7" i="16"/>
  <c r="D32" i="3"/>
  <c r="D7" i="16"/>
  <c r="H32" i="3"/>
  <c r="H7" i="16"/>
  <c r="G32" i="3"/>
  <c r="G7" i="16"/>
  <c r="F32" i="3"/>
  <c r="F7" i="16"/>
  <c r="E32" i="3"/>
  <c r="E7" i="16"/>
  <c r="B32" i="3"/>
  <c r="B7" i="16"/>
  <c r="D65" i="46"/>
  <c r="D67" i="16"/>
  <c r="F65" i="46"/>
  <c r="F67" i="16"/>
  <c r="B59" i="20"/>
  <c r="F59" i="20"/>
  <c r="F58" i="16"/>
  <c r="C59" i="20"/>
  <c r="C58" i="16"/>
  <c r="L24" i="46"/>
  <c r="C24" i="46"/>
  <c r="D24" i="46"/>
  <c r="D29" i="16"/>
  <c r="H24" i="46"/>
  <c r="H29" i="16"/>
  <c r="G24" i="46"/>
  <c r="G29" i="16"/>
  <c r="E24" i="46"/>
  <c r="E29" i="16"/>
  <c r="B24" i="46"/>
  <c r="B29" i="16"/>
  <c r="L21" i="20"/>
  <c r="B21" i="20"/>
  <c r="B15" i="16"/>
  <c r="C21" i="20"/>
  <c r="C15" i="16"/>
  <c r="H21" i="20"/>
  <c r="H15" i="16"/>
  <c r="G21" i="20"/>
  <c r="G15" i="16"/>
  <c r="F21" i="20"/>
  <c r="F15" i="16"/>
  <c r="E21" i="20"/>
  <c r="E15" i="16"/>
  <c r="A4" i="20"/>
  <c r="A37" i="56"/>
  <c r="A4" i="56"/>
  <c r="J13" i="16"/>
  <c r="D13" i="16"/>
  <c r="F13" i="16"/>
  <c r="G13" i="16"/>
  <c r="E13" i="16"/>
  <c r="B13" i="16"/>
  <c r="K39" i="16"/>
  <c r="I40" i="56"/>
  <c r="H40" i="56"/>
  <c r="G40" i="56"/>
  <c r="I7" i="56"/>
  <c r="I39" i="56"/>
  <c r="H39" i="56"/>
  <c r="G39" i="56"/>
  <c r="I8" i="56"/>
  <c r="I6" i="44"/>
  <c r="I8" i="44"/>
  <c r="I42" i="50"/>
  <c r="H42" i="50"/>
  <c r="G42" i="50"/>
  <c r="I9" i="50"/>
  <c r="I8" i="50"/>
  <c r="L29" i="10"/>
  <c r="L15" i="40"/>
  <c r="L17" i="39"/>
  <c r="L19" i="34"/>
  <c r="L17" i="32"/>
  <c r="E17" i="32"/>
  <c r="I11" i="47"/>
  <c r="I10" i="47"/>
  <c r="I9" i="47"/>
  <c r="I8" i="47"/>
  <c r="I7" i="47"/>
  <c r="E15" i="41"/>
  <c r="E27" i="42"/>
  <c r="E22" i="16"/>
  <c r="K38" i="16"/>
  <c r="K33" i="16"/>
  <c r="K42" i="16"/>
  <c r="K20" i="16"/>
  <c r="K36" i="16"/>
  <c r="K35" i="16"/>
  <c r="K34" i="16"/>
  <c r="K17" i="16"/>
  <c r="K29" i="16"/>
  <c r="K12" i="16"/>
  <c r="K21" i="16"/>
  <c r="K23" i="16"/>
  <c r="K25" i="16"/>
  <c r="K11" i="16"/>
  <c r="K16" i="16"/>
  <c r="K9" i="16"/>
  <c r="K7" i="16"/>
  <c r="K13" i="16"/>
  <c r="K26" i="16"/>
  <c r="K5" i="16"/>
  <c r="K15" i="16"/>
  <c r="K8" i="16"/>
  <c r="K6" i="16"/>
  <c r="K18" i="16"/>
  <c r="I39" i="53"/>
  <c r="H39" i="53"/>
  <c r="G39" i="53"/>
  <c r="J61" i="16"/>
  <c r="J66" i="16"/>
  <c r="B45" i="54"/>
  <c r="B60" i="16"/>
  <c r="J60" i="16"/>
  <c r="J13" i="55"/>
  <c r="J38" i="16"/>
  <c r="I38" i="55"/>
  <c r="H38" i="55"/>
  <c r="G38" i="55"/>
  <c r="L13" i="55"/>
  <c r="I8" i="55"/>
  <c r="A5" i="55"/>
  <c r="I9" i="53"/>
  <c r="I8" i="53"/>
  <c r="I8" i="54"/>
  <c r="I40" i="54"/>
  <c r="H40" i="54"/>
  <c r="G40" i="54"/>
  <c r="I39" i="54"/>
  <c r="H39" i="54"/>
  <c r="G39" i="54"/>
  <c r="I9" i="54"/>
  <c r="A5" i="54"/>
  <c r="A4" i="54"/>
  <c r="I38" i="53"/>
  <c r="H38" i="53"/>
  <c r="G38" i="53"/>
  <c r="A5" i="53"/>
  <c r="I25" i="14"/>
  <c r="H24" i="43"/>
  <c r="I26" i="15"/>
  <c r="J35" i="7"/>
  <c r="J12" i="16"/>
  <c r="E15" i="40"/>
  <c r="J15" i="40"/>
  <c r="J15" i="41"/>
  <c r="J15" i="48"/>
  <c r="J16" i="16"/>
  <c r="J22" i="36"/>
  <c r="J9" i="16"/>
  <c r="J12" i="45"/>
  <c r="G29" i="10"/>
  <c r="G20" i="16"/>
  <c r="J29" i="10"/>
  <c r="J20" i="16"/>
  <c r="E17" i="39"/>
  <c r="J17" i="39"/>
  <c r="J36" i="2"/>
  <c r="K36" i="2"/>
  <c r="J15" i="51"/>
  <c r="K15" i="51"/>
  <c r="J28" i="12"/>
  <c r="J17" i="16"/>
  <c r="J14" i="49"/>
  <c r="J18" i="16"/>
  <c r="J19" i="34"/>
  <c r="J26" i="16"/>
  <c r="J16" i="47"/>
  <c r="J36" i="16"/>
  <c r="J17" i="32"/>
  <c r="J14" i="52"/>
  <c r="J23" i="16"/>
  <c r="E10" i="44"/>
  <c r="E42" i="16"/>
  <c r="E12" i="45"/>
  <c r="E40" i="16"/>
  <c r="I80" i="8"/>
  <c r="H80" i="8"/>
  <c r="G80" i="8"/>
  <c r="I41" i="52"/>
  <c r="H41" i="52"/>
  <c r="G41" i="52"/>
  <c r="J10" i="44"/>
  <c r="J42" i="16"/>
  <c r="I17" i="36"/>
  <c r="J24" i="46"/>
  <c r="J29" i="16"/>
  <c r="J21" i="20"/>
  <c r="J17" i="50"/>
  <c r="K17" i="50"/>
  <c r="C21" i="38"/>
  <c r="C27" i="16"/>
  <c r="J21" i="38"/>
  <c r="K21" i="38"/>
  <c r="I28" i="8"/>
  <c r="A4" i="8"/>
  <c r="I84" i="7"/>
  <c r="H84" i="7"/>
  <c r="G84" i="7"/>
  <c r="I30" i="7"/>
  <c r="A4" i="7"/>
  <c r="I10" i="48"/>
  <c r="A4" i="48"/>
  <c r="A4" i="36"/>
  <c r="I24" i="10"/>
  <c r="A4" i="10"/>
  <c r="I50" i="39"/>
  <c r="H50" i="39"/>
  <c r="G50" i="39"/>
  <c r="I15" i="39"/>
  <c r="A4" i="39"/>
  <c r="I86" i="2"/>
  <c r="H86" i="2"/>
  <c r="G86" i="2"/>
  <c r="I31" i="2"/>
  <c r="A4" i="2"/>
  <c r="I10" i="51"/>
  <c r="I16" i="38"/>
  <c r="A4" i="38"/>
  <c r="I46" i="50"/>
  <c r="H46" i="50"/>
  <c r="G46" i="50"/>
  <c r="G41" i="49"/>
  <c r="H41" i="49"/>
  <c r="I41" i="49"/>
  <c r="I12" i="50"/>
  <c r="A4" i="50"/>
  <c r="I10" i="49"/>
  <c r="A4" i="49"/>
  <c r="A4" i="34"/>
  <c r="I16" i="34"/>
  <c r="I51" i="34"/>
  <c r="H51" i="34"/>
  <c r="G51" i="34"/>
  <c r="A5" i="34"/>
  <c r="I55" i="33"/>
  <c r="H55" i="33"/>
  <c r="G55" i="33"/>
  <c r="I18" i="33"/>
  <c r="A4" i="33"/>
  <c r="A4" i="12"/>
  <c r="I23" i="12"/>
  <c r="A5" i="12"/>
  <c r="I67" i="42"/>
  <c r="H67" i="42"/>
  <c r="G67" i="42"/>
  <c r="G60" i="46"/>
  <c r="H60" i="46"/>
  <c r="I60" i="46"/>
  <c r="I23" i="42"/>
  <c r="A4" i="42"/>
  <c r="I9" i="52"/>
  <c r="A4" i="52"/>
  <c r="I28" i="3"/>
  <c r="I19" i="46"/>
  <c r="A5" i="46"/>
  <c r="A4" i="46"/>
  <c r="I57" i="20"/>
  <c r="H57" i="20"/>
  <c r="G57" i="20"/>
  <c r="I19" i="20"/>
  <c r="A5" i="20"/>
  <c r="I56" i="35"/>
  <c r="H56" i="35"/>
  <c r="G56" i="35"/>
  <c r="I17" i="35"/>
  <c r="I52" i="37"/>
  <c r="H52" i="37"/>
  <c r="G52" i="37"/>
  <c r="I15" i="37"/>
  <c r="I8" i="37"/>
  <c r="I9" i="37"/>
  <c r="I10" i="37"/>
  <c r="I11" i="37"/>
  <c r="I12" i="37"/>
  <c r="I13" i="37"/>
  <c r="I14" i="37"/>
  <c r="B34" i="19"/>
  <c r="E21" i="16"/>
  <c r="E25" i="16"/>
  <c r="E15" i="51"/>
  <c r="E28" i="16"/>
  <c r="E34" i="16"/>
  <c r="E35" i="16"/>
  <c r="E16" i="47"/>
  <c r="E36" i="16"/>
  <c r="F12" i="45"/>
  <c r="F10" i="44"/>
  <c r="C12" i="45"/>
  <c r="C40" i="16"/>
  <c r="D12" i="45"/>
  <c r="G12" i="45"/>
  <c r="H12" i="45"/>
  <c r="H40" i="16"/>
  <c r="B12" i="45"/>
  <c r="B40" i="16"/>
  <c r="D14" i="49"/>
  <c r="D18" i="16"/>
  <c r="G25" i="14"/>
  <c r="I16" i="36"/>
  <c r="G22" i="43"/>
  <c r="G39" i="49"/>
  <c r="H39" i="49"/>
  <c r="I39" i="49"/>
  <c r="C46" i="52"/>
  <c r="C59" i="16"/>
  <c r="J59" i="16"/>
  <c r="C47" i="51"/>
  <c r="C68" i="16"/>
  <c r="E47" i="51"/>
  <c r="E68" i="16"/>
  <c r="J68" i="16"/>
  <c r="D15" i="51"/>
  <c r="D28" i="16"/>
  <c r="H15" i="51"/>
  <c r="H28" i="16"/>
  <c r="J62" i="16"/>
  <c r="G45" i="50"/>
  <c r="H45" i="50"/>
  <c r="I45" i="50"/>
  <c r="I40" i="52"/>
  <c r="H40" i="52"/>
  <c r="G40" i="52"/>
  <c r="I8" i="52"/>
  <c r="I9" i="51"/>
  <c r="I8" i="51"/>
  <c r="D17" i="50"/>
  <c r="D14" i="16"/>
  <c r="G44" i="50"/>
  <c r="H44" i="50"/>
  <c r="I44" i="50"/>
  <c r="I11" i="50"/>
  <c r="I10" i="50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G78" i="8"/>
  <c r="H78" i="8"/>
  <c r="I78" i="8"/>
  <c r="G79" i="8"/>
  <c r="H79" i="8"/>
  <c r="I79" i="8"/>
  <c r="I60" i="8"/>
  <c r="H60" i="8"/>
  <c r="G60" i="8"/>
  <c r="I26" i="8"/>
  <c r="G63" i="7"/>
  <c r="H63" i="7"/>
  <c r="I63" i="7"/>
  <c r="G64" i="7"/>
  <c r="H64" i="7"/>
  <c r="I64" i="7"/>
  <c r="G65" i="7"/>
  <c r="H65" i="7"/>
  <c r="I65" i="7"/>
  <c r="G66" i="7"/>
  <c r="H66" i="7"/>
  <c r="I66" i="7"/>
  <c r="G67" i="7"/>
  <c r="H67" i="7"/>
  <c r="I67" i="7"/>
  <c r="G68" i="7"/>
  <c r="H68" i="7"/>
  <c r="I68" i="7"/>
  <c r="G69" i="7"/>
  <c r="H69" i="7"/>
  <c r="I69" i="7"/>
  <c r="G70" i="7"/>
  <c r="H70" i="7"/>
  <c r="I70" i="7"/>
  <c r="G71" i="7"/>
  <c r="H71" i="7"/>
  <c r="I71" i="7"/>
  <c r="G72" i="7"/>
  <c r="H72" i="7"/>
  <c r="I72" i="7"/>
  <c r="G73" i="7"/>
  <c r="H73" i="7"/>
  <c r="I73" i="7"/>
  <c r="G74" i="7"/>
  <c r="H74" i="7"/>
  <c r="I74" i="7"/>
  <c r="G75" i="7"/>
  <c r="H75" i="7"/>
  <c r="I75" i="7"/>
  <c r="G76" i="7"/>
  <c r="H76" i="7"/>
  <c r="I76" i="7"/>
  <c r="G77" i="7"/>
  <c r="H77" i="7"/>
  <c r="I77" i="7"/>
  <c r="G78" i="7"/>
  <c r="H78" i="7"/>
  <c r="I78" i="7"/>
  <c r="G79" i="7"/>
  <c r="H79" i="7"/>
  <c r="I79" i="7"/>
  <c r="G80" i="7"/>
  <c r="H80" i="7"/>
  <c r="I80" i="7"/>
  <c r="G81" i="7"/>
  <c r="H81" i="7"/>
  <c r="I81" i="7"/>
  <c r="G82" i="7"/>
  <c r="H82" i="7"/>
  <c r="I82" i="7"/>
  <c r="I83" i="7"/>
  <c r="H83" i="7"/>
  <c r="G83" i="7"/>
  <c r="I28" i="7"/>
  <c r="I12" i="40"/>
  <c r="I46" i="41"/>
  <c r="H46" i="41"/>
  <c r="G46" i="41"/>
  <c r="I12" i="41"/>
  <c r="I8" i="48"/>
  <c r="I15" i="36"/>
  <c r="I22" i="10"/>
  <c r="I48" i="39"/>
  <c r="H48" i="39"/>
  <c r="G48" i="39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G79" i="2"/>
  <c r="H79" i="2"/>
  <c r="I79" i="2"/>
  <c r="G80" i="2"/>
  <c r="H80" i="2"/>
  <c r="I80" i="2"/>
  <c r="G81" i="2"/>
  <c r="H81" i="2"/>
  <c r="I81" i="2"/>
  <c r="G82" i="2"/>
  <c r="H82" i="2"/>
  <c r="I82" i="2"/>
  <c r="G83" i="2"/>
  <c r="H83" i="2"/>
  <c r="I83" i="2"/>
  <c r="G84" i="2"/>
  <c r="H84" i="2"/>
  <c r="I84" i="2"/>
  <c r="I85" i="2"/>
  <c r="H85" i="2"/>
  <c r="G85" i="2"/>
  <c r="I30" i="2"/>
  <c r="I14" i="38"/>
  <c r="I8" i="49"/>
  <c r="I40" i="49"/>
  <c r="H40" i="49"/>
  <c r="G40" i="49"/>
  <c r="I9" i="49"/>
  <c r="I49" i="34"/>
  <c r="H49" i="34"/>
  <c r="G49" i="34"/>
  <c r="I14" i="34"/>
  <c r="I53" i="33"/>
  <c r="H53" i="33"/>
  <c r="G53" i="33"/>
  <c r="I16" i="33"/>
  <c r="E63" i="12"/>
  <c r="H65" i="12"/>
  <c r="G65" i="12"/>
  <c r="I21" i="12"/>
  <c r="I65" i="42"/>
  <c r="H65" i="42"/>
  <c r="G65" i="42"/>
  <c r="I21" i="42"/>
  <c r="I44" i="47"/>
  <c r="H44" i="47"/>
  <c r="G44" i="47"/>
  <c r="I45" i="47"/>
  <c r="H45" i="47"/>
  <c r="G45" i="47"/>
  <c r="I67" i="9"/>
  <c r="H67" i="9"/>
  <c r="G67" i="9"/>
  <c r="I66" i="9"/>
  <c r="H66" i="9"/>
  <c r="G6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6" i="3"/>
  <c r="I58" i="46"/>
  <c r="H58" i="46"/>
  <c r="G58" i="46"/>
  <c r="I17" i="46"/>
  <c r="G46" i="20"/>
  <c r="G47" i="20"/>
  <c r="G48" i="20"/>
  <c r="G49" i="20"/>
  <c r="G50" i="20"/>
  <c r="G51" i="20"/>
  <c r="G52" i="20"/>
  <c r="G53" i="20"/>
  <c r="G54" i="20"/>
  <c r="G55" i="20"/>
  <c r="G56" i="20"/>
  <c r="I55" i="20"/>
  <c r="H55" i="20"/>
  <c r="I17" i="20"/>
  <c r="G54" i="35"/>
  <c r="G55" i="35"/>
  <c r="I54" i="35"/>
  <c r="H54" i="35"/>
  <c r="I15" i="35"/>
  <c r="I16" i="35"/>
  <c r="I50" i="37"/>
  <c r="H50" i="37"/>
  <c r="G50" i="37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16" i="19"/>
  <c r="B5" i="19"/>
  <c r="B9" i="19"/>
  <c r="B10" i="19"/>
  <c r="B11" i="19"/>
  <c r="B12" i="19"/>
  <c r="B13" i="19"/>
  <c r="B8" i="19"/>
  <c r="B6" i="19"/>
  <c r="B3" i="19"/>
  <c r="J67" i="16"/>
  <c r="F74" i="18"/>
  <c r="I9" i="48"/>
  <c r="I7" i="48"/>
  <c r="H23" i="14"/>
  <c r="H22" i="14"/>
  <c r="H24" i="15"/>
  <c r="I27" i="8"/>
  <c r="I29" i="7"/>
  <c r="I13" i="40"/>
  <c r="I47" i="41"/>
  <c r="H47" i="41"/>
  <c r="G47" i="41"/>
  <c r="I13" i="41"/>
  <c r="I23" i="10"/>
  <c r="H49" i="39"/>
  <c r="I49" i="39"/>
  <c r="G49" i="39"/>
  <c r="I29" i="2"/>
  <c r="I15" i="38"/>
  <c r="G50" i="34"/>
  <c r="I50" i="34"/>
  <c r="H50" i="34"/>
  <c r="I15" i="34"/>
  <c r="G54" i="33"/>
  <c r="I54" i="33"/>
  <c r="H54" i="33"/>
  <c r="I17" i="33"/>
  <c r="G66" i="12"/>
  <c r="H66" i="12"/>
  <c r="I22" i="12"/>
  <c r="H66" i="42"/>
  <c r="I66" i="42"/>
  <c r="G66" i="42"/>
  <c r="I22" i="42"/>
  <c r="E47" i="47"/>
  <c r="D47" i="47"/>
  <c r="I47" i="47"/>
  <c r="B47" i="47"/>
  <c r="F47" i="47"/>
  <c r="C47" i="47"/>
  <c r="I27" i="3"/>
  <c r="H50" i="32"/>
  <c r="I50" i="32"/>
  <c r="G50" i="32"/>
  <c r="I15" i="32"/>
  <c r="G50" i="46"/>
  <c r="G51" i="46"/>
  <c r="G52" i="46"/>
  <c r="G53" i="46"/>
  <c r="G54" i="46"/>
  <c r="G55" i="46"/>
  <c r="G56" i="46"/>
  <c r="G57" i="46"/>
  <c r="G59" i="46"/>
  <c r="G49" i="46"/>
  <c r="H50" i="46"/>
  <c r="H51" i="46"/>
  <c r="H52" i="46"/>
  <c r="H53" i="46"/>
  <c r="H54" i="46"/>
  <c r="H55" i="46"/>
  <c r="H56" i="46"/>
  <c r="H57" i="46"/>
  <c r="H59" i="46"/>
  <c r="H49" i="46"/>
  <c r="I49" i="46"/>
  <c r="I51" i="46"/>
  <c r="I52" i="46"/>
  <c r="I53" i="46"/>
  <c r="I54" i="46"/>
  <c r="I55" i="46"/>
  <c r="I56" i="46"/>
  <c r="I57" i="46"/>
  <c r="I59" i="46"/>
  <c r="I50" i="46"/>
  <c r="I18" i="46"/>
  <c r="I56" i="20"/>
  <c r="H56" i="20"/>
  <c r="I18" i="20"/>
  <c r="H55" i="35"/>
  <c r="I55" i="35"/>
  <c r="G51" i="37"/>
  <c r="I51" i="37"/>
  <c r="H51" i="37"/>
  <c r="H16" i="47"/>
  <c r="H36" i="16"/>
  <c r="B65" i="46"/>
  <c r="B67" i="16"/>
  <c r="C65" i="46"/>
  <c r="C67" i="16"/>
  <c r="F24" i="46"/>
  <c r="F29" i="16"/>
  <c r="I16" i="46"/>
  <c r="I15" i="46"/>
  <c r="I14" i="46"/>
  <c r="I13" i="46"/>
  <c r="I12" i="46"/>
  <c r="I11" i="46"/>
  <c r="I10" i="46"/>
  <c r="I9" i="46"/>
  <c r="I8" i="46"/>
  <c r="I25" i="8"/>
  <c r="I27" i="7"/>
  <c r="I11" i="40"/>
  <c r="I52" i="36"/>
  <c r="H52" i="36"/>
  <c r="G52" i="36"/>
  <c r="I14" i="36"/>
  <c r="I10" i="45"/>
  <c r="I21" i="10"/>
  <c r="G47" i="39"/>
  <c r="I47" i="39"/>
  <c r="H47" i="39"/>
  <c r="I12" i="39"/>
  <c r="I28" i="2"/>
  <c r="I13" i="38"/>
  <c r="H48" i="34"/>
  <c r="I48" i="34"/>
  <c r="G48" i="34"/>
  <c r="I13" i="34"/>
  <c r="I12" i="34"/>
  <c r="G52" i="33"/>
  <c r="I52" i="33"/>
  <c r="H52" i="33"/>
  <c r="I15" i="33"/>
  <c r="G64" i="12"/>
  <c r="H64" i="12"/>
  <c r="I20" i="12"/>
  <c r="G64" i="42"/>
  <c r="I64" i="42"/>
  <c r="H64" i="42"/>
  <c r="I20" i="42"/>
  <c r="G65" i="9"/>
  <c r="I65" i="9"/>
  <c r="H65" i="9"/>
  <c r="I25" i="3"/>
  <c r="G51" i="32"/>
  <c r="I51" i="32"/>
  <c r="H51" i="32"/>
  <c r="I14" i="32"/>
  <c r="I54" i="20"/>
  <c r="H54" i="20"/>
  <c r="I16" i="20"/>
  <c r="G53" i="35"/>
  <c r="I53" i="35"/>
  <c r="H53" i="35"/>
  <c r="I14" i="35"/>
  <c r="G49" i="37"/>
  <c r="I49" i="37"/>
  <c r="H49" i="37"/>
  <c r="U49" i="16"/>
  <c r="U48" i="16"/>
  <c r="U47" i="16"/>
  <c r="J40" i="16"/>
  <c r="J34" i="16"/>
  <c r="J35" i="16"/>
  <c r="J21" i="16"/>
  <c r="J25" i="16"/>
  <c r="J15" i="16"/>
  <c r="J54" i="16"/>
  <c r="J52" i="16"/>
  <c r="J50" i="16"/>
  <c r="J49" i="16"/>
  <c r="J48" i="16"/>
  <c r="J65" i="16"/>
  <c r="J70" i="16"/>
  <c r="J57" i="16"/>
  <c r="J55" i="16"/>
  <c r="J56" i="16"/>
  <c r="J53" i="16"/>
  <c r="J51" i="16"/>
  <c r="U50" i="16"/>
  <c r="J58" i="16"/>
  <c r="J47" i="16"/>
  <c r="F66" i="15"/>
  <c r="Q50" i="16"/>
  <c r="E66" i="15"/>
  <c r="B66" i="15"/>
  <c r="D66" i="15"/>
  <c r="H66" i="15"/>
  <c r="S50" i="16"/>
  <c r="F69" i="9"/>
  <c r="F51" i="16"/>
  <c r="E69" i="9"/>
  <c r="B69" i="9"/>
  <c r="D69" i="9"/>
  <c r="I69" i="9"/>
  <c r="I51" i="16"/>
  <c r="H69" i="9"/>
  <c r="H51" i="16"/>
  <c r="F72" i="12"/>
  <c r="D40" i="16"/>
  <c r="F40" i="16"/>
  <c r="G40" i="16"/>
  <c r="I9" i="45"/>
  <c r="I8" i="45"/>
  <c r="C10" i="44"/>
  <c r="C42" i="16"/>
  <c r="D10" i="44"/>
  <c r="D42" i="16"/>
  <c r="F42" i="16"/>
  <c r="G10" i="44"/>
  <c r="G42" i="16"/>
  <c r="H10" i="44"/>
  <c r="H42" i="16"/>
  <c r="B10" i="44"/>
  <c r="B42" i="16"/>
  <c r="I7" i="44"/>
  <c r="E59" i="20"/>
  <c r="E58" i="16"/>
  <c r="C66" i="15"/>
  <c r="N50" i="16"/>
  <c r="O50" i="16"/>
  <c r="M50" i="16"/>
  <c r="C69" i="9"/>
  <c r="C51" i="16"/>
  <c r="D51" i="16"/>
  <c r="E51" i="16"/>
  <c r="C70" i="42"/>
  <c r="C56" i="16"/>
  <c r="C53" i="32"/>
  <c r="C55" i="16"/>
  <c r="D53" i="32"/>
  <c r="D55" i="16"/>
  <c r="E53" i="32"/>
  <c r="F53" i="32"/>
  <c r="F55" i="16"/>
  <c r="B53" i="32"/>
  <c r="C49" i="41"/>
  <c r="C65" i="16"/>
  <c r="D49" i="41"/>
  <c r="D65" i="16"/>
  <c r="E49" i="41"/>
  <c r="F49" i="41"/>
  <c r="F65" i="16"/>
  <c r="B49" i="41"/>
  <c r="D57" i="33"/>
  <c r="D52" i="16"/>
  <c r="C52" i="39"/>
  <c r="C54" i="16"/>
  <c r="D52" i="39"/>
  <c r="D54" i="16"/>
  <c r="E52" i="39"/>
  <c r="E54" i="16"/>
  <c r="F52" i="39"/>
  <c r="F54" i="16"/>
  <c r="B52" i="39"/>
  <c r="G52" i="39"/>
  <c r="G54" i="16"/>
  <c r="H52" i="39"/>
  <c r="H54" i="16"/>
  <c r="B54" i="16"/>
  <c r="C17" i="39"/>
  <c r="C34" i="16"/>
  <c r="D17" i="39"/>
  <c r="D34" i="16"/>
  <c r="F17" i="39"/>
  <c r="F34" i="16"/>
  <c r="G17" i="39"/>
  <c r="G34" i="16"/>
  <c r="H17" i="39"/>
  <c r="H34" i="16"/>
  <c r="B17" i="39"/>
  <c r="B34" i="16"/>
  <c r="G21" i="38"/>
  <c r="G27" i="16"/>
  <c r="C15" i="41"/>
  <c r="C35" i="16"/>
  <c r="D15" i="41"/>
  <c r="D35" i="16"/>
  <c r="F15" i="41"/>
  <c r="I15" i="41"/>
  <c r="I35" i="16"/>
  <c r="F35" i="16"/>
  <c r="G15" i="41"/>
  <c r="G35" i="16"/>
  <c r="H15" i="41"/>
  <c r="H35" i="16"/>
  <c r="B15" i="41"/>
  <c r="B35" i="16"/>
  <c r="G17" i="16"/>
  <c r="C17" i="32"/>
  <c r="C21" i="16"/>
  <c r="D17" i="32"/>
  <c r="D21" i="16"/>
  <c r="F17" i="32"/>
  <c r="G17" i="32"/>
  <c r="G21" i="16"/>
  <c r="H17" i="32"/>
  <c r="H21" i="16"/>
  <c r="B17" i="32"/>
  <c r="B21" i="16"/>
  <c r="C36" i="2"/>
  <c r="C10" i="16"/>
  <c r="G36" i="2"/>
  <c r="G10" i="16"/>
  <c r="C15" i="40"/>
  <c r="C25" i="16"/>
  <c r="D15" i="40"/>
  <c r="D25" i="16"/>
  <c r="F15" i="40"/>
  <c r="F25" i="16"/>
  <c r="G15" i="40"/>
  <c r="G25" i="16"/>
  <c r="H15" i="40"/>
  <c r="H25" i="16"/>
  <c r="B15" i="40"/>
  <c r="B25" i="16"/>
  <c r="H13" i="16"/>
  <c r="D21" i="20"/>
  <c r="D15" i="16"/>
  <c r="G72" i="13"/>
  <c r="G61" i="43"/>
  <c r="H61" i="43"/>
  <c r="I61" i="43"/>
  <c r="G62" i="43"/>
  <c r="H62" i="43"/>
  <c r="I62" i="43"/>
  <c r="G63" i="43"/>
  <c r="H63" i="43"/>
  <c r="I63" i="43"/>
  <c r="G59" i="43"/>
  <c r="H59" i="43"/>
  <c r="I59" i="43"/>
  <c r="G52" i="43"/>
  <c r="H52" i="43"/>
  <c r="I52" i="43"/>
  <c r="I47" i="43"/>
  <c r="H47" i="43"/>
  <c r="E65" i="43"/>
  <c r="D65" i="43"/>
  <c r="I65" i="43"/>
  <c r="B65" i="43"/>
  <c r="H65" i="43"/>
  <c r="F65" i="43"/>
  <c r="C65" i="43"/>
  <c r="I60" i="43"/>
  <c r="H60" i="43"/>
  <c r="G60" i="43"/>
  <c r="I58" i="43"/>
  <c r="H58" i="43"/>
  <c r="G58" i="43"/>
  <c r="I57" i="43"/>
  <c r="H57" i="43"/>
  <c r="G57" i="43"/>
  <c r="I56" i="43"/>
  <c r="H56" i="43"/>
  <c r="G56" i="43"/>
  <c r="I55" i="43"/>
  <c r="H55" i="43"/>
  <c r="G55" i="43"/>
  <c r="I54" i="43"/>
  <c r="H54" i="43"/>
  <c r="G54" i="43"/>
  <c r="I53" i="43"/>
  <c r="H53" i="43"/>
  <c r="G53" i="43"/>
  <c r="I50" i="43"/>
  <c r="H50" i="43"/>
  <c r="G50" i="43"/>
  <c r="I49" i="43"/>
  <c r="H49" i="43"/>
  <c r="G49" i="43"/>
  <c r="G47" i="43"/>
  <c r="E24" i="43"/>
  <c r="C24" i="43"/>
  <c r="D24" i="43"/>
  <c r="F24" i="43"/>
  <c r="B24" i="43"/>
  <c r="G21" i="43"/>
  <c r="G20" i="43"/>
  <c r="G19" i="43"/>
  <c r="G18" i="43"/>
  <c r="G17" i="43"/>
  <c r="G16" i="43"/>
  <c r="G15" i="43"/>
  <c r="G14" i="43"/>
  <c r="G13" i="43"/>
  <c r="G12" i="43"/>
  <c r="G11" i="43"/>
  <c r="G9" i="43"/>
  <c r="G8" i="43"/>
  <c r="G6" i="43"/>
  <c r="G52" i="42"/>
  <c r="G53" i="42"/>
  <c r="G54" i="42"/>
  <c r="G55" i="42"/>
  <c r="G56" i="42"/>
  <c r="G57" i="42"/>
  <c r="H52" i="42"/>
  <c r="I52" i="42"/>
  <c r="H53" i="42"/>
  <c r="I53" i="42"/>
  <c r="H54" i="42"/>
  <c r="I54" i="42"/>
  <c r="H55" i="42"/>
  <c r="I55" i="42"/>
  <c r="H56" i="42"/>
  <c r="I56" i="42"/>
  <c r="H57" i="42"/>
  <c r="I57" i="42"/>
  <c r="I8" i="42"/>
  <c r="I9" i="42"/>
  <c r="I10" i="42"/>
  <c r="I11" i="42"/>
  <c r="I12" i="42"/>
  <c r="I13" i="42"/>
  <c r="I63" i="42"/>
  <c r="H63" i="42"/>
  <c r="G63" i="42"/>
  <c r="I62" i="42"/>
  <c r="H62" i="42"/>
  <c r="G62" i="42"/>
  <c r="I61" i="42"/>
  <c r="H61" i="42"/>
  <c r="G61" i="42"/>
  <c r="I60" i="42"/>
  <c r="H60" i="42"/>
  <c r="G60" i="42"/>
  <c r="I59" i="42"/>
  <c r="H59" i="42"/>
  <c r="G59" i="42"/>
  <c r="I58" i="42"/>
  <c r="H58" i="42"/>
  <c r="G58" i="42"/>
  <c r="I19" i="42"/>
  <c r="I18" i="42"/>
  <c r="I17" i="42"/>
  <c r="I16" i="42"/>
  <c r="I15" i="42"/>
  <c r="I14" i="42"/>
  <c r="I43" i="41"/>
  <c r="H43" i="41"/>
  <c r="G43" i="41"/>
  <c r="I41" i="41"/>
  <c r="H41" i="41"/>
  <c r="G41" i="41"/>
  <c r="I40" i="41"/>
  <c r="H40" i="41"/>
  <c r="G40" i="41"/>
  <c r="I10" i="41"/>
  <c r="I9" i="41"/>
  <c r="I7" i="41"/>
  <c r="I6" i="41"/>
  <c r="I10" i="40"/>
  <c r="I9" i="40"/>
  <c r="I8" i="40"/>
  <c r="I7" i="40"/>
  <c r="I6" i="40"/>
  <c r="I46" i="39"/>
  <c r="H46" i="39"/>
  <c r="G46" i="39"/>
  <c r="I45" i="39"/>
  <c r="H45" i="39"/>
  <c r="G45" i="39"/>
  <c r="I44" i="39"/>
  <c r="H44" i="39"/>
  <c r="G44" i="39"/>
  <c r="I43" i="39"/>
  <c r="H43" i="39"/>
  <c r="G43" i="39"/>
  <c r="I42" i="39"/>
  <c r="H42" i="39"/>
  <c r="G42" i="39"/>
  <c r="I11" i="39"/>
  <c r="I10" i="39"/>
  <c r="I9" i="39"/>
  <c r="I8" i="39"/>
  <c r="I7" i="39"/>
  <c r="I12" i="38"/>
  <c r="I11" i="38"/>
  <c r="I10" i="38"/>
  <c r="I9" i="38"/>
  <c r="I8" i="38"/>
  <c r="I7" i="38"/>
  <c r="G45" i="37"/>
  <c r="H45" i="37"/>
  <c r="G46" i="37"/>
  <c r="H46" i="37"/>
  <c r="G47" i="37"/>
  <c r="H47" i="37"/>
  <c r="I48" i="37"/>
  <c r="H48" i="37"/>
  <c r="G48" i="37"/>
  <c r="I47" i="37"/>
  <c r="I46" i="37"/>
  <c r="I45" i="37"/>
  <c r="G47" i="36"/>
  <c r="H47" i="36"/>
  <c r="I47" i="36"/>
  <c r="G48" i="36"/>
  <c r="H48" i="36"/>
  <c r="I48" i="36"/>
  <c r="G49" i="36"/>
  <c r="H49" i="36"/>
  <c r="I49" i="36"/>
  <c r="G50" i="36"/>
  <c r="H50" i="36"/>
  <c r="I50" i="36"/>
  <c r="I13" i="36"/>
  <c r="I12" i="36"/>
  <c r="I11" i="36"/>
  <c r="I10" i="36"/>
  <c r="I9" i="36"/>
  <c r="I8" i="36"/>
  <c r="I52" i="35"/>
  <c r="H52" i="35"/>
  <c r="G52" i="35"/>
  <c r="I51" i="35"/>
  <c r="H51" i="35"/>
  <c r="G51" i="35"/>
  <c r="I49" i="35"/>
  <c r="H49" i="35"/>
  <c r="G49" i="35"/>
  <c r="I48" i="35"/>
  <c r="H48" i="35"/>
  <c r="G48" i="35"/>
  <c r="I47" i="35"/>
  <c r="H47" i="35"/>
  <c r="G47" i="35"/>
  <c r="I13" i="35"/>
  <c r="I12" i="35"/>
  <c r="I11" i="35"/>
  <c r="I10" i="35"/>
  <c r="I9" i="35"/>
  <c r="I8" i="35"/>
  <c r="G46" i="34"/>
  <c r="H46" i="34"/>
  <c r="I46" i="34"/>
  <c r="I47" i="34"/>
  <c r="H47" i="34"/>
  <c r="G47" i="34"/>
  <c r="I44" i="34"/>
  <c r="H44" i="34"/>
  <c r="G44" i="34"/>
  <c r="I11" i="34"/>
  <c r="I51" i="33"/>
  <c r="H51" i="33"/>
  <c r="G51" i="33"/>
  <c r="I50" i="33"/>
  <c r="H50" i="33"/>
  <c r="G50" i="33"/>
  <c r="I49" i="33"/>
  <c r="H49" i="33"/>
  <c r="G49" i="33"/>
  <c r="I48" i="33"/>
  <c r="H48" i="33"/>
  <c r="G48" i="33"/>
  <c r="I47" i="33"/>
  <c r="H47" i="33"/>
  <c r="G47" i="33"/>
  <c r="I46" i="33"/>
  <c r="H46" i="33"/>
  <c r="G46" i="33"/>
  <c r="I45" i="33"/>
  <c r="H45" i="33"/>
  <c r="G45" i="33"/>
  <c r="I14" i="33"/>
  <c r="I13" i="33"/>
  <c r="I12" i="33"/>
  <c r="I11" i="33"/>
  <c r="I10" i="33"/>
  <c r="I9" i="33"/>
  <c r="I8" i="33"/>
  <c r="I42" i="32"/>
  <c r="I43" i="32"/>
  <c r="I44" i="32"/>
  <c r="I45" i="32"/>
  <c r="I46" i="32"/>
  <c r="I47" i="32"/>
  <c r="I48" i="32"/>
  <c r="I49" i="32"/>
  <c r="H42" i="32"/>
  <c r="H43" i="32"/>
  <c r="H44" i="32"/>
  <c r="H45" i="32"/>
  <c r="H46" i="32"/>
  <c r="H47" i="32"/>
  <c r="H48" i="32"/>
  <c r="H49" i="32"/>
  <c r="G42" i="32"/>
  <c r="G43" i="32"/>
  <c r="G44" i="32"/>
  <c r="G45" i="32"/>
  <c r="G46" i="32"/>
  <c r="G47" i="32"/>
  <c r="G48" i="32"/>
  <c r="G49" i="32"/>
  <c r="I13" i="32"/>
  <c r="I12" i="32"/>
  <c r="I11" i="32"/>
  <c r="I10" i="32"/>
  <c r="I9" i="32"/>
  <c r="I8" i="32"/>
  <c r="I7" i="32"/>
  <c r="I6" i="32"/>
  <c r="H47" i="20"/>
  <c r="I47" i="20"/>
  <c r="H48" i="20"/>
  <c r="I48" i="20"/>
  <c r="H49" i="20"/>
  <c r="I49" i="20"/>
  <c r="H50" i="20"/>
  <c r="I50" i="20"/>
  <c r="H51" i="20"/>
  <c r="I51" i="20"/>
  <c r="H52" i="20"/>
  <c r="I52" i="20"/>
  <c r="H53" i="20"/>
  <c r="I53" i="20"/>
  <c r="I9" i="20"/>
  <c r="I10" i="20"/>
  <c r="I11" i="20"/>
  <c r="I12" i="20"/>
  <c r="I13" i="20"/>
  <c r="I14" i="20"/>
  <c r="I15" i="20"/>
  <c r="I8" i="20"/>
  <c r="D72" i="12"/>
  <c r="C72" i="12"/>
  <c r="G55" i="12"/>
  <c r="G56" i="12"/>
  <c r="G57" i="12"/>
  <c r="H57" i="12"/>
  <c r="G58" i="12"/>
  <c r="H58" i="12"/>
  <c r="G59" i="12"/>
  <c r="H59" i="12"/>
  <c r="G60" i="12"/>
  <c r="H60" i="12"/>
  <c r="G61" i="12"/>
  <c r="H61" i="12"/>
  <c r="H62" i="12"/>
  <c r="G62" i="12"/>
  <c r="H63" i="12"/>
  <c r="G63" i="12"/>
  <c r="I9" i="12"/>
  <c r="I10" i="12"/>
  <c r="I11" i="12"/>
  <c r="I12" i="12"/>
  <c r="I13" i="12"/>
  <c r="I14" i="12"/>
  <c r="I15" i="12"/>
  <c r="I16" i="12"/>
  <c r="I17" i="12"/>
  <c r="I18" i="12"/>
  <c r="I19" i="12"/>
  <c r="I8" i="12"/>
  <c r="E59" i="10"/>
  <c r="D59" i="10"/>
  <c r="B59" i="10"/>
  <c r="H59" i="10"/>
  <c r="G59" i="10"/>
  <c r="C59" i="10"/>
  <c r="H57" i="10"/>
  <c r="I57" i="10"/>
  <c r="J57" i="10"/>
  <c r="J56" i="10"/>
  <c r="I56" i="10"/>
  <c r="H56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7" i="10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8" i="8"/>
  <c r="H53" i="9"/>
  <c r="G62" i="7"/>
  <c r="I62" i="7"/>
  <c r="H62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7" i="3"/>
  <c r="I8" i="3"/>
  <c r="I9" i="3"/>
  <c r="I10" i="3"/>
  <c r="I11" i="3"/>
  <c r="I13" i="3"/>
  <c r="I14" i="3"/>
  <c r="I15" i="3"/>
  <c r="I16" i="3"/>
  <c r="I17" i="3"/>
  <c r="I18" i="3"/>
  <c r="I19" i="3"/>
  <c r="I20" i="3"/>
  <c r="I21" i="3"/>
  <c r="I22" i="3"/>
  <c r="I23" i="3"/>
  <c r="I24" i="3"/>
  <c r="I12" i="3"/>
  <c r="I54" i="9"/>
  <c r="I55" i="9"/>
  <c r="I56" i="9"/>
  <c r="I57" i="9"/>
  <c r="I58" i="9"/>
  <c r="I59" i="9"/>
  <c r="I60" i="9"/>
  <c r="I61" i="9"/>
  <c r="I62" i="9"/>
  <c r="I63" i="9"/>
  <c r="I64" i="9"/>
  <c r="H54" i="9"/>
  <c r="H55" i="9"/>
  <c r="H56" i="9"/>
  <c r="H57" i="9"/>
  <c r="H58" i="9"/>
  <c r="H59" i="9"/>
  <c r="H60" i="9"/>
  <c r="H61" i="9"/>
  <c r="H62" i="9"/>
  <c r="H63" i="9"/>
  <c r="H64" i="9"/>
  <c r="G54" i="9"/>
  <c r="G55" i="9"/>
  <c r="G56" i="9"/>
  <c r="G57" i="9"/>
  <c r="G58" i="9"/>
  <c r="G59" i="9"/>
  <c r="G60" i="9"/>
  <c r="G61" i="9"/>
  <c r="G62" i="9"/>
  <c r="G63" i="9"/>
  <c r="G64" i="9"/>
  <c r="I7" i="9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8" i="2"/>
  <c r="T5" i="16"/>
  <c r="T6" i="16"/>
  <c r="T7" i="16"/>
  <c r="R47" i="16"/>
  <c r="S47" i="16"/>
  <c r="T47" i="16"/>
  <c r="R48" i="16"/>
  <c r="S48" i="16"/>
  <c r="T48" i="16"/>
  <c r="R49" i="16"/>
  <c r="S49" i="16"/>
  <c r="T49" i="16"/>
  <c r="G53" i="9"/>
  <c r="I53" i="9"/>
  <c r="H46" i="20"/>
  <c r="I46" i="20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B26" i="15"/>
  <c r="C26" i="15"/>
  <c r="D26" i="15"/>
  <c r="F26" i="15"/>
  <c r="H26" i="15"/>
  <c r="G26" i="15"/>
  <c r="G49" i="15"/>
  <c r="G50" i="15"/>
  <c r="H50" i="15"/>
  <c r="I50" i="15"/>
  <c r="G51" i="15"/>
  <c r="H51" i="15"/>
  <c r="I51" i="15"/>
  <c r="G52" i="15"/>
  <c r="H52" i="15"/>
  <c r="I52" i="15"/>
  <c r="G53" i="15"/>
  <c r="H53" i="15"/>
  <c r="I53" i="15"/>
  <c r="G55" i="15"/>
  <c r="H55" i="15"/>
  <c r="I55" i="15"/>
  <c r="G56" i="15"/>
  <c r="H56" i="15"/>
  <c r="I56" i="15"/>
  <c r="G57" i="15"/>
  <c r="H57" i="15"/>
  <c r="I57" i="15"/>
  <c r="G58" i="15"/>
  <c r="H58" i="15"/>
  <c r="I58" i="15"/>
  <c r="G59" i="15"/>
  <c r="H59" i="15"/>
  <c r="I59" i="15"/>
  <c r="G60" i="15"/>
  <c r="H60" i="15"/>
  <c r="I60" i="15"/>
  <c r="G62" i="15"/>
  <c r="H62" i="15"/>
  <c r="I62" i="15"/>
  <c r="G63" i="15"/>
  <c r="G64" i="15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B25" i="14"/>
  <c r="C25" i="14"/>
  <c r="D25" i="14"/>
  <c r="E25" i="14"/>
  <c r="H25" i="14"/>
  <c r="F25" i="14"/>
  <c r="H7" i="13"/>
  <c r="H9" i="13"/>
  <c r="H10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B31" i="13"/>
  <c r="C31" i="13"/>
  <c r="D31" i="13"/>
  <c r="F31" i="13"/>
  <c r="H31" i="13"/>
  <c r="G31" i="13"/>
  <c r="G54" i="13"/>
  <c r="H54" i="13"/>
  <c r="I54" i="13"/>
  <c r="G56" i="13"/>
  <c r="H56" i="13"/>
  <c r="I56" i="13"/>
  <c r="G57" i="13"/>
  <c r="H57" i="13"/>
  <c r="I57" i="13"/>
  <c r="G59" i="13"/>
  <c r="H59" i="13"/>
  <c r="I59" i="13"/>
  <c r="G60" i="13"/>
  <c r="H60" i="13"/>
  <c r="I60" i="13"/>
  <c r="G61" i="13"/>
  <c r="H61" i="13"/>
  <c r="I61" i="13"/>
  <c r="G62" i="13"/>
  <c r="H62" i="13"/>
  <c r="I62" i="13"/>
  <c r="G63" i="13"/>
  <c r="H63" i="13"/>
  <c r="I63" i="13"/>
  <c r="G64" i="13"/>
  <c r="H64" i="13"/>
  <c r="I64" i="13"/>
  <c r="G65" i="13"/>
  <c r="H65" i="13"/>
  <c r="I65" i="13"/>
  <c r="G66" i="13"/>
  <c r="H66" i="13"/>
  <c r="I66" i="13"/>
  <c r="G67" i="13"/>
  <c r="H67" i="13"/>
  <c r="I67" i="13"/>
  <c r="G68" i="13"/>
  <c r="G69" i="13"/>
  <c r="H69" i="13"/>
  <c r="I69" i="13"/>
  <c r="G70" i="13"/>
  <c r="G71" i="13"/>
  <c r="H72" i="13"/>
  <c r="I72" i="13"/>
  <c r="G75" i="13"/>
  <c r="B78" i="13"/>
  <c r="D78" i="13"/>
  <c r="H78" i="13"/>
  <c r="C78" i="13"/>
  <c r="E78" i="13"/>
  <c r="G78" i="13"/>
  <c r="F78" i="13"/>
  <c r="H6" i="18"/>
  <c r="H7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B28" i="18"/>
  <c r="C28" i="18"/>
  <c r="D28" i="18"/>
  <c r="F28" i="18"/>
  <c r="G28" i="18"/>
  <c r="G52" i="18"/>
  <c r="H52" i="18"/>
  <c r="I52" i="18"/>
  <c r="G53" i="18"/>
  <c r="H53" i="18"/>
  <c r="I53" i="18"/>
  <c r="G55" i="18"/>
  <c r="H55" i="18"/>
  <c r="I55" i="18"/>
  <c r="G56" i="18"/>
  <c r="H56" i="18"/>
  <c r="I56" i="18"/>
  <c r="G57" i="18"/>
  <c r="H57" i="18"/>
  <c r="I57" i="18"/>
  <c r="G58" i="18"/>
  <c r="H58" i="18"/>
  <c r="I58" i="18"/>
  <c r="G59" i="18"/>
  <c r="H59" i="18"/>
  <c r="I59" i="18"/>
  <c r="G60" i="18"/>
  <c r="H60" i="18"/>
  <c r="I60" i="18"/>
  <c r="G61" i="18"/>
  <c r="H61" i="18"/>
  <c r="I61" i="18"/>
  <c r="G62" i="18"/>
  <c r="H62" i="18"/>
  <c r="I62" i="18"/>
  <c r="G63" i="18"/>
  <c r="H63" i="18"/>
  <c r="I63" i="18"/>
  <c r="G64" i="18"/>
  <c r="H64" i="18"/>
  <c r="I64" i="18"/>
  <c r="G65" i="18"/>
  <c r="H65" i="18"/>
  <c r="I65" i="18"/>
  <c r="G66" i="18"/>
  <c r="H66" i="18"/>
  <c r="I66" i="18"/>
  <c r="G67" i="18"/>
  <c r="H67" i="18"/>
  <c r="I67" i="18"/>
  <c r="G68" i="18"/>
  <c r="H68" i="18"/>
  <c r="I68" i="18"/>
  <c r="G69" i="18"/>
  <c r="H69" i="18"/>
  <c r="I69" i="18"/>
  <c r="G70" i="18"/>
  <c r="H70" i="18"/>
  <c r="I70" i="18"/>
  <c r="G71" i="18"/>
  <c r="H71" i="18"/>
  <c r="I71" i="18"/>
  <c r="B74" i="18"/>
  <c r="D74" i="18"/>
  <c r="H74" i="18"/>
  <c r="C74" i="18"/>
  <c r="E74" i="18"/>
  <c r="H28" i="18"/>
  <c r="I52" i="39"/>
  <c r="I54" i="16"/>
  <c r="G47" i="47"/>
  <c r="I17" i="39"/>
  <c r="I34" i="16"/>
  <c r="I59" i="10"/>
  <c r="G65" i="43"/>
  <c r="I12" i="45"/>
  <c r="I40" i="16"/>
  <c r="G74" i="18"/>
  <c r="I78" i="13"/>
  <c r="J59" i="10"/>
  <c r="J22" i="16"/>
  <c r="K27" i="42"/>
  <c r="K22" i="16"/>
  <c r="J31" i="16"/>
  <c r="K13" i="53"/>
  <c r="K31" i="16"/>
  <c r="J10" i="16"/>
  <c r="K10" i="16"/>
  <c r="J28" i="16"/>
  <c r="K28" i="16"/>
  <c r="J27" i="16"/>
  <c r="K27" i="16"/>
  <c r="J14" i="16"/>
  <c r="K14" i="16"/>
  <c r="B35" i="19"/>
  <c r="H81" i="8"/>
  <c r="H67" i="12"/>
  <c r="I57" i="35"/>
  <c r="G53" i="37"/>
  <c r="I23" i="9"/>
  <c r="H43" i="53"/>
  <c r="H66" i="16"/>
  <c r="I24" i="46"/>
  <c r="I29" i="16"/>
  <c r="I41" i="56"/>
  <c r="E57" i="33"/>
  <c r="E52" i="16"/>
  <c r="C25" i="9"/>
  <c r="C6" i="16"/>
  <c r="G41" i="54"/>
  <c r="I19" i="34"/>
  <c r="I26" i="16"/>
  <c r="F26" i="16"/>
  <c r="I27" i="42"/>
  <c r="I22" i="16"/>
  <c r="C22" i="16"/>
  <c r="I85" i="7"/>
  <c r="I29" i="8"/>
  <c r="I43" i="55"/>
  <c r="I61" i="16"/>
  <c r="I47" i="51"/>
  <c r="I68" i="16"/>
  <c r="H57" i="33"/>
  <c r="H52" i="16"/>
  <c r="I85" i="8"/>
  <c r="I49" i="16"/>
  <c r="H39" i="55"/>
  <c r="H43" i="55"/>
  <c r="H61" i="16"/>
  <c r="G45" i="54"/>
  <c r="G60" i="16"/>
  <c r="I28" i="12"/>
  <c r="I17" i="16"/>
  <c r="G53" i="36"/>
  <c r="I21" i="38"/>
  <c r="I27" i="16"/>
  <c r="G85" i="7"/>
  <c r="I9" i="55"/>
  <c r="G39" i="55"/>
  <c r="G40" i="53"/>
  <c r="B52" i="16"/>
  <c r="C29" i="16"/>
  <c r="G47" i="51"/>
  <c r="G68" i="16"/>
  <c r="G57" i="35"/>
  <c r="G44" i="49"/>
  <c r="G62" i="16"/>
  <c r="B66" i="16"/>
  <c r="I9" i="56"/>
  <c r="H41" i="54"/>
  <c r="I15" i="48"/>
  <c r="I16" i="16"/>
  <c r="H85" i="7"/>
  <c r="H45" i="54"/>
  <c r="H60" i="16"/>
  <c r="I53" i="36"/>
  <c r="I10" i="53"/>
  <c r="H40" i="53"/>
  <c r="I33" i="8"/>
  <c r="I11" i="16"/>
  <c r="I13" i="55"/>
  <c r="I38" i="16"/>
  <c r="I45" i="54"/>
  <c r="I60" i="16"/>
  <c r="G43" i="53"/>
  <c r="G66" i="16"/>
  <c r="B61" i="16"/>
  <c r="G43" i="55"/>
  <c r="G61" i="16"/>
  <c r="H57" i="35"/>
  <c r="I29" i="3"/>
  <c r="I11" i="48"/>
  <c r="I39" i="55"/>
  <c r="I10" i="54"/>
  <c r="I25" i="10"/>
  <c r="I31" i="7"/>
  <c r="G81" i="8"/>
  <c r="H89" i="7"/>
  <c r="H50" i="16"/>
  <c r="D61" i="16"/>
  <c r="H41" i="56"/>
  <c r="I18" i="36"/>
  <c r="H53" i="36"/>
  <c r="I40" i="53"/>
  <c r="I16" i="37"/>
  <c r="F21" i="16"/>
  <c r="I17" i="32"/>
  <c r="I21" i="16"/>
  <c r="I74" i="18"/>
  <c r="G24" i="43"/>
  <c r="I21" i="20"/>
  <c r="I15" i="16"/>
  <c r="C13" i="16"/>
  <c r="I13" i="16"/>
  <c r="G85" i="8"/>
  <c r="G49" i="16"/>
  <c r="H85" i="8"/>
  <c r="H49" i="16"/>
  <c r="B49" i="16"/>
  <c r="E65" i="16"/>
  <c r="G49" i="41"/>
  <c r="G65" i="16"/>
  <c r="I49" i="41"/>
  <c r="I65" i="16"/>
  <c r="H57" i="36"/>
  <c r="H70" i="16"/>
  <c r="B70" i="16"/>
  <c r="E57" i="16"/>
  <c r="G54" i="34"/>
  <c r="G57" i="16"/>
  <c r="I54" i="34"/>
  <c r="I57" i="16"/>
  <c r="H53" i="32"/>
  <c r="H55" i="16"/>
  <c r="B55" i="16"/>
  <c r="E56" i="16"/>
  <c r="G70" i="42"/>
  <c r="G56" i="16"/>
  <c r="I70" i="42"/>
  <c r="I56" i="16"/>
  <c r="D59" i="20"/>
  <c r="D58" i="16"/>
  <c r="P50" i="16"/>
  <c r="G66" i="15"/>
  <c r="R50" i="16"/>
  <c r="I66" i="15"/>
  <c r="T50" i="16"/>
  <c r="I53" i="37"/>
  <c r="B71" i="16"/>
  <c r="H50" i="50"/>
  <c r="H71" i="16"/>
  <c r="I32" i="3"/>
  <c r="I7" i="16"/>
  <c r="I36" i="2"/>
  <c r="I10" i="16"/>
  <c r="G69" i="9"/>
  <c r="G51" i="16"/>
  <c r="B51" i="16"/>
  <c r="H46" i="52"/>
  <c r="H59" i="16"/>
  <c r="B59" i="16"/>
  <c r="I10" i="44"/>
  <c r="I42" i="16"/>
  <c r="I22" i="36"/>
  <c r="I9" i="16"/>
  <c r="I20" i="33"/>
  <c r="I8" i="16"/>
  <c r="I15" i="40"/>
  <c r="I25" i="16"/>
  <c r="H49" i="41"/>
  <c r="H65" i="16"/>
  <c r="B65" i="16"/>
  <c r="E70" i="16"/>
  <c r="G57" i="36"/>
  <c r="G70" i="16"/>
  <c r="I57" i="36"/>
  <c r="I70" i="16"/>
  <c r="H54" i="34"/>
  <c r="H57" i="16"/>
  <c r="B57" i="16"/>
  <c r="E55" i="16"/>
  <c r="G53" i="32"/>
  <c r="G55" i="16"/>
  <c r="I53" i="32"/>
  <c r="I55" i="16"/>
  <c r="H70" i="42"/>
  <c r="H56" i="16"/>
  <c r="B56" i="16"/>
  <c r="I35" i="7"/>
  <c r="I12" i="16"/>
  <c r="I29" i="10"/>
  <c r="I20" i="16"/>
  <c r="I89" i="7"/>
  <c r="I50" i="16"/>
  <c r="G89" i="7"/>
  <c r="G50" i="16"/>
  <c r="G59" i="20"/>
  <c r="G58" i="16"/>
  <c r="H65" i="46"/>
  <c r="H67" i="16"/>
  <c r="I17" i="50"/>
  <c r="I14" i="16"/>
  <c r="E59" i="16"/>
  <c r="G46" i="52"/>
  <c r="G59" i="16"/>
  <c r="I46" i="52"/>
  <c r="I59" i="16"/>
  <c r="H53" i="37"/>
  <c r="I16" i="47"/>
  <c r="I36" i="16"/>
  <c r="F36" i="16"/>
  <c r="F28" i="16"/>
  <c r="I15" i="51"/>
  <c r="I28" i="16"/>
  <c r="F18" i="16"/>
  <c r="I13" i="53"/>
  <c r="I31" i="16"/>
  <c r="D31" i="16"/>
  <c r="I43" i="53"/>
  <c r="I66" i="16"/>
  <c r="D66" i="16"/>
  <c r="E65" i="46"/>
  <c r="F11" i="16"/>
  <c r="B58" i="16"/>
  <c r="I44" i="49"/>
  <c r="I62" i="16"/>
  <c r="D62" i="16"/>
  <c r="H44" i="49"/>
  <c r="H62" i="16"/>
  <c r="D33" i="16"/>
  <c r="I14" i="54"/>
  <c r="I33" i="16"/>
  <c r="I18" i="35"/>
  <c r="G50" i="50"/>
  <c r="G71" i="16"/>
  <c r="I50" i="50"/>
  <c r="I71" i="16"/>
  <c r="E71" i="16"/>
  <c r="H47" i="47"/>
  <c r="F14" i="16"/>
  <c r="H47" i="51"/>
  <c r="H68" i="16"/>
  <c r="G41" i="56"/>
  <c r="I41" i="54"/>
  <c r="I81" i="8"/>
  <c r="C14" i="52"/>
  <c r="C14" i="49"/>
  <c r="C18" i="16"/>
  <c r="I57" i="33"/>
  <c r="I52" i="16"/>
  <c r="G57" i="33"/>
  <c r="G52" i="16"/>
  <c r="I25" i="9"/>
  <c r="I6" i="16"/>
  <c r="I59" i="20"/>
  <c r="I58" i="16"/>
  <c r="H59" i="20"/>
  <c r="H58" i="16"/>
  <c r="C23" i="16"/>
  <c r="I14" i="52"/>
  <c r="I23" i="16"/>
  <c r="G65" i="46"/>
  <c r="G67" i="16"/>
  <c r="I65" i="46"/>
  <c r="I67" i="16"/>
  <c r="E67" i="16"/>
  <c r="I14" i="49"/>
  <c r="I18" i="16"/>
  <c r="D39" i="19"/>
  <c r="H39" i="19"/>
  <c r="F39" i="19"/>
  <c r="E39" i="19"/>
  <c r="G39" i="19"/>
  <c r="B36" i="19"/>
  <c r="B39" i="19"/>
  <c r="C39" i="19"/>
  <c r="F22" i="35"/>
  <c r="F5" i="16"/>
  <c r="F13" i="56"/>
  <c r="F39" i="16"/>
  <c r="C41" i="19"/>
  <c r="F41" i="19"/>
  <c r="D41" i="19"/>
  <c r="E41" i="19"/>
  <c r="G13" i="56"/>
  <c r="G39" i="16"/>
  <c r="L22" i="35"/>
  <c r="L13" i="56"/>
  <c r="C45" i="56"/>
  <c r="C61" i="35"/>
  <c r="C48" i="16"/>
  <c r="F45" i="56"/>
  <c r="E22" i="35"/>
  <c r="E5" i="16"/>
  <c r="H22" i="35"/>
  <c r="H5" i="16"/>
  <c r="C91" i="2"/>
  <c r="C47" i="16"/>
  <c r="D22" i="35"/>
  <c r="D5" i="16"/>
  <c r="G22" i="35"/>
  <c r="G5" i="16"/>
  <c r="H13" i="56"/>
  <c r="H39" i="16"/>
  <c r="D13" i="56"/>
  <c r="D39" i="16"/>
  <c r="F61" i="35"/>
  <c r="F48" i="16"/>
  <c r="F91" i="2"/>
  <c r="F47" i="16"/>
  <c r="G88" i="2"/>
  <c r="E91" i="2"/>
  <c r="E72" i="12"/>
  <c r="B61" i="35"/>
  <c r="G58" i="35"/>
  <c r="E61" i="35"/>
  <c r="B45" i="56"/>
  <c r="G54" i="37"/>
  <c r="B91" i="2"/>
  <c r="E13" i="56"/>
  <c r="E39" i="16"/>
  <c r="D45" i="56"/>
  <c r="D91" i="2"/>
  <c r="D47" i="16"/>
  <c r="H54" i="37"/>
  <c r="G42" i="56"/>
  <c r="E45" i="56"/>
  <c r="I42" i="56"/>
  <c r="H45" i="56"/>
  <c r="B48" i="16"/>
  <c r="E47" i="16"/>
  <c r="G91" i="2"/>
  <c r="G47" i="16"/>
  <c r="I91" i="2"/>
  <c r="I47" i="16"/>
  <c r="B47" i="16"/>
  <c r="H91" i="2"/>
  <c r="H47" i="16"/>
  <c r="I54" i="37"/>
  <c r="H42" i="56"/>
  <c r="I88" i="2"/>
  <c r="H88" i="2"/>
  <c r="E48" i="16"/>
  <c r="G61" i="35"/>
  <c r="G48" i="16"/>
  <c r="I45" i="56"/>
  <c r="G45" i="56"/>
  <c r="I58" i="35"/>
  <c r="D61" i="35"/>
  <c r="H58" i="35"/>
  <c r="D48" i="16"/>
  <c r="H61" i="35"/>
  <c r="H48" i="16"/>
  <c r="I61" i="35"/>
  <c r="I48" i="16"/>
  <c r="J22" i="35"/>
  <c r="J5" i="16"/>
  <c r="J13" i="56"/>
  <c r="J39" i="16"/>
  <c r="I17" i="37"/>
  <c r="B13" i="56"/>
  <c r="B39" i="16"/>
  <c r="I10" i="56"/>
  <c r="C13" i="56"/>
  <c r="C22" i="35"/>
  <c r="I19" i="35"/>
  <c r="B22" i="35"/>
  <c r="B5" i="16"/>
  <c r="C5" i="16"/>
  <c r="I22" i="35"/>
  <c r="I5" i="16"/>
  <c r="H69" i="12"/>
  <c r="H72" i="12"/>
  <c r="B72" i="12"/>
  <c r="G72" i="12"/>
  <c r="G69" i="12"/>
  <c r="I13" i="56"/>
  <c r="I39" i="16"/>
  <c r="C39" i="16"/>
  <c r="C20" i="60"/>
  <c r="C69" i="16"/>
  <c r="F20" i="60"/>
  <c r="F69" i="16"/>
  <c r="G11" i="60"/>
  <c r="G24" i="16"/>
  <c r="E20" i="60"/>
  <c r="E69" i="16"/>
  <c r="G18" i="60"/>
  <c r="B20" i="60"/>
  <c r="B69" i="16"/>
  <c r="H11" i="60"/>
  <c r="H24" i="16"/>
  <c r="L11" i="60"/>
  <c r="I9" i="60"/>
  <c r="E11" i="60"/>
  <c r="E24" i="16"/>
  <c r="D20" i="60"/>
  <c r="D69" i="16"/>
  <c r="J11" i="60"/>
  <c r="I20" i="60"/>
  <c r="I69" i="16"/>
  <c r="G20" i="60"/>
  <c r="G69" i="16"/>
  <c r="D24" i="16"/>
  <c r="I18" i="60"/>
  <c r="H18" i="60"/>
  <c r="H20" i="60"/>
  <c r="H69" i="16"/>
  <c r="K11" i="60"/>
  <c r="J24" i="16"/>
  <c r="C57" i="37"/>
  <c r="C53" i="16"/>
  <c r="F57" i="37"/>
  <c r="F53" i="16"/>
  <c r="G55" i="37"/>
  <c r="E57" i="37"/>
  <c r="D57" i="37"/>
  <c r="D53" i="16"/>
  <c r="I57" i="37"/>
  <c r="I53" i="16"/>
  <c r="G57" i="37"/>
  <c r="G53" i="16"/>
  <c r="E53" i="16"/>
  <c r="H55" i="37"/>
  <c r="I55" i="37"/>
  <c r="B53" i="16"/>
  <c r="H57" i="37"/>
  <c r="H53" i="16"/>
  <c r="I18" i="37"/>
</calcChain>
</file>

<file path=xl/sharedStrings.xml><?xml version="1.0" encoding="utf-8"?>
<sst xmlns="http://schemas.openxmlformats.org/spreadsheetml/2006/main" count="1786" uniqueCount="440">
  <si>
    <t>Stevens P</t>
    <phoneticPr fontId="3" type="noConversion"/>
  </si>
  <si>
    <t>Gilbert J</t>
    <phoneticPr fontId="3" type="noConversion"/>
  </si>
  <si>
    <t>3--23</t>
  </si>
  <si>
    <t>5--16</t>
  </si>
  <si>
    <t>1--37</t>
  </si>
  <si>
    <t>5--6</t>
  </si>
  <si>
    <t>8--44</t>
  </si>
  <si>
    <t>4--32</t>
  </si>
  <si>
    <t>2--30</t>
  </si>
  <si>
    <t>0--40</t>
  </si>
  <si>
    <t>6--14</t>
  </si>
  <si>
    <t>6--50</t>
  </si>
  <si>
    <t>2--35</t>
  </si>
  <si>
    <t>3--30</t>
  </si>
  <si>
    <t>%</t>
  </si>
  <si>
    <t>4--10</t>
  </si>
  <si>
    <t>3--8</t>
  </si>
  <si>
    <t>6--13</t>
  </si>
  <si>
    <t>4--35</t>
  </si>
  <si>
    <t>5--13</t>
  </si>
  <si>
    <t>2--41</t>
  </si>
  <si>
    <t>5--36</t>
  </si>
  <si>
    <t>100s</t>
  </si>
  <si>
    <t>2--25</t>
  </si>
  <si>
    <t>7--20</t>
  </si>
  <si>
    <t>6--18</t>
  </si>
  <si>
    <t>no</t>
  </si>
  <si>
    <t>total</t>
  </si>
  <si>
    <t>Barnard</t>
  </si>
  <si>
    <t>Scott</t>
  </si>
  <si>
    <t>Stevens J</t>
  </si>
  <si>
    <t>Mch</t>
  </si>
  <si>
    <t>Inn</t>
  </si>
  <si>
    <t>N O</t>
  </si>
  <si>
    <t>Runs</t>
  </si>
  <si>
    <t>50s</t>
  </si>
  <si>
    <t>Av</t>
  </si>
  <si>
    <t>Dawson</t>
  </si>
  <si>
    <t>Carsberg</t>
  </si>
  <si>
    <t>Mimmack</t>
  </si>
  <si>
    <t>Taylor</t>
  </si>
  <si>
    <t>Wood</t>
  </si>
  <si>
    <t>Barr</t>
  </si>
  <si>
    <t>Gilbert</t>
  </si>
  <si>
    <t>Bowler</t>
  </si>
  <si>
    <t>Scholes</t>
  </si>
  <si>
    <t>5wkts</t>
    <phoneticPr fontId="3" type="noConversion"/>
  </si>
  <si>
    <t>Gould</t>
  </si>
  <si>
    <t>Harris</t>
  </si>
  <si>
    <t>Stevens</t>
  </si>
  <si>
    <t>Hindley</t>
  </si>
  <si>
    <t>Gallant B</t>
    <phoneticPr fontId="3" type="noConversion"/>
  </si>
  <si>
    <t>Gallant G</t>
    <phoneticPr fontId="3" type="noConversion"/>
  </si>
  <si>
    <t>Gomez</t>
  </si>
  <si>
    <t>TOTAL</t>
  </si>
  <si>
    <t>Totals</t>
  </si>
  <si>
    <t>Batting</t>
  </si>
  <si>
    <t>Bowling</t>
  </si>
  <si>
    <t>Ov</t>
  </si>
  <si>
    <t>Mdn</t>
  </si>
  <si>
    <t>Wkts</t>
  </si>
  <si>
    <t>Best</t>
  </si>
  <si>
    <t>5-Wkt</t>
  </si>
  <si>
    <t>Econ</t>
  </si>
  <si>
    <t>S R</t>
  </si>
  <si>
    <t>7--26</t>
  </si>
  <si>
    <t>2--23</t>
  </si>
  <si>
    <t>4--4</t>
  </si>
  <si>
    <t>4--16</t>
  </si>
  <si>
    <t>3--27</t>
  </si>
  <si>
    <t>5--17</t>
  </si>
  <si>
    <t>5--42</t>
  </si>
  <si>
    <t>2--28</t>
  </si>
  <si>
    <t>0--9</t>
  </si>
  <si>
    <t>0--21</t>
  </si>
  <si>
    <t>8--19</t>
  </si>
  <si>
    <t>2--20</t>
  </si>
  <si>
    <t>3--28</t>
  </si>
  <si>
    <t>2--27</t>
  </si>
  <si>
    <t>3--15</t>
  </si>
  <si>
    <t>3--44</t>
  </si>
  <si>
    <t>0--20</t>
  </si>
  <si>
    <t>5--25</t>
  </si>
  <si>
    <t>4--2</t>
  </si>
  <si>
    <t>2--29</t>
  </si>
  <si>
    <t>6--59</t>
  </si>
  <si>
    <t>6--40</t>
  </si>
  <si>
    <t>5--5</t>
  </si>
  <si>
    <t>3--47</t>
  </si>
  <si>
    <t>5--20</t>
  </si>
  <si>
    <t>1--17</t>
  </si>
  <si>
    <t>1--10</t>
  </si>
  <si>
    <t>2--31</t>
  </si>
  <si>
    <t>3--19</t>
  </si>
  <si>
    <t>5--75</t>
  </si>
  <si>
    <t>4--54</t>
  </si>
  <si>
    <t>1--29</t>
  </si>
  <si>
    <t>0--5</t>
  </si>
  <si>
    <t>Seasons Summary:</t>
  </si>
  <si>
    <t>Year</t>
  </si>
  <si>
    <t>Played</t>
  </si>
  <si>
    <t xml:space="preserve">Won </t>
  </si>
  <si>
    <t>Lost</t>
  </si>
  <si>
    <t>Drawn</t>
  </si>
  <si>
    <t xml:space="preserve">Cancelled </t>
  </si>
  <si>
    <t>Abandoned</t>
  </si>
  <si>
    <t>Tied</t>
  </si>
  <si>
    <t>Chris</t>
  </si>
  <si>
    <t>Batting:</t>
  </si>
  <si>
    <t>5--2</t>
  </si>
  <si>
    <t>9--10</t>
  </si>
  <si>
    <t>Wickets</t>
  </si>
  <si>
    <t>Overs</t>
  </si>
  <si>
    <t>Strike Rate</t>
  </si>
  <si>
    <t>Average</t>
  </si>
  <si>
    <t>Economy</t>
  </si>
  <si>
    <t>Nick</t>
  </si>
  <si>
    <t>Mdns</t>
  </si>
  <si>
    <t>Bowling:</t>
  </si>
  <si>
    <t>Tony</t>
  </si>
  <si>
    <t>Peter</t>
  </si>
  <si>
    <t>2--0</t>
  </si>
  <si>
    <t>2--4</t>
  </si>
  <si>
    <t>3--24</t>
  </si>
  <si>
    <t>5--37</t>
  </si>
  <si>
    <t>4--38</t>
  </si>
  <si>
    <t>1--24</t>
  </si>
  <si>
    <t>Colin</t>
  </si>
  <si>
    <t>3--41</t>
  </si>
  <si>
    <t>3--12</t>
  </si>
  <si>
    <t>Paul</t>
  </si>
  <si>
    <t>Stuart</t>
  </si>
  <si>
    <t>Ct</t>
  </si>
  <si>
    <t>St</t>
  </si>
  <si>
    <t>Wk</t>
  </si>
  <si>
    <t>Byes</t>
  </si>
  <si>
    <t>Av Wk</t>
  </si>
  <si>
    <t>Av Bye</t>
  </si>
  <si>
    <t>Wicket Keeping:</t>
  </si>
  <si>
    <t>Sandy</t>
  </si>
  <si>
    <t>Matches</t>
  </si>
  <si>
    <t>Innings</t>
  </si>
  <si>
    <t>Total</t>
  </si>
  <si>
    <t>Toby</t>
  </si>
  <si>
    <t xml:space="preserve">Gallant </t>
  </si>
  <si>
    <t>Ben</t>
  </si>
  <si>
    <t>George</t>
  </si>
  <si>
    <t>Andy</t>
  </si>
  <si>
    <t>Dave</t>
  </si>
  <si>
    <t xml:space="preserve">Hutchings </t>
  </si>
  <si>
    <t>Gary</t>
  </si>
  <si>
    <t>Russell</t>
  </si>
  <si>
    <t>Tim</t>
  </si>
  <si>
    <t>Sutcliffe</t>
  </si>
  <si>
    <t xml:space="preserve">Stevens </t>
  </si>
  <si>
    <t>Patrick</t>
  </si>
  <si>
    <t>Ahearne</t>
  </si>
  <si>
    <t>Jan</t>
  </si>
  <si>
    <t>Gilbert S</t>
  </si>
  <si>
    <t>Scholes P</t>
  </si>
  <si>
    <t>Overall Averages</t>
  </si>
  <si>
    <t>(click name to go to averages)</t>
  </si>
  <si>
    <t>John</t>
  </si>
  <si>
    <t>Malcolm</t>
  </si>
  <si>
    <t>(back to front sheet)</t>
  </si>
  <si>
    <t>Anders</t>
  </si>
  <si>
    <t>Mark</t>
  </si>
  <si>
    <t>Sean</t>
  </si>
  <si>
    <t>Scholes S</t>
  </si>
  <si>
    <t>N/A</t>
  </si>
  <si>
    <t>1--19</t>
  </si>
  <si>
    <t>5--10</t>
  </si>
  <si>
    <t>2--7</t>
  </si>
  <si>
    <t>4--47</t>
  </si>
  <si>
    <t>5--53</t>
  </si>
  <si>
    <t>5--29</t>
  </si>
  <si>
    <t>3--11</t>
  </si>
  <si>
    <t>5--52</t>
  </si>
  <si>
    <t>1--15</t>
  </si>
  <si>
    <t>5--46</t>
  </si>
  <si>
    <t>4--44</t>
  </si>
  <si>
    <t>3--16</t>
  </si>
  <si>
    <t>2--37</t>
  </si>
  <si>
    <t>4--31</t>
  </si>
  <si>
    <t>5--11</t>
  </si>
  <si>
    <t>5--26</t>
  </si>
  <si>
    <t>6--37</t>
  </si>
  <si>
    <t>2--17</t>
  </si>
  <si>
    <t>2--32</t>
  </si>
  <si>
    <t>1--13</t>
  </si>
  <si>
    <t>1--31</t>
  </si>
  <si>
    <t>1--12</t>
  </si>
  <si>
    <t>2--8</t>
  </si>
  <si>
    <t>3--18</t>
  </si>
  <si>
    <t>3--34</t>
  </si>
  <si>
    <t>1--8</t>
  </si>
  <si>
    <t>Highest</t>
  </si>
  <si>
    <t>2--14</t>
  </si>
  <si>
    <t>2--19</t>
  </si>
  <si>
    <t>3--21</t>
  </si>
  <si>
    <t>4--18</t>
  </si>
  <si>
    <t>1--30</t>
  </si>
  <si>
    <t>0--13</t>
  </si>
  <si>
    <t>5--28</t>
  </si>
  <si>
    <t>1--21</t>
  </si>
  <si>
    <t>3--38</t>
  </si>
  <si>
    <t>7--38</t>
  </si>
  <si>
    <t>2--59</t>
  </si>
  <si>
    <t>0--17</t>
  </si>
  <si>
    <t>High</t>
  </si>
  <si>
    <t>*</t>
  </si>
  <si>
    <t>6--16</t>
  </si>
  <si>
    <t>5--4</t>
  </si>
  <si>
    <t>6--65</t>
  </si>
  <si>
    <t>5--38</t>
  </si>
  <si>
    <t>6--32</t>
  </si>
  <si>
    <t>4--27</t>
  </si>
  <si>
    <t>4--28</t>
  </si>
  <si>
    <t>2--22</t>
  </si>
  <si>
    <t>2--21</t>
  </si>
  <si>
    <t>3--39</t>
  </si>
  <si>
    <t>2--12</t>
  </si>
  <si>
    <t>5--18</t>
  </si>
  <si>
    <t>Booth R</t>
  </si>
  <si>
    <t>Rob</t>
  </si>
  <si>
    <t>1--3</t>
  </si>
  <si>
    <t>Drever A</t>
  </si>
  <si>
    <t>Angus</t>
  </si>
  <si>
    <t>1--6</t>
  </si>
  <si>
    <t>Against</t>
  </si>
  <si>
    <t>Gt Canfield</t>
  </si>
  <si>
    <t>88*</t>
  </si>
  <si>
    <t>Stansted</t>
  </si>
  <si>
    <t>6--46</t>
  </si>
  <si>
    <t>3--43</t>
  </si>
  <si>
    <t>6--22</t>
  </si>
  <si>
    <t>--</t>
  </si>
  <si>
    <t>1--64</t>
  </si>
  <si>
    <t>3--26</t>
  </si>
  <si>
    <t>5--33</t>
  </si>
  <si>
    <t>Barry</t>
  </si>
  <si>
    <t>1--20</t>
  </si>
  <si>
    <t>2--62</t>
  </si>
  <si>
    <t>Joe</t>
  </si>
  <si>
    <t>Gallant J</t>
  </si>
  <si>
    <t>2--18</t>
  </si>
  <si>
    <t>3--50</t>
  </si>
  <si>
    <t>4--43</t>
  </si>
  <si>
    <t>Hawkins</t>
  </si>
  <si>
    <t>Chester</t>
  </si>
  <si>
    <t>1--2</t>
  </si>
  <si>
    <t>2--6</t>
  </si>
  <si>
    <t>Hawkins C</t>
  </si>
  <si>
    <t>Matthews</t>
  </si>
  <si>
    <t>Kevin</t>
  </si>
  <si>
    <t>1--11</t>
  </si>
  <si>
    <t>Elburn</t>
  </si>
  <si>
    <t>Andrew</t>
  </si>
  <si>
    <t>1--23</t>
  </si>
  <si>
    <t>Matthews K</t>
  </si>
  <si>
    <t>Elburn A</t>
  </si>
  <si>
    <t>4--19</t>
  </si>
  <si>
    <t>Not Out</t>
  </si>
  <si>
    <t>Ducks</t>
  </si>
  <si>
    <t>ducks</t>
  </si>
  <si>
    <t>ahearne c</t>
  </si>
  <si>
    <t>barr s</t>
  </si>
  <si>
    <t>booth r</t>
  </si>
  <si>
    <t>elburn a</t>
  </si>
  <si>
    <t>gilbert j</t>
  </si>
  <si>
    <t>gilbert s</t>
  </si>
  <si>
    <t>gallant b</t>
  </si>
  <si>
    <t>gallant j</t>
  </si>
  <si>
    <t>gallant g</t>
  </si>
  <si>
    <t>hawkins c</t>
  </si>
  <si>
    <t>Fielding</t>
  </si>
  <si>
    <t>hutchings g</t>
  </si>
  <si>
    <t>matthews k</t>
  </si>
  <si>
    <t>scholes p</t>
  </si>
  <si>
    <t>scott d</t>
  </si>
  <si>
    <t>morgan-smith b</t>
  </si>
  <si>
    <t>taylor p</t>
  </si>
  <si>
    <t>6--17</t>
  </si>
  <si>
    <t>1--25</t>
  </si>
  <si>
    <t>1--35</t>
  </si>
  <si>
    <t xml:space="preserve">Slemming </t>
  </si>
  <si>
    <t>Will</t>
  </si>
  <si>
    <t>slemmings w</t>
  </si>
  <si>
    <t>Silk</t>
  </si>
  <si>
    <t>silk r</t>
  </si>
  <si>
    <t>Slemmings W</t>
  </si>
  <si>
    <t>Silk R</t>
  </si>
  <si>
    <t>6--12</t>
  </si>
  <si>
    <t>5--27</t>
  </si>
  <si>
    <t>Morgan-Smith</t>
  </si>
  <si>
    <t>Not out</t>
  </si>
  <si>
    <t>Akers</t>
  </si>
  <si>
    <t>Vic</t>
  </si>
  <si>
    <t>akers v</t>
  </si>
  <si>
    <t>2--10</t>
  </si>
  <si>
    <t>Akers V</t>
  </si>
  <si>
    <t>Best Performances:</t>
  </si>
  <si>
    <t>Highest Score</t>
  </si>
  <si>
    <t>Most runs</t>
  </si>
  <si>
    <t>Best Bowling</t>
  </si>
  <si>
    <t>Most Wickets</t>
  </si>
  <si>
    <t>Best Fielding</t>
  </si>
  <si>
    <t>Name</t>
  </si>
  <si>
    <t>Total Runs</t>
  </si>
  <si>
    <t>Wkts/runs</t>
  </si>
  <si>
    <t>Dismissals</t>
  </si>
  <si>
    <t>Barnard A</t>
  </si>
  <si>
    <t>138 NO</t>
  </si>
  <si>
    <t>6 for 12</t>
  </si>
  <si>
    <t>119 NO</t>
  </si>
  <si>
    <t>Mimmack C</t>
  </si>
  <si>
    <t>5 for 10</t>
  </si>
  <si>
    <t>Dawson N</t>
  </si>
  <si>
    <t>6 for 22</t>
  </si>
  <si>
    <t>Gallant B</t>
  </si>
  <si>
    <t>5 for 16</t>
  </si>
  <si>
    <t>5 for 2</t>
  </si>
  <si>
    <t>6 for 37</t>
  </si>
  <si>
    <t>Wood C</t>
  </si>
  <si>
    <t>6 for 50</t>
  </si>
  <si>
    <t>Barr S</t>
  </si>
  <si>
    <t>7 for 20</t>
  </si>
  <si>
    <t>Bowler T</t>
  </si>
  <si>
    <t>5 for 11</t>
  </si>
  <si>
    <t>Carsberg T</t>
  </si>
  <si>
    <t>6 for 13</t>
  </si>
  <si>
    <t>7 for 26</t>
  </si>
  <si>
    <t>8 for 19</t>
  </si>
  <si>
    <t>6 for 59</t>
  </si>
  <si>
    <t>barnard a</t>
  </si>
  <si>
    <t>dawson n</t>
  </si>
  <si>
    <t>drever a</t>
  </si>
  <si>
    <t>mimmack c</t>
  </si>
  <si>
    <t>sims a</t>
  </si>
  <si>
    <t>Sims</t>
  </si>
  <si>
    <t>wood c</t>
  </si>
  <si>
    <t>Sims A</t>
  </si>
  <si>
    <t>7 for 7</t>
  </si>
  <si>
    <t>155 NO</t>
  </si>
  <si>
    <t>1--27</t>
  </si>
  <si>
    <t>1--54</t>
  </si>
  <si>
    <t>2--26</t>
  </si>
  <si>
    <t>7--7</t>
  </si>
  <si>
    <t>Linney R</t>
  </si>
  <si>
    <t>111 NO</t>
  </si>
  <si>
    <t>6 for 8</t>
  </si>
  <si>
    <t>Gilberts</t>
  </si>
  <si>
    <t>carsberg t</t>
  </si>
  <si>
    <t xml:space="preserve">NO </t>
  </si>
  <si>
    <t>RNO</t>
  </si>
  <si>
    <t>NO</t>
  </si>
  <si>
    <t>6 -- 12</t>
  </si>
  <si>
    <t>5 -- 27</t>
  </si>
  <si>
    <t>1 -- 36</t>
  </si>
  <si>
    <t>3 -- 35</t>
  </si>
  <si>
    <t>3--29</t>
  </si>
  <si>
    <t>Matthews C</t>
  </si>
  <si>
    <t>matthews c</t>
  </si>
  <si>
    <t>3 -- 3</t>
  </si>
  <si>
    <t>3 -- 6</t>
  </si>
  <si>
    <t>Hutchings G</t>
  </si>
  <si>
    <t>Russell T</t>
  </si>
  <si>
    <t>Aherne C</t>
  </si>
  <si>
    <t>Sutcliffe P</t>
  </si>
  <si>
    <t>Anders M</t>
  </si>
  <si>
    <t>Gould P</t>
  </si>
  <si>
    <t>Hindley C</t>
  </si>
  <si>
    <t>Gomez M</t>
  </si>
  <si>
    <t>Harris N</t>
  </si>
  <si>
    <t>5--48</t>
  </si>
  <si>
    <t>Carsberg A</t>
  </si>
  <si>
    <t>Scott D</t>
  </si>
  <si>
    <t>Taylor P</t>
  </si>
  <si>
    <t>Bingham</t>
  </si>
  <si>
    <t>James</t>
  </si>
  <si>
    <t>bingham j</t>
  </si>
  <si>
    <t>Bingham J</t>
  </si>
  <si>
    <t>Ross</t>
  </si>
  <si>
    <t>Justin</t>
  </si>
  <si>
    <t>Ross J</t>
  </si>
  <si>
    <t>4 -- 22</t>
  </si>
  <si>
    <t>0 -- 17</t>
  </si>
  <si>
    <t>1 -- 0</t>
  </si>
  <si>
    <t>Eastons Cricket Club</t>
  </si>
  <si>
    <t>Chris Matthews</t>
  </si>
  <si>
    <t>0 -- 25</t>
  </si>
  <si>
    <t>2 -- 16</t>
  </si>
  <si>
    <t>4 -- 14</t>
  </si>
  <si>
    <t>159 NO</t>
  </si>
  <si>
    <t>7 for 14</t>
  </si>
  <si>
    <t>goff j</t>
  </si>
  <si>
    <t>3 -- 12</t>
  </si>
  <si>
    <t>Goff</t>
  </si>
  <si>
    <t>Josh</t>
  </si>
  <si>
    <t>Goodlife</t>
  </si>
  <si>
    <t>Matt</t>
  </si>
  <si>
    <t>goodlife m</t>
  </si>
  <si>
    <t>Goff J</t>
  </si>
  <si>
    <t>Goodlife M</t>
  </si>
  <si>
    <t>4 -- 37</t>
  </si>
  <si>
    <t>0 -- 0</t>
  </si>
  <si>
    <t>russell t</t>
  </si>
  <si>
    <t>Batting - Retired players</t>
  </si>
  <si>
    <t>Bowling - Retired players</t>
  </si>
  <si>
    <t/>
  </si>
  <si>
    <t>1 -- 2</t>
  </si>
  <si>
    <t>1 -- 9</t>
  </si>
  <si>
    <t>6 -- 8</t>
  </si>
  <si>
    <t>1 -- 23</t>
  </si>
  <si>
    <t>3 -- 22</t>
  </si>
  <si>
    <t>2 -- 14</t>
  </si>
  <si>
    <t>0 -- 14</t>
  </si>
  <si>
    <t>5 -- 35</t>
  </si>
  <si>
    <t>5 -- 34</t>
  </si>
  <si>
    <t>0 -- 15</t>
  </si>
  <si>
    <t>4 -- 10</t>
  </si>
  <si>
    <t>2 -- 27</t>
  </si>
  <si>
    <t>1 -- 10</t>
  </si>
  <si>
    <t>7 -- 14</t>
  </si>
  <si>
    <t>0 -- 10</t>
  </si>
  <si>
    <t>3 -- 21</t>
  </si>
  <si>
    <t>3 -- 10</t>
  </si>
  <si>
    <t>1 -- 5</t>
  </si>
  <si>
    <t>4 -- 35</t>
  </si>
  <si>
    <t>2 -- 30</t>
  </si>
  <si>
    <t>Morgan-Smith B</t>
  </si>
  <si>
    <t>Holland R</t>
  </si>
  <si>
    <t>holland r</t>
  </si>
  <si>
    <t xml:space="preserve">Holland </t>
  </si>
  <si>
    <t>2 -- 43</t>
  </si>
  <si>
    <t>1 -- 22</t>
  </si>
  <si>
    <t>2 -- 29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</si>
</sst>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0.0"/>
  </numFmts>
  <fonts count="15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93"/>
    <xf numFmtId="0" fontId="7" fillId="0" borderId="0" xfId="0" applyFont="1"/>
    <xf numFmtId="0" fontId="4" fillId="0" borderId="0" xfId="0" applyFont="1" applyAlignment="1">
      <alignment horizontal="left"/>
    </xf>
    <xf numFmtId="0" fontId="5" fillId="0" borderId="0" xfId="93" applyAlignment="1">
      <alignment horizontal="left"/>
    </xf>
    <xf numFmtId="17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NumberFormat="1" applyFont="1" applyAlignment="1"/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8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" fontId="0" fillId="0" borderId="0" xfId="0" applyNumberFormat="1" applyFont="1" applyAlignment="1"/>
    <xf numFmtId="2" fontId="0" fillId="0" borderId="0" xfId="0" quotePrefix="1" applyNumberFormat="1" applyAlignment="1">
      <alignment horizontal="center"/>
    </xf>
    <xf numFmtId="0" fontId="0" fillId="0" borderId="1" xfId="0" applyBorder="1"/>
    <xf numFmtId="0" fontId="0" fillId="0" borderId="0" xfId="0" quotePrefix="1"/>
    <xf numFmtId="0" fontId="0" fillId="0" borderId="0" xfId="0" applyFill="1" applyBorder="1" applyAlignment="1">
      <alignment horizontal="right"/>
    </xf>
    <xf numFmtId="165" fontId="0" fillId="0" borderId="0" xfId="0" applyNumberFormat="1" applyFont="1" applyAlignment="1"/>
    <xf numFmtId="165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0" fontId="0" fillId="0" borderId="2" xfId="0" applyBorder="1"/>
    <xf numFmtId="0" fontId="4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3" xfId="0" applyBorder="1"/>
    <xf numFmtId="0" fontId="4" fillId="0" borderId="4" xfId="0" applyFont="1" applyBorder="1"/>
    <xf numFmtId="0" fontId="0" fillId="0" borderId="0" xfId="0" applyAlignment="1"/>
    <xf numFmtId="0" fontId="0" fillId="0" borderId="0" xfId="0" quotePrefix="1" applyAlignment="1">
      <alignment horizontal="center"/>
    </xf>
    <xf numFmtId="0" fontId="10" fillId="0" borderId="0" xfId="166" applyFont="1"/>
    <xf numFmtId="0" fontId="2" fillId="0" borderId="0" xfId="166"/>
    <xf numFmtId="0" fontId="2" fillId="0" borderId="0" xfId="166" applyAlignment="1">
      <alignment horizontal="center"/>
    </xf>
    <xf numFmtId="0" fontId="2" fillId="0" borderId="0" xfId="166" applyAlignment="1">
      <alignment horizontal="right"/>
    </xf>
    <xf numFmtId="0" fontId="0" fillId="0" borderId="0" xfId="0" applyNumberFormat="1" applyFont="1" applyAlignment="1">
      <alignment horizontal="center"/>
    </xf>
    <xf numFmtId="2" fontId="0" fillId="0" borderId="0" xfId="0" applyNumberFormat="1" applyAlignment="1"/>
    <xf numFmtId="0" fontId="0" fillId="0" borderId="0" xfId="0" applyFill="1" applyBorder="1"/>
    <xf numFmtId="0" fontId="0" fillId="0" borderId="2" xfId="0" applyNumberFormat="1" applyFont="1" applyBorder="1" applyAlignment="1"/>
    <xf numFmtId="17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0" xfId="166" applyFont="1" applyAlignment="1">
      <alignment horizontal="right"/>
    </xf>
    <xf numFmtId="0" fontId="1" fillId="0" borderId="0" xfId="166" applyFont="1"/>
    <xf numFmtId="0" fontId="4" fillId="0" borderId="0" xfId="0" applyFont="1" applyBorder="1"/>
    <xf numFmtId="165" fontId="0" fillId="0" borderId="0" xfId="0" applyNumberFormat="1"/>
    <xf numFmtId="0" fontId="0" fillId="0" borderId="0" xfId="0" applyNumberFormat="1" applyFont="1" applyBorder="1" applyAlignment="1"/>
    <xf numFmtId="1" fontId="0" fillId="0" borderId="0" xfId="0" applyNumberForma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93" applyAlignment="1" applyProtection="1">
      <alignment horizontal="left"/>
      <protection hidden="1"/>
    </xf>
    <xf numFmtId="0" fontId="5" fillId="0" borderId="0" xfId="93" quotePrefix="1"/>
    <xf numFmtId="0" fontId="11" fillId="0" borderId="0" xfId="0" applyFont="1" applyAlignment="1">
      <alignment horizontal="left"/>
    </xf>
    <xf numFmtId="0" fontId="2" fillId="0" borderId="0" xfId="166" applyAlignment="1">
      <alignment horizontal="center"/>
    </xf>
  </cellXfs>
  <cellStyles count="169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8" builtinId="9" hidden="1"/>
    <cellStyle name="Followed Hyperlink" xfId="167" builtinId="9" hidden="1"/>
    <cellStyle name="Followed Hyperlink" xfId="164" builtinId="9" hidden="1"/>
    <cellStyle name="Followed Hyperlink" xfId="162" builtinId="9" hidden="1"/>
    <cellStyle name="Followed Hyperlink" xfId="160" builtinId="9" hidden="1"/>
    <cellStyle name="Followed Hyperlink" xfId="158" builtinId="9" hidden="1"/>
    <cellStyle name="Followed Hyperlink" xfId="156" builtinId="9" hidden="1"/>
    <cellStyle name="Followed Hyperlink" xfId="154" builtinId="9" hidden="1"/>
    <cellStyle name="Followed Hyperlink" xfId="152" builtinId="9" hidden="1"/>
    <cellStyle name="Followed Hyperlink" xfId="150" builtinId="9" hidden="1"/>
    <cellStyle name="Followed Hyperlink" xfId="148" builtinId="9" hidden="1"/>
    <cellStyle name="Followed Hyperlink" xfId="146" builtinId="9" hidden="1"/>
    <cellStyle name="Followed Hyperlink" xfId="144" builtinId="9" hidden="1"/>
    <cellStyle name="Followed Hyperlink" xfId="142" builtinId="9" hidden="1"/>
    <cellStyle name="Followed Hyperlink" xfId="140" builtinId="9" hidden="1"/>
    <cellStyle name="Followed Hyperlink" xfId="138" builtinId="9" hidden="1"/>
    <cellStyle name="Followed Hyperlink" xfId="136" builtinId="9" hidden="1"/>
    <cellStyle name="Followed Hyperlink" xfId="134" builtinId="9" hidden="1"/>
    <cellStyle name="Followed Hyperlink" xfId="132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6" builtinId="9" hidden="1"/>
    <cellStyle name="Followed Hyperlink" xfId="114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100" builtinId="9" hidden="1"/>
    <cellStyle name="Followed Hyperlink" xfId="98" builtinId="9" hidden="1"/>
    <cellStyle name="Followed Hyperlink" xfId="96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5" builtinId="8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81" builtinId="8" hidden="1"/>
    <cellStyle name="Hyperlink" xfId="65" builtinId="8" hidden="1"/>
    <cellStyle name="Hyperlink" xfId="4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33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Hyperlink" xfId="93" builtinId="8"/>
    <cellStyle name="Normal" xfId="0" builtinId="0"/>
    <cellStyle name="Normal 2" xfId="166" xr:uid="{00000000-0005-0000-0000-0000A8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8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9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0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8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9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0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2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3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4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5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6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7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8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9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0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2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3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4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5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6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7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8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9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0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2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3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4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5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6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7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8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9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0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2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3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4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5.xml"/></Relationships>
</file>

<file path=xl/charts/_rels/chart1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6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7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8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9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0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2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3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4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5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6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7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8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9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0.xml"/></Relationships>
</file>

<file path=xl/charts/_rels/chart1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5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8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9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2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3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4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5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6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'Ahearne C'!$F$7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[0]!aheac_yrs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[0]!aheac_batrun</c:f>
              <c:numCache>
                <c:formatCode>General</c:formatCode>
                <c:ptCount val="11"/>
                <c:pt idx="0">
                  <c:v>41</c:v>
                </c:pt>
                <c:pt idx="1">
                  <c:v>121</c:v>
                </c:pt>
                <c:pt idx="2">
                  <c:v>306</c:v>
                </c:pt>
                <c:pt idx="3">
                  <c:v>159</c:v>
                </c:pt>
                <c:pt idx="4">
                  <c:v>266</c:v>
                </c:pt>
                <c:pt idx="5">
                  <c:v>109</c:v>
                </c:pt>
                <c:pt idx="6">
                  <c:v>470</c:v>
                </c:pt>
                <c:pt idx="7">
                  <c:v>175</c:v>
                </c:pt>
                <c:pt idx="8">
                  <c:v>382</c:v>
                </c:pt>
                <c:pt idx="9">
                  <c:v>254</c:v>
                </c:pt>
                <c:pt idx="10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D-8D42-B420-7DB8BA5E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782432"/>
        <c:axId val="1476345248"/>
      </c:barChart>
      <c:catAx>
        <c:axId val="157478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6345248"/>
        <c:crosses val="autoZero"/>
        <c:auto val="1"/>
        <c:lblAlgn val="ctr"/>
        <c:lblOffset val="100"/>
        <c:noMultiLvlLbl val="1"/>
      </c:catAx>
      <c:valAx>
        <c:axId val="147634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78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'Akers V'!$I$38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'Akers V'!$A$39:$A$43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'Akers V'!$I$39:$I$43</c:f>
              <c:numCache>
                <c:formatCode>0.00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2-1A4F-BDA0-73816501A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65360"/>
        <c:axId val="1576568480"/>
      </c:barChart>
      <c:catAx>
        <c:axId val="157656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68480"/>
        <c:crosses val="autoZero"/>
        <c:auto val="1"/>
        <c:lblAlgn val="ctr"/>
        <c:lblOffset val="100"/>
        <c:noMultiLvlLbl val="1"/>
      </c:catAx>
      <c:valAx>
        <c:axId val="157656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6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C'!$I$40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[0]!mattc_bwlyrs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[0]!mattc_bwlec</c:f>
              <c:numCache>
                <c:formatCode>0.00</c:formatCode>
                <c:ptCount val="3"/>
                <c:pt idx="0">
                  <c:v>9.589041095890412</c:v>
                </c:pt>
                <c:pt idx="1">
                  <c:v>5.8965517241379306</c:v>
                </c:pt>
                <c:pt idx="2">
                  <c:v>5.6109725685785534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2-CF40-9FF0-FFF71AEBA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12272"/>
        <c:axId val="1628316032"/>
      </c:barChart>
      <c:catAx>
        <c:axId val="16283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6032"/>
        <c:crosses val="autoZero"/>
        <c:auto val="1"/>
        <c:lblAlgn val="ctr"/>
        <c:lblOffset val="100"/>
        <c:noMultiLvlLbl val="1"/>
      </c:catAx>
      <c:valAx>
        <c:axId val="16283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C'!$J$40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[0]!mattc_bwlyrs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[0]!mattc_bwlsr</c:f>
              <c:numCache>
                <c:formatCode>0.00</c:formatCode>
                <c:ptCount val="3"/>
                <c:pt idx="0">
                  <c:v>14.6</c:v>
                </c:pt>
                <c:pt idx="1">
                  <c:v>17.399999999999999</c:v>
                </c:pt>
                <c:pt idx="2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2-0947-A0EF-DFB0D7333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12272"/>
        <c:axId val="1628316032"/>
      </c:barChart>
      <c:catAx>
        <c:axId val="16283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6032"/>
        <c:crosses val="autoZero"/>
        <c:auto val="1"/>
        <c:lblAlgn val="ctr"/>
        <c:lblOffset val="100"/>
        <c:noMultiLvlLbl val="1"/>
      </c:catAx>
      <c:valAx>
        <c:axId val="16283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C'!$G$7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[0]!mattc_yrs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[0]!mattc_batrun</c:f>
              <c:numCache>
                <c:formatCode>General</c:formatCode>
                <c:ptCount val="3"/>
                <c:pt idx="0">
                  <c:v>141</c:v>
                </c:pt>
                <c:pt idx="1">
                  <c:v>189</c:v>
                </c:pt>
                <c:pt idx="2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1-B847-8B7B-F3999BEB5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89312"/>
        <c:axId val="1576492432"/>
      </c:barChart>
      <c:catAx>
        <c:axId val="15764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492432"/>
        <c:crosses val="autoZero"/>
        <c:auto val="1"/>
        <c:lblAlgn val="ctr"/>
        <c:lblOffset val="100"/>
        <c:noMultiLvlLbl val="1"/>
      </c:catAx>
      <c:valAx>
        <c:axId val="157649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489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C'!$J$7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[0]!mattc_yrs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[0]!mattc_batav</c:f>
              <c:numCache>
                <c:formatCode>0.00</c:formatCode>
                <c:ptCount val="3"/>
                <c:pt idx="0">
                  <c:v>23.5</c:v>
                </c:pt>
                <c:pt idx="1">
                  <c:v>21</c:v>
                </c:pt>
                <c:pt idx="2">
                  <c:v>34.888888888888886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6-C148-828E-5D976C30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17312"/>
        <c:axId val="1576520432"/>
      </c:barChart>
      <c:catAx>
        <c:axId val="157651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20432"/>
        <c:crosses val="autoZero"/>
        <c:auto val="1"/>
        <c:lblAlgn val="ctr"/>
        <c:lblOffset val="100"/>
        <c:noMultiLvlLbl val="1"/>
      </c:catAx>
      <c:valAx>
        <c:axId val="157652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17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K'!$F$7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[0]!mattk_yrs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[0]!mattk_batrun</c:f>
              <c:numCache>
                <c:formatCode>General</c:formatCode>
                <c:ptCount val="6"/>
                <c:pt idx="0">
                  <c:v>45</c:v>
                </c:pt>
                <c:pt idx="1">
                  <c:v>85</c:v>
                </c:pt>
                <c:pt idx="2">
                  <c:v>97</c:v>
                </c:pt>
                <c:pt idx="3">
                  <c:v>115</c:v>
                </c:pt>
                <c:pt idx="4">
                  <c:v>66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B-1E41-BCBB-E279F956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89312"/>
        <c:axId val="1576492432"/>
      </c:barChart>
      <c:catAx>
        <c:axId val="15764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492432"/>
        <c:crosses val="autoZero"/>
        <c:auto val="1"/>
        <c:lblAlgn val="ctr"/>
        <c:lblOffset val="100"/>
        <c:noMultiLvlLbl val="1"/>
      </c:catAx>
      <c:valAx>
        <c:axId val="157649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489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K'!$I$7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[0]!mattk_yrs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[0]!mattk_batav</c:f>
              <c:numCache>
                <c:formatCode>0.00</c:formatCode>
                <c:ptCount val="6"/>
                <c:pt idx="0">
                  <c:v>45</c:v>
                </c:pt>
                <c:pt idx="1">
                  <c:v>14.167</c:v>
                </c:pt>
                <c:pt idx="2">
                  <c:v>7.4615384615384617</c:v>
                </c:pt>
                <c:pt idx="3">
                  <c:v>7.666666666666667</c:v>
                </c:pt>
                <c:pt idx="4">
                  <c:v>11</c:v>
                </c:pt>
                <c:pt idx="5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124C-A5BA-3AB6D4EF1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17312"/>
        <c:axId val="1576520432"/>
      </c:barChart>
      <c:catAx>
        <c:axId val="157651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20432"/>
        <c:crosses val="autoZero"/>
        <c:auto val="1"/>
        <c:lblAlgn val="ctr"/>
        <c:lblOffset val="100"/>
        <c:noMultiLvlLbl val="1"/>
      </c:catAx>
      <c:valAx>
        <c:axId val="157652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17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K'!$D$40</c:f>
              <c:strCache>
                <c:ptCount val="1"/>
                <c:pt idx="0">
                  <c:v>Wickets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[0]!mattk_bwlyrs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[0]!mattk_wkts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A-9448-BEB5-4DC41A1C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83952"/>
        <c:axId val="1628287712"/>
      </c:barChart>
      <c:catAx>
        <c:axId val="162828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87712"/>
        <c:crosses val="autoZero"/>
        <c:auto val="1"/>
        <c:lblAlgn val="ctr"/>
        <c:lblOffset val="100"/>
        <c:noMultiLvlLbl val="1"/>
      </c:catAx>
      <c:valAx>
        <c:axId val="162828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8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K'!$I$40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[0]!mattk_bwlyrs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[0]!mattk_bwlav</c:f>
              <c:numCache>
                <c:formatCode>0.00</c:formatCode>
                <c:ptCount val="5"/>
                <c:pt idx="0">
                  <c:v>54.5</c:v>
                </c:pt>
                <c:pt idx="1">
                  <c:v>28.5</c:v>
                </c:pt>
                <c:pt idx="2">
                  <c:v>29.5</c:v>
                </c:pt>
                <c:pt idx="3">
                  <c:v>100</c:v>
                </c:pt>
                <c:pt idx="4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8-D140-BA4D-F186D3282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12272"/>
        <c:axId val="1628316032"/>
      </c:barChart>
      <c:catAx>
        <c:axId val="16283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6032"/>
        <c:crosses val="autoZero"/>
        <c:auto val="1"/>
        <c:lblAlgn val="ctr"/>
        <c:lblOffset val="100"/>
        <c:noMultiLvlLbl val="1"/>
      </c:catAx>
      <c:valAx>
        <c:axId val="16283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K'!$G$40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[0]!mattk_bwlyrs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[0]!mattk_bwlec</c:f>
              <c:numCache>
                <c:formatCode>0.00</c:formatCode>
                <c:ptCount val="5"/>
                <c:pt idx="0">
                  <c:v>4.7391304347826084</c:v>
                </c:pt>
                <c:pt idx="1">
                  <c:v>4.441558441558441</c:v>
                </c:pt>
                <c:pt idx="2">
                  <c:v>4.72</c:v>
                </c:pt>
                <c:pt idx="3">
                  <c:v>6.8965517241379306</c:v>
                </c:pt>
                <c:pt idx="4">
                  <c:v>4.4838709677419351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D-5C42-A724-5ACB66734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12272"/>
        <c:axId val="1628316032"/>
      </c:barChart>
      <c:catAx>
        <c:axId val="16283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6032"/>
        <c:crosses val="autoZero"/>
        <c:auto val="1"/>
        <c:lblAlgn val="ctr"/>
        <c:lblOffset val="100"/>
        <c:noMultiLvlLbl val="1"/>
      </c:catAx>
      <c:valAx>
        <c:axId val="16283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K'!$H$40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[0]!mattk_bwlyrs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[0]!mattk_bwlsr</c:f>
              <c:numCache>
                <c:formatCode>0.00</c:formatCode>
                <c:ptCount val="5"/>
                <c:pt idx="0">
                  <c:v>69</c:v>
                </c:pt>
                <c:pt idx="1">
                  <c:v>38.5</c:v>
                </c:pt>
                <c:pt idx="2">
                  <c:v>37.5</c:v>
                </c:pt>
                <c:pt idx="3">
                  <c:v>87</c:v>
                </c:pt>
                <c:pt idx="4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1-D247-99A9-BF13078A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12272"/>
        <c:axId val="1628316032"/>
      </c:barChart>
      <c:catAx>
        <c:axId val="16283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6032"/>
        <c:crosses val="autoZero"/>
        <c:auto val="1"/>
        <c:lblAlgn val="ctr"/>
        <c:lblOffset val="100"/>
        <c:noMultiLvlLbl val="1"/>
      </c:catAx>
      <c:valAx>
        <c:axId val="16283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'Akers V'!$G$38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'Akers V'!$A$39:$A$43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'Akers V'!$G$39:$G$43</c:f>
              <c:numCache>
                <c:formatCode>0.00</c:formatCode>
                <c:ptCount val="5"/>
                <c:pt idx="0">
                  <c:v>3.3333333333333335</c:v>
                </c:pt>
                <c:pt idx="1">
                  <c:v>0</c:v>
                </c:pt>
                <c:pt idx="2">
                  <c:v>0</c:v>
                </c:pt>
                <c:pt idx="3">
                  <c:v>8.5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E-B543-8CB3-C5B36DDAA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92768"/>
        <c:axId val="1576595888"/>
      </c:barChart>
      <c:catAx>
        <c:axId val="15765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95888"/>
        <c:crosses val="autoZero"/>
        <c:auto val="1"/>
        <c:lblAlgn val="ctr"/>
        <c:lblOffset val="100"/>
        <c:noMultiLvlLbl val="1"/>
      </c:catAx>
      <c:valAx>
        <c:axId val="157659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9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Runs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786334414386"/>
          <c:y val="0.166561355756456"/>
          <c:w val="0.81438956332087797"/>
          <c:h val="0.63343864424354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'Mimmack C'!$I$7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[0]!mimmc_yrs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[0]!mimmc_batav</c:f>
              <c:numCache>
                <c:formatCode>General</c:formatCode>
                <c:ptCount val="27"/>
                <c:pt idx="0">
                  <c:v>4.17</c:v>
                </c:pt>
                <c:pt idx="1">
                  <c:v>5.29</c:v>
                </c:pt>
                <c:pt idx="2">
                  <c:v>19.600000000000001</c:v>
                </c:pt>
                <c:pt idx="3">
                  <c:v>25</c:v>
                </c:pt>
                <c:pt idx="4">
                  <c:v>5.25</c:v>
                </c:pt>
                <c:pt idx="5">
                  <c:v>20.88</c:v>
                </c:pt>
                <c:pt idx="6">
                  <c:v>6.4</c:v>
                </c:pt>
                <c:pt idx="7">
                  <c:v>12.17</c:v>
                </c:pt>
                <c:pt idx="8">
                  <c:v>5.5</c:v>
                </c:pt>
                <c:pt idx="9">
                  <c:v>8</c:v>
                </c:pt>
                <c:pt idx="10">
                  <c:v>5.75</c:v>
                </c:pt>
                <c:pt idx="11">
                  <c:v>14.58</c:v>
                </c:pt>
                <c:pt idx="12">
                  <c:v>28.73</c:v>
                </c:pt>
                <c:pt idx="13">
                  <c:v>15.79</c:v>
                </c:pt>
                <c:pt idx="14">
                  <c:v>23</c:v>
                </c:pt>
                <c:pt idx="15">
                  <c:v>8.5299999999999994</c:v>
                </c:pt>
                <c:pt idx="16">
                  <c:v>10.64</c:v>
                </c:pt>
                <c:pt idx="17">
                  <c:v>50.25</c:v>
                </c:pt>
                <c:pt idx="18">
                  <c:v>10.67</c:v>
                </c:pt>
                <c:pt idx="19">
                  <c:v>13.9</c:v>
                </c:pt>
                <c:pt idx="20">
                  <c:v>7.33</c:v>
                </c:pt>
                <c:pt idx="21">
                  <c:v>17.329999999999998</c:v>
                </c:pt>
                <c:pt idx="22">
                  <c:v>3.25</c:v>
                </c:pt>
                <c:pt idx="23" formatCode="0.00">
                  <c:v>44</c:v>
                </c:pt>
                <c:pt idx="24" formatCode="0.00">
                  <c:v>4.7777777777777777</c:v>
                </c:pt>
                <c:pt idx="25" formatCode="0.00">
                  <c:v>4.9000000000000004</c:v>
                </c:pt>
                <c:pt idx="26" formatCode="0.00">
                  <c:v>26.666666666666668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0-BB40-B6D1-3EC2C0E69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271136"/>
        <c:axId val="1625273184"/>
      </c:barChart>
      <c:catAx>
        <c:axId val="16252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2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27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Runs</a:t>
                </a:r>
              </a:p>
            </c:rich>
          </c:tx>
          <c:layout>
            <c:manualLayout>
              <c:xMode val="edge"/>
              <c:yMode val="edge"/>
              <c:x val="3.1553398058252399E-2"/>
              <c:y val="0.37209287759484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27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2439062800076799"/>
          <c:y val="3.940899973054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82938157635801"/>
          <c:y val="0.17112182269991899"/>
          <c:w val="0.82694051693139503"/>
          <c:h val="0.61160623933415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'Mimmack C'!$F$7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[0]!mimmc_yrs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[0]!mimmc_batrun</c:f>
              <c:numCache>
                <c:formatCode>General</c:formatCode>
                <c:ptCount val="27"/>
                <c:pt idx="0">
                  <c:v>25</c:v>
                </c:pt>
                <c:pt idx="1">
                  <c:v>37</c:v>
                </c:pt>
                <c:pt idx="2">
                  <c:v>98</c:v>
                </c:pt>
                <c:pt idx="3">
                  <c:v>100</c:v>
                </c:pt>
                <c:pt idx="4">
                  <c:v>21</c:v>
                </c:pt>
                <c:pt idx="5">
                  <c:v>167</c:v>
                </c:pt>
                <c:pt idx="6">
                  <c:v>32</c:v>
                </c:pt>
                <c:pt idx="7">
                  <c:v>73</c:v>
                </c:pt>
                <c:pt idx="8">
                  <c:v>11</c:v>
                </c:pt>
                <c:pt idx="9">
                  <c:v>40</c:v>
                </c:pt>
                <c:pt idx="10">
                  <c:v>23</c:v>
                </c:pt>
                <c:pt idx="11">
                  <c:v>277</c:v>
                </c:pt>
                <c:pt idx="12">
                  <c:v>632</c:v>
                </c:pt>
                <c:pt idx="13">
                  <c:v>221</c:v>
                </c:pt>
                <c:pt idx="14">
                  <c:v>368</c:v>
                </c:pt>
                <c:pt idx="15">
                  <c:v>145</c:v>
                </c:pt>
                <c:pt idx="16">
                  <c:v>117</c:v>
                </c:pt>
                <c:pt idx="17">
                  <c:v>201</c:v>
                </c:pt>
                <c:pt idx="18">
                  <c:v>32</c:v>
                </c:pt>
                <c:pt idx="19">
                  <c:v>139</c:v>
                </c:pt>
                <c:pt idx="20">
                  <c:v>66</c:v>
                </c:pt>
                <c:pt idx="21">
                  <c:v>52</c:v>
                </c:pt>
                <c:pt idx="22">
                  <c:v>13</c:v>
                </c:pt>
                <c:pt idx="23">
                  <c:v>44</c:v>
                </c:pt>
                <c:pt idx="24">
                  <c:v>43</c:v>
                </c:pt>
                <c:pt idx="25">
                  <c:v>49</c:v>
                </c:pt>
                <c:pt idx="2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F-B848-97B5-A6980CEB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073680"/>
        <c:axId val="1625076800"/>
      </c:barChart>
      <c:catAx>
        <c:axId val="162507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313420414716801"/>
              <c:y val="0.90501931079907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0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07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Runs</a:t>
                </a:r>
              </a:p>
            </c:rich>
          </c:tx>
          <c:layout>
            <c:manualLayout>
              <c:xMode val="edge"/>
              <c:yMode val="edge"/>
              <c:x val="3.1707317073170697E-2"/>
              <c:y val="0.394089398521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07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43784533045801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684620658183007E-2"/>
          <c:y val="0.16666628068550299"/>
          <c:w val="0.86063595368728596"/>
          <c:h val="0.61446609856168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'Mimmack C'!$D$62</c:f>
              <c:strCache>
                <c:ptCount val="1"/>
                <c:pt idx="0">
                  <c:v>Wickets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[0]!mimmc_yrs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[0]!mimmc_wkts</c:f>
              <c:numCache>
                <c:formatCode>General</c:formatCode>
                <c:ptCount val="27"/>
                <c:pt idx="0">
                  <c:v>35</c:v>
                </c:pt>
                <c:pt idx="1">
                  <c:v>37</c:v>
                </c:pt>
                <c:pt idx="2">
                  <c:v>20</c:v>
                </c:pt>
                <c:pt idx="3">
                  <c:v>37</c:v>
                </c:pt>
                <c:pt idx="4">
                  <c:v>51</c:v>
                </c:pt>
                <c:pt idx="5">
                  <c:v>28</c:v>
                </c:pt>
                <c:pt idx="6">
                  <c:v>41</c:v>
                </c:pt>
                <c:pt idx="7">
                  <c:v>27</c:v>
                </c:pt>
                <c:pt idx="8">
                  <c:v>10</c:v>
                </c:pt>
                <c:pt idx="9">
                  <c:v>31</c:v>
                </c:pt>
                <c:pt idx="10">
                  <c:v>28</c:v>
                </c:pt>
                <c:pt idx="11">
                  <c:v>50</c:v>
                </c:pt>
                <c:pt idx="12">
                  <c:v>61</c:v>
                </c:pt>
                <c:pt idx="13">
                  <c:v>42</c:v>
                </c:pt>
                <c:pt idx="14">
                  <c:v>25</c:v>
                </c:pt>
                <c:pt idx="15">
                  <c:v>39</c:v>
                </c:pt>
                <c:pt idx="16">
                  <c:v>39</c:v>
                </c:pt>
                <c:pt idx="17">
                  <c:v>35</c:v>
                </c:pt>
                <c:pt idx="18">
                  <c:v>36</c:v>
                </c:pt>
                <c:pt idx="19">
                  <c:v>38</c:v>
                </c:pt>
                <c:pt idx="20">
                  <c:v>41</c:v>
                </c:pt>
                <c:pt idx="21">
                  <c:v>36</c:v>
                </c:pt>
                <c:pt idx="22">
                  <c:v>37</c:v>
                </c:pt>
                <c:pt idx="23">
                  <c:v>43</c:v>
                </c:pt>
                <c:pt idx="24">
                  <c:v>53</c:v>
                </c:pt>
                <c:pt idx="25" formatCode="0">
                  <c:v>37</c:v>
                </c:pt>
                <c:pt idx="2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4-774A-9CAA-F04E7B9D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098608"/>
        <c:axId val="1625101728"/>
      </c:barChart>
      <c:catAx>
        <c:axId val="162509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 b="1" i="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101728"/>
        <c:crosses val="autoZero"/>
        <c:auto val="1"/>
        <c:lblAlgn val="ctr"/>
        <c:lblOffset val="100"/>
        <c:tickMarkSkip val="1"/>
        <c:noMultiLvlLbl val="0"/>
      </c:catAx>
      <c:valAx>
        <c:axId val="162510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 i="0"/>
                </a:pPr>
                <a:r>
                  <a:rPr lang="en-US" b="1" i="0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098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4184340096174"/>
          <c:y val="3.9408866995073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8210177961001"/>
          <c:y val="0.15843877985319599"/>
          <c:w val="0.80072091971036097"/>
          <c:h val="0.58805251241892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'Mimmack C'!$I$62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[0]!mimmc_yrs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[0]!mimmc_bwlav</c:f>
              <c:numCache>
                <c:formatCode>0.00</c:formatCode>
                <c:ptCount val="27"/>
                <c:pt idx="0">
                  <c:v>16.514285714285716</c:v>
                </c:pt>
                <c:pt idx="1">
                  <c:v>12.837837837837839</c:v>
                </c:pt>
                <c:pt idx="2">
                  <c:v>17.5</c:v>
                </c:pt>
                <c:pt idx="3">
                  <c:v>18.783783783783782</c:v>
                </c:pt>
                <c:pt idx="4">
                  <c:v>11.392156862745098</c:v>
                </c:pt>
                <c:pt idx="5">
                  <c:v>16.642857142857142</c:v>
                </c:pt>
                <c:pt idx="6">
                  <c:v>14.439024390243903</c:v>
                </c:pt>
                <c:pt idx="7">
                  <c:v>15.74074074074074</c:v>
                </c:pt>
                <c:pt idx="8">
                  <c:v>29.6</c:v>
                </c:pt>
                <c:pt idx="9">
                  <c:v>15.96774193548387</c:v>
                </c:pt>
                <c:pt idx="10">
                  <c:v>15.107142857142858</c:v>
                </c:pt>
                <c:pt idx="11">
                  <c:v>12.68</c:v>
                </c:pt>
                <c:pt idx="12">
                  <c:v>9.9836065573770494</c:v>
                </c:pt>
                <c:pt idx="13">
                  <c:v>8.7857142857142865</c:v>
                </c:pt>
                <c:pt idx="14">
                  <c:v>16.04</c:v>
                </c:pt>
                <c:pt idx="15">
                  <c:v>10.512820512820513</c:v>
                </c:pt>
                <c:pt idx="16">
                  <c:v>11.076923076923077</c:v>
                </c:pt>
                <c:pt idx="17">
                  <c:v>13.657142857142857</c:v>
                </c:pt>
                <c:pt idx="18">
                  <c:v>11.666666666666666</c:v>
                </c:pt>
                <c:pt idx="19">
                  <c:v>10.210526315789474</c:v>
                </c:pt>
                <c:pt idx="20">
                  <c:v>18.219512195121951</c:v>
                </c:pt>
                <c:pt idx="21">
                  <c:v>10.333333333333334</c:v>
                </c:pt>
                <c:pt idx="22">
                  <c:v>13.162162162162161</c:v>
                </c:pt>
                <c:pt idx="23">
                  <c:v>13.720930232558139</c:v>
                </c:pt>
                <c:pt idx="24">
                  <c:v>13.09433962264151</c:v>
                </c:pt>
                <c:pt idx="25">
                  <c:v>16.864864864864863</c:v>
                </c:pt>
                <c:pt idx="26">
                  <c:v>10.375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2-E745-B82F-44CABF145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123536"/>
        <c:axId val="1625126656"/>
      </c:barChart>
      <c:catAx>
        <c:axId val="162512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126656"/>
        <c:crosses val="autoZero"/>
        <c:auto val="1"/>
        <c:lblAlgn val="ctr"/>
        <c:lblOffset val="100"/>
        <c:tickMarkSkip val="1"/>
        <c:noMultiLvlLbl val="0"/>
      </c:catAx>
      <c:valAx>
        <c:axId val="162512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12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688507002318098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60053483661701"/>
          <c:y val="0.17678075027578899"/>
          <c:w val="0.79100428337546602"/>
          <c:h val="0.60525648474624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'Mimmack C'!$H$62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[0]!mimmc_yrs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[0]!mimmc_bwlsr</c:f>
              <c:numCache>
                <c:formatCode>0.00</c:formatCode>
                <c:ptCount val="27"/>
                <c:pt idx="0">
                  <c:v>35.382857142857148</c:v>
                </c:pt>
                <c:pt idx="1">
                  <c:v>32.108108108108105</c:v>
                </c:pt>
                <c:pt idx="2">
                  <c:v>39.299999999999997</c:v>
                </c:pt>
                <c:pt idx="3">
                  <c:v>31.491891891891886</c:v>
                </c:pt>
                <c:pt idx="4">
                  <c:v>24.976470588235298</c:v>
                </c:pt>
                <c:pt idx="5">
                  <c:v>39.685714285714276</c:v>
                </c:pt>
                <c:pt idx="6">
                  <c:v>34.68292682926829</c:v>
                </c:pt>
                <c:pt idx="7">
                  <c:v>36.93333333333333</c:v>
                </c:pt>
                <c:pt idx="8">
                  <c:v>67.259999999999991</c:v>
                </c:pt>
                <c:pt idx="9">
                  <c:v>31.180645161290318</c:v>
                </c:pt>
                <c:pt idx="10">
                  <c:v>29.871428571428574</c:v>
                </c:pt>
                <c:pt idx="11">
                  <c:v>24.611999999999998</c:v>
                </c:pt>
                <c:pt idx="12">
                  <c:v>20.970491803278687</c:v>
                </c:pt>
                <c:pt idx="13">
                  <c:v>18.585714285714282</c:v>
                </c:pt>
                <c:pt idx="14">
                  <c:v>29.52</c:v>
                </c:pt>
                <c:pt idx="15">
                  <c:v>25.46153846153846</c:v>
                </c:pt>
                <c:pt idx="16">
                  <c:v>24.353846153846156</c:v>
                </c:pt>
                <c:pt idx="17">
                  <c:v>26.297142857142859</c:v>
                </c:pt>
                <c:pt idx="18">
                  <c:v>24.233333333333334</c:v>
                </c:pt>
                <c:pt idx="19">
                  <c:v>22.042105263157893</c:v>
                </c:pt>
                <c:pt idx="20">
                  <c:v>32.692682926829271</c:v>
                </c:pt>
                <c:pt idx="21">
                  <c:v>22.133333333333336</c:v>
                </c:pt>
                <c:pt idx="22">
                  <c:v>27.340540540540538</c:v>
                </c:pt>
                <c:pt idx="23">
                  <c:v>24.460465116279074</c:v>
                </c:pt>
                <c:pt idx="24">
                  <c:v>24.362264150943393</c:v>
                </c:pt>
                <c:pt idx="25">
                  <c:v>29.524329729729732</c:v>
                </c:pt>
                <c:pt idx="26">
                  <c:v>23.862500000000001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5-D741-ACF5-E11A0614E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148288"/>
        <c:axId val="1625151408"/>
      </c:barChart>
      <c:catAx>
        <c:axId val="162514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 b="1" i="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151408"/>
        <c:crosses val="autoZero"/>
        <c:auto val="1"/>
        <c:lblAlgn val="ctr"/>
        <c:lblOffset val="100"/>
        <c:tickMarkSkip val="1"/>
        <c:noMultiLvlLbl val="0"/>
      </c:catAx>
      <c:valAx>
        <c:axId val="162515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 i="0"/>
                </a:pPr>
                <a:r>
                  <a:rPr lang="en-US" b="1" i="0"/>
                  <a:t>Balls/Wkt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14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43784533045801"/>
          <c:y val="3.9408866995073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5087265551701"/>
          <c:y val="0.16713272943473401"/>
          <c:w val="0.81191466942544599"/>
          <c:h val="0.60555712881214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'Mimmack C'!$G$62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[0]!mimmc_yrs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[0]!mimmc_bwlec</c:f>
              <c:numCache>
                <c:formatCode>0.00</c:formatCode>
                <c:ptCount val="27"/>
                <c:pt idx="0">
                  <c:v>2.8003875968992249</c:v>
                </c:pt>
                <c:pt idx="1">
                  <c:v>2.3989898989898988</c:v>
                </c:pt>
                <c:pt idx="2">
                  <c:v>2.6717557251908395</c:v>
                </c:pt>
                <c:pt idx="3">
                  <c:v>3.5787847579814627</c:v>
                </c:pt>
                <c:pt idx="4">
                  <c:v>2.7366933584550162</c:v>
                </c:pt>
                <c:pt idx="5">
                  <c:v>2.516198704103672</c:v>
                </c:pt>
                <c:pt idx="6">
                  <c:v>2.4978902953586499</c:v>
                </c:pt>
                <c:pt idx="7">
                  <c:v>2.5571600481347776</c:v>
                </c:pt>
                <c:pt idx="8">
                  <c:v>2.6404995539696703</c:v>
                </c:pt>
                <c:pt idx="9">
                  <c:v>3.0726256983240225</c:v>
                </c:pt>
                <c:pt idx="10">
                  <c:v>3.0344332855093255</c:v>
                </c:pt>
                <c:pt idx="11">
                  <c:v>3.0911750365675279</c:v>
                </c:pt>
                <c:pt idx="12">
                  <c:v>2.856472795497186</c:v>
                </c:pt>
                <c:pt idx="13">
                  <c:v>2.8362797847809378</c:v>
                </c:pt>
                <c:pt idx="14">
                  <c:v>3.2601626016260163</c:v>
                </c:pt>
                <c:pt idx="15">
                  <c:v>2.4773413897280965</c:v>
                </c:pt>
                <c:pt idx="16">
                  <c:v>2.7289955780164243</c:v>
                </c:pt>
                <c:pt idx="17">
                  <c:v>3.1160365058670143</c:v>
                </c:pt>
                <c:pt idx="18">
                  <c:v>2.8885832187070148</c:v>
                </c:pt>
                <c:pt idx="19">
                  <c:v>2.7793696275071635</c:v>
                </c:pt>
                <c:pt idx="20">
                  <c:v>3.343777976723366</c:v>
                </c:pt>
                <c:pt idx="21">
                  <c:v>2.8012048192771082</c:v>
                </c:pt>
                <c:pt idx="22">
                  <c:v>2.8884934756820879</c:v>
                </c:pt>
                <c:pt idx="23">
                  <c:v>3.3656588705077009</c:v>
                </c:pt>
                <c:pt idx="24">
                  <c:v>3.2249070631970262</c:v>
                </c:pt>
                <c:pt idx="25">
                  <c:v>3.4273153739810742</c:v>
                </c:pt>
                <c:pt idx="26">
                  <c:v>2.6086956521739131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0-F541-8372-17066E929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173216"/>
        <c:axId val="1625176336"/>
      </c:barChart>
      <c:catAx>
        <c:axId val="16251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 b="1" i="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176336"/>
        <c:crosses val="autoZero"/>
        <c:auto val="1"/>
        <c:lblAlgn val="ctr"/>
        <c:lblOffset val="100"/>
        <c:tickMarkSkip val="1"/>
        <c:noMultiLvlLbl val="0"/>
      </c:catAx>
      <c:valAx>
        <c:axId val="162517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 i="0"/>
                </a:pPr>
                <a:r>
                  <a:rPr lang="en-US" b="1" i="0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173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'Morgan-S B'!$F$6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[0]!smitb_yrs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[0]!smitb_batrun</c:f>
              <c:numCache>
                <c:formatCode>General</c:formatCode>
                <c:ptCount val="7"/>
                <c:pt idx="0">
                  <c:v>100</c:v>
                </c:pt>
                <c:pt idx="1">
                  <c:v>138</c:v>
                </c:pt>
                <c:pt idx="2">
                  <c:v>393</c:v>
                </c:pt>
                <c:pt idx="3">
                  <c:v>60</c:v>
                </c:pt>
                <c:pt idx="4">
                  <c:v>189</c:v>
                </c:pt>
                <c:pt idx="5">
                  <c:v>195</c:v>
                </c:pt>
                <c:pt idx="6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CB4F-BCB8-53179081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348112"/>
        <c:axId val="1626351232"/>
      </c:barChart>
      <c:catAx>
        <c:axId val="162634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351232"/>
        <c:crosses val="autoZero"/>
        <c:auto val="1"/>
        <c:lblAlgn val="ctr"/>
        <c:lblOffset val="100"/>
        <c:noMultiLvlLbl val="1"/>
      </c:catAx>
      <c:valAx>
        <c:axId val="162635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34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'Morgan-S B'!$I$6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[0]!smitb_yrs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[0]!smitb_batav</c:f>
              <c:numCache>
                <c:formatCode>0.00</c:formatCode>
                <c:ptCount val="7"/>
                <c:pt idx="0">
                  <c:v>16.667000000000002</c:v>
                </c:pt>
                <c:pt idx="1">
                  <c:v>10.615</c:v>
                </c:pt>
                <c:pt idx="2">
                  <c:v>30.231000000000002</c:v>
                </c:pt>
                <c:pt idx="3">
                  <c:v>12</c:v>
                </c:pt>
                <c:pt idx="4">
                  <c:v>14.538461538461538</c:v>
                </c:pt>
                <c:pt idx="5">
                  <c:v>17.727272727272727</c:v>
                </c:pt>
                <c:pt idx="6">
                  <c:v>33.272727272727273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B-EC44-9F1D-22B9A7168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375968"/>
        <c:axId val="1626379088"/>
      </c:barChart>
      <c:catAx>
        <c:axId val="16263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379088"/>
        <c:crosses val="autoZero"/>
        <c:auto val="1"/>
        <c:lblAlgn val="ctr"/>
        <c:lblOffset val="100"/>
        <c:noMultiLvlLbl val="1"/>
      </c:catAx>
      <c:valAx>
        <c:axId val="162637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375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'Russell T'!$F$6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[0]!russt_yrs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[0]!russt_batrun</c:f>
              <c:numCache>
                <c:formatCode>General</c:formatCode>
                <c:ptCount val="9"/>
                <c:pt idx="0">
                  <c:v>23</c:v>
                </c:pt>
                <c:pt idx="1">
                  <c:v>9</c:v>
                </c:pt>
                <c:pt idx="2">
                  <c:v>18</c:v>
                </c:pt>
                <c:pt idx="3">
                  <c:v>0</c:v>
                </c:pt>
                <c:pt idx="4">
                  <c:v>47</c:v>
                </c:pt>
                <c:pt idx="5">
                  <c:v>8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E-9F49-9AFC-19A7D97DB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10560"/>
        <c:axId val="1626413680"/>
      </c:barChart>
      <c:catAx>
        <c:axId val="162641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13680"/>
        <c:crosses val="autoZero"/>
        <c:auto val="1"/>
        <c:lblAlgn val="ctr"/>
        <c:lblOffset val="100"/>
        <c:noMultiLvlLbl val="1"/>
      </c:catAx>
      <c:valAx>
        <c:axId val="162641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10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'Russell T'!$I$6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[0]!russt_yrs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[0]!russt_batav</c:f>
              <c:numCache>
                <c:formatCode>0.00</c:formatCode>
                <c:ptCount val="9"/>
                <c:pt idx="0">
                  <c:v>11.5</c:v>
                </c:pt>
                <c:pt idx="1">
                  <c:v>3</c:v>
                </c:pt>
                <c:pt idx="2">
                  <c:v>3.6</c:v>
                </c:pt>
                <c:pt idx="3">
                  <c:v>0</c:v>
                </c:pt>
                <c:pt idx="4">
                  <c:v>47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F-CB4F-998F-DB871CF2A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38416"/>
        <c:axId val="1626441536"/>
      </c:barChart>
      <c:catAx>
        <c:axId val="162643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41536"/>
        <c:crosses val="autoZero"/>
        <c:auto val="1"/>
        <c:lblAlgn val="ctr"/>
        <c:lblOffset val="100"/>
        <c:noMultiLvlLbl val="1"/>
      </c:catAx>
      <c:valAx>
        <c:axId val="162644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Av</a:t>
                </a:r>
                <a:r>
                  <a:rPr lang="en-US" baseline="0"/>
                  <a:t> Runs/wkt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3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'Akers V'!$H$38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'Akers V'!$A$39:$A$43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'Akers V'!$H$39:$H$43</c:f>
              <c:numCache>
                <c:formatCode>0.00</c:formatCode>
                <c:ptCount val="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2-164C-B3ED-BFAC60EE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20144"/>
        <c:axId val="1576623264"/>
      </c:barChart>
      <c:catAx>
        <c:axId val="157662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23264"/>
        <c:crosses val="autoZero"/>
        <c:auto val="1"/>
        <c:lblAlgn val="ctr"/>
        <c:lblOffset val="100"/>
        <c:noMultiLvlLbl val="1"/>
      </c:catAx>
      <c:valAx>
        <c:axId val="157662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2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'Russell T'!$D$41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[0]!russt_yrs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[0]!russt_wkts</c:f>
              <c:numCache>
                <c:formatCode>General</c:formatCode>
                <c:ptCount val="9"/>
                <c:pt idx="0">
                  <c:v>6</c:v>
                </c:pt>
                <c:pt idx="1">
                  <c:v>11</c:v>
                </c:pt>
                <c:pt idx="2">
                  <c:v>10</c:v>
                </c:pt>
                <c:pt idx="3">
                  <c:v>3</c:v>
                </c:pt>
                <c:pt idx="4">
                  <c:v>6</c:v>
                </c:pt>
                <c:pt idx="5">
                  <c:v>26</c:v>
                </c:pt>
                <c:pt idx="6">
                  <c:v>15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D-3B49-AA12-8BB6C18B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66096"/>
        <c:axId val="1626469216"/>
      </c:barChart>
      <c:catAx>
        <c:axId val="162646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69216"/>
        <c:crosses val="autoZero"/>
        <c:auto val="1"/>
        <c:lblAlgn val="ctr"/>
        <c:lblOffset val="100"/>
        <c:noMultiLvlLbl val="1"/>
      </c:catAx>
      <c:valAx>
        <c:axId val="16264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66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'Russell T'!$I$41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[0]!russt_yrs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[0]!russt_bwlav</c:f>
              <c:numCache>
                <c:formatCode>0.00</c:formatCode>
                <c:ptCount val="9"/>
                <c:pt idx="0">
                  <c:v>15.166666666666666</c:v>
                </c:pt>
                <c:pt idx="1">
                  <c:v>13</c:v>
                </c:pt>
                <c:pt idx="2">
                  <c:v>18.899999999999999</c:v>
                </c:pt>
                <c:pt idx="3">
                  <c:v>29</c:v>
                </c:pt>
                <c:pt idx="4">
                  <c:v>29.5</c:v>
                </c:pt>
                <c:pt idx="5">
                  <c:v>13.461538461538462</c:v>
                </c:pt>
                <c:pt idx="6">
                  <c:v>14.666666666666666</c:v>
                </c:pt>
                <c:pt idx="7">
                  <c:v>7.333333333333333</c:v>
                </c:pt>
                <c:pt idx="8">
                  <c:v>18.166666666666668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0-8C4A-BFBC-DF6DFE7A2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93552"/>
        <c:axId val="1626496672"/>
      </c:barChart>
      <c:catAx>
        <c:axId val="162649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96672"/>
        <c:crosses val="autoZero"/>
        <c:auto val="1"/>
        <c:lblAlgn val="ctr"/>
        <c:lblOffset val="100"/>
        <c:noMultiLvlLbl val="1"/>
      </c:catAx>
      <c:valAx>
        <c:axId val="162649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9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'Russell T'!$G$41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[0]!russt_yrs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[0]!russt_bwlec</c:f>
              <c:numCache>
                <c:formatCode>0.00</c:formatCode>
                <c:ptCount val="9"/>
                <c:pt idx="0">
                  <c:v>3.64</c:v>
                </c:pt>
                <c:pt idx="1">
                  <c:v>2.75</c:v>
                </c:pt>
                <c:pt idx="2">
                  <c:v>3.4115523465703972</c:v>
                </c:pt>
                <c:pt idx="3">
                  <c:v>2.71875</c:v>
                </c:pt>
                <c:pt idx="4">
                  <c:v>4.4249999999999998</c:v>
                </c:pt>
                <c:pt idx="5">
                  <c:v>4.0229885057471266</c:v>
                </c:pt>
                <c:pt idx="6">
                  <c:v>3.3132530120481927</c:v>
                </c:pt>
                <c:pt idx="7">
                  <c:v>3.2835820895522385</c:v>
                </c:pt>
                <c:pt idx="8">
                  <c:v>4.9545454545454541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5-D644-84E5-0CFCD952A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20960"/>
        <c:axId val="1626524080"/>
      </c:barChart>
      <c:catAx>
        <c:axId val="162652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24080"/>
        <c:crosses val="autoZero"/>
        <c:auto val="1"/>
        <c:lblAlgn val="ctr"/>
        <c:lblOffset val="100"/>
        <c:noMultiLvlLbl val="1"/>
      </c:catAx>
      <c:valAx>
        <c:axId val="162652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20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'Russell T'!$H$41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[0]!russt_yrs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[0]!russt_bwlsr</c:f>
              <c:numCache>
                <c:formatCode>0.00</c:formatCode>
                <c:ptCount val="9"/>
                <c:pt idx="0">
                  <c:v>25</c:v>
                </c:pt>
                <c:pt idx="1">
                  <c:v>28.363636363636363</c:v>
                </c:pt>
                <c:pt idx="2">
                  <c:v>33.239999999999995</c:v>
                </c:pt>
                <c:pt idx="3">
                  <c:v>64</c:v>
                </c:pt>
                <c:pt idx="4">
                  <c:v>40</c:v>
                </c:pt>
                <c:pt idx="5">
                  <c:v>20.076923076923077</c:v>
                </c:pt>
                <c:pt idx="6">
                  <c:v>26.560000000000002</c:v>
                </c:pt>
                <c:pt idx="7">
                  <c:v>13.4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E-094C-8A11-B80C056EC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48336"/>
        <c:axId val="1626551456"/>
      </c:barChart>
      <c:catAx>
        <c:axId val="162654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51456"/>
        <c:crosses val="autoZero"/>
        <c:auto val="1"/>
        <c:lblAlgn val="ctr"/>
        <c:lblOffset val="100"/>
        <c:noMultiLvlLbl val="1"/>
      </c:catAx>
      <c:valAx>
        <c:axId val="162655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4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6673080699299"/>
          <c:y val="0.16931841523762101"/>
          <c:w val="0.81755392691889694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'Scholes P'!$I$6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[0]!schop_yrs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[0]!schop_batav</c:f>
              <c:numCache>
                <c:formatCode>0.00</c:formatCode>
                <c:ptCount val="21"/>
                <c:pt idx="0">
                  <c:v>1.889</c:v>
                </c:pt>
                <c:pt idx="1">
                  <c:v>2</c:v>
                </c:pt>
                <c:pt idx="2">
                  <c:v>1</c:v>
                </c:pt>
                <c:pt idx="3">
                  <c:v>7.4</c:v>
                </c:pt>
                <c:pt idx="4">
                  <c:v>4</c:v>
                </c:pt>
                <c:pt idx="5">
                  <c:v>3.875</c:v>
                </c:pt>
                <c:pt idx="6">
                  <c:v>8.3640000000000008</c:v>
                </c:pt>
                <c:pt idx="7">
                  <c:v>4.7779999999999996</c:v>
                </c:pt>
                <c:pt idx="8">
                  <c:v>5</c:v>
                </c:pt>
                <c:pt idx="9">
                  <c:v>14.2</c:v>
                </c:pt>
                <c:pt idx="10">
                  <c:v>5</c:v>
                </c:pt>
                <c:pt idx="11">
                  <c:v>6.625</c:v>
                </c:pt>
                <c:pt idx="12">
                  <c:v>5</c:v>
                </c:pt>
                <c:pt idx="13">
                  <c:v>2.9</c:v>
                </c:pt>
                <c:pt idx="14">
                  <c:v>4.2</c:v>
                </c:pt>
                <c:pt idx="15">
                  <c:v>5.444</c:v>
                </c:pt>
                <c:pt idx="16">
                  <c:v>2.8330000000000002</c:v>
                </c:pt>
                <c:pt idx="17">
                  <c:v>9.7777777777777786</c:v>
                </c:pt>
                <c:pt idx="18">
                  <c:v>5</c:v>
                </c:pt>
                <c:pt idx="19">
                  <c:v>5.125</c:v>
                </c:pt>
                <c:pt idx="20">
                  <c:v>4.2857142857142856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E-D34A-B0F3-C14C8E2F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84384"/>
        <c:axId val="1626587504"/>
      </c:barChart>
      <c:catAx>
        <c:axId val="16265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 b="1" i="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87504"/>
        <c:crosses val="autoZero"/>
        <c:auto val="1"/>
        <c:lblAlgn val="ctr"/>
        <c:lblOffset val="100"/>
        <c:noMultiLvlLbl val="1"/>
      </c:catAx>
      <c:valAx>
        <c:axId val="162658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8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'Scholes P'!$F$6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[0]!schop_yrs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[0]!schop_batrun</c:f>
              <c:numCache>
                <c:formatCode>General</c:formatCode>
                <c:ptCount val="21"/>
                <c:pt idx="0">
                  <c:v>17</c:v>
                </c:pt>
                <c:pt idx="1">
                  <c:v>10</c:v>
                </c:pt>
                <c:pt idx="2">
                  <c:v>7</c:v>
                </c:pt>
                <c:pt idx="3">
                  <c:v>37</c:v>
                </c:pt>
                <c:pt idx="4">
                  <c:v>12</c:v>
                </c:pt>
                <c:pt idx="5">
                  <c:v>31</c:v>
                </c:pt>
                <c:pt idx="6">
                  <c:v>92</c:v>
                </c:pt>
                <c:pt idx="7">
                  <c:v>43</c:v>
                </c:pt>
                <c:pt idx="8">
                  <c:v>50</c:v>
                </c:pt>
                <c:pt idx="9">
                  <c:v>142</c:v>
                </c:pt>
                <c:pt idx="10">
                  <c:v>50</c:v>
                </c:pt>
                <c:pt idx="11">
                  <c:v>53</c:v>
                </c:pt>
                <c:pt idx="12">
                  <c:v>35</c:v>
                </c:pt>
                <c:pt idx="13">
                  <c:v>29</c:v>
                </c:pt>
                <c:pt idx="14">
                  <c:v>42</c:v>
                </c:pt>
                <c:pt idx="15">
                  <c:v>49</c:v>
                </c:pt>
                <c:pt idx="16">
                  <c:v>17</c:v>
                </c:pt>
                <c:pt idx="17">
                  <c:v>88</c:v>
                </c:pt>
                <c:pt idx="18">
                  <c:v>30</c:v>
                </c:pt>
                <c:pt idx="19">
                  <c:v>41</c:v>
                </c:pt>
                <c:pt idx="2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D-1C48-AE5D-31E118B9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612224"/>
        <c:axId val="1626615344"/>
      </c:barChart>
      <c:catAx>
        <c:axId val="16266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615344"/>
        <c:crosses val="autoZero"/>
        <c:auto val="1"/>
        <c:lblAlgn val="ctr"/>
        <c:lblOffset val="100"/>
        <c:noMultiLvlLbl val="1"/>
      </c:catAx>
      <c:valAx>
        <c:axId val="162661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61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'Scott D'!$F$7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[0]!scotd_yrs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[0]!scotd_batrun</c:f>
              <c:numCache>
                <c:formatCode>General</c:formatCode>
                <c:ptCount val="13"/>
                <c:pt idx="0">
                  <c:v>32</c:v>
                </c:pt>
                <c:pt idx="1">
                  <c:v>74</c:v>
                </c:pt>
                <c:pt idx="2">
                  <c:v>116</c:v>
                </c:pt>
                <c:pt idx="3">
                  <c:v>132</c:v>
                </c:pt>
                <c:pt idx="4">
                  <c:v>150</c:v>
                </c:pt>
                <c:pt idx="5">
                  <c:v>138</c:v>
                </c:pt>
                <c:pt idx="6">
                  <c:v>411</c:v>
                </c:pt>
                <c:pt idx="7">
                  <c:v>230</c:v>
                </c:pt>
                <c:pt idx="8">
                  <c:v>444</c:v>
                </c:pt>
                <c:pt idx="9">
                  <c:v>578</c:v>
                </c:pt>
                <c:pt idx="10">
                  <c:v>446</c:v>
                </c:pt>
                <c:pt idx="11">
                  <c:v>144</c:v>
                </c:pt>
                <c:pt idx="12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F-9A45-922D-926D18AE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647120"/>
        <c:axId val="1626650240"/>
      </c:barChart>
      <c:catAx>
        <c:axId val="162664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650240"/>
        <c:crosses val="autoZero"/>
        <c:auto val="1"/>
        <c:lblAlgn val="ctr"/>
        <c:lblOffset val="100"/>
        <c:noMultiLvlLbl val="1"/>
      </c:catAx>
      <c:valAx>
        <c:axId val="162665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64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48814814814801"/>
          <c:y val="0.16931841523762101"/>
          <c:w val="0.8032325925925920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'Scott D'!$I$7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[0]!scotd_yrs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[0]!scotd_batav</c:f>
              <c:numCache>
                <c:formatCode>0.00</c:formatCode>
                <c:ptCount val="13"/>
                <c:pt idx="0">
                  <c:v>16</c:v>
                </c:pt>
                <c:pt idx="1">
                  <c:v>6.1669999999999998</c:v>
                </c:pt>
                <c:pt idx="2">
                  <c:v>14.5</c:v>
                </c:pt>
                <c:pt idx="3">
                  <c:v>10.154</c:v>
                </c:pt>
                <c:pt idx="4">
                  <c:v>12.5</c:v>
                </c:pt>
                <c:pt idx="5">
                  <c:v>12.545</c:v>
                </c:pt>
                <c:pt idx="6">
                  <c:v>24.175999999999998</c:v>
                </c:pt>
                <c:pt idx="7">
                  <c:v>13.529</c:v>
                </c:pt>
                <c:pt idx="8">
                  <c:v>27.75</c:v>
                </c:pt>
                <c:pt idx="9">
                  <c:v>41.285714285714285</c:v>
                </c:pt>
                <c:pt idx="10">
                  <c:v>29.733333333333334</c:v>
                </c:pt>
                <c:pt idx="11">
                  <c:v>10.285714285714286</c:v>
                </c:pt>
                <c:pt idx="12">
                  <c:v>16.333333333333332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F-6A46-80F1-B3767CB70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674976"/>
        <c:axId val="1626678096"/>
      </c:barChart>
      <c:catAx>
        <c:axId val="162667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678096"/>
        <c:crosses val="autoZero"/>
        <c:auto val="1"/>
        <c:lblAlgn val="ctr"/>
        <c:lblOffset val="100"/>
        <c:noMultiLvlLbl val="1"/>
      </c:catAx>
      <c:valAx>
        <c:axId val="162667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67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'Scott D'!$D$46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[0]!scotd_bwlyrs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[0]!scotd_wkts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0-CB42-8F66-7146491F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02384"/>
        <c:axId val="1626705504"/>
      </c:barChart>
      <c:catAx>
        <c:axId val="162670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05504"/>
        <c:crosses val="autoZero"/>
        <c:auto val="1"/>
        <c:lblAlgn val="ctr"/>
        <c:lblOffset val="100"/>
        <c:noMultiLvlLbl val="1"/>
      </c:catAx>
      <c:valAx>
        <c:axId val="162670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0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988188976378"/>
          <c:y val="0.16931841523762101"/>
          <c:w val="0.81073250218722603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'Scott D'!$I$46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[0]!scotd_bwlyrs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[0]!scotd_bwlav</c:f>
              <c:numCache>
                <c:formatCode>0.00</c:formatCode>
                <c:ptCount val="9"/>
                <c:pt idx="0">
                  <c:v>9.5</c:v>
                </c:pt>
                <c:pt idx="1">
                  <c:v>19</c:v>
                </c:pt>
                <c:pt idx="2">
                  <c:v>31</c:v>
                </c:pt>
                <c:pt idx="3">
                  <c:v>0</c:v>
                </c:pt>
                <c:pt idx="5">
                  <c:v>14.666666666666666</c:v>
                </c:pt>
                <c:pt idx="6">
                  <c:v>22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3-8744-B51C-4A6DDD73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29792"/>
        <c:axId val="1626732912"/>
      </c:barChart>
      <c:catAx>
        <c:axId val="16267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32912"/>
        <c:crosses val="autoZero"/>
        <c:auto val="1"/>
        <c:lblAlgn val="ctr"/>
        <c:lblOffset val="100"/>
        <c:noMultiLvlLbl val="1"/>
      </c:catAx>
      <c:valAx>
        <c:axId val="162673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29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'Barnard A'!$F$7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[0]!barna_yrs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[0]!barna_batrun</c:f>
              <c:numCache>
                <c:formatCode>General</c:formatCode>
                <c:ptCount val="13"/>
                <c:pt idx="0">
                  <c:v>54</c:v>
                </c:pt>
                <c:pt idx="1">
                  <c:v>12</c:v>
                </c:pt>
                <c:pt idx="2">
                  <c:v>77</c:v>
                </c:pt>
                <c:pt idx="3">
                  <c:v>168</c:v>
                </c:pt>
                <c:pt idx="4">
                  <c:v>330</c:v>
                </c:pt>
                <c:pt idx="5">
                  <c:v>554</c:v>
                </c:pt>
                <c:pt idx="6">
                  <c:v>850</c:v>
                </c:pt>
                <c:pt idx="7">
                  <c:v>565</c:v>
                </c:pt>
                <c:pt idx="8">
                  <c:v>565</c:v>
                </c:pt>
                <c:pt idx="9">
                  <c:v>738</c:v>
                </c:pt>
                <c:pt idx="10">
                  <c:v>919</c:v>
                </c:pt>
                <c:pt idx="11">
                  <c:v>805</c:v>
                </c:pt>
                <c:pt idx="12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E-8544-8694-257D1CCDA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963072"/>
        <c:axId val="1569657440"/>
      </c:barChart>
      <c:catAx>
        <c:axId val="16249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657440"/>
        <c:crosses val="autoZero"/>
        <c:auto val="1"/>
        <c:lblAlgn val="ctr"/>
        <c:lblOffset val="100"/>
        <c:noMultiLvlLbl val="1"/>
      </c:catAx>
      <c:valAx>
        <c:axId val="156965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96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'Scott D'!$G$46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[0]!scotd_bwlyrs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[0]!scotd_bwlec</c:f>
              <c:numCache>
                <c:formatCode>0.00</c:formatCode>
                <c:ptCount val="9"/>
                <c:pt idx="0">
                  <c:v>3.8</c:v>
                </c:pt>
                <c:pt idx="1">
                  <c:v>9.5</c:v>
                </c:pt>
                <c:pt idx="2">
                  <c:v>7.75</c:v>
                </c:pt>
                <c:pt idx="3">
                  <c:v>5</c:v>
                </c:pt>
                <c:pt idx="5">
                  <c:v>4</c:v>
                </c:pt>
                <c:pt idx="6">
                  <c:v>11</c:v>
                </c:pt>
                <c:pt idx="7">
                  <c:v>12.5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5-9D43-AF7B-E6A594A7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57120"/>
        <c:axId val="1626760240"/>
      </c:barChart>
      <c:catAx>
        <c:axId val="16267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60240"/>
        <c:crosses val="autoZero"/>
        <c:auto val="1"/>
        <c:lblAlgn val="ctr"/>
        <c:lblOffset val="100"/>
        <c:noMultiLvlLbl val="1"/>
      </c:catAx>
      <c:valAx>
        <c:axId val="162676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5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263342082199"/>
          <c:y val="0.16931841523762101"/>
          <c:w val="0.81628805774278201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'Scott D'!$H$46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[0]!scotd_bwlyrs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[0]!scotd_bwlsr</c:f>
              <c:numCache>
                <c:formatCode>0.00</c:formatCode>
                <c:ptCount val="9"/>
                <c:pt idx="0">
                  <c:v>15</c:v>
                </c:pt>
                <c:pt idx="1">
                  <c:v>12</c:v>
                </c:pt>
                <c:pt idx="2">
                  <c:v>24</c:v>
                </c:pt>
                <c:pt idx="3">
                  <c:v>0</c:v>
                </c:pt>
                <c:pt idx="5">
                  <c:v>22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FF43-9764-A1C3F8C0B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84576"/>
        <c:axId val="1626787696"/>
      </c:barChart>
      <c:catAx>
        <c:axId val="162678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87696"/>
        <c:crosses val="autoZero"/>
        <c:auto val="1"/>
        <c:lblAlgn val="ctr"/>
        <c:lblOffset val="100"/>
        <c:noMultiLvlLbl val="1"/>
      </c:catAx>
      <c:valAx>
        <c:axId val="162678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8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'Silk R'!$F$7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'Silk R'!$A$8:$A$11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'Silk R'!$F$8:$F$11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7-854D-893B-BB0D72718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58560"/>
        <c:axId val="1626793344"/>
      </c:barChart>
      <c:catAx>
        <c:axId val="16265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93344"/>
        <c:crosses val="autoZero"/>
        <c:auto val="1"/>
        <c:lblAlgn val="ctr"/>
        <c:lblOffset val="100"/>
        <c:noMultiLvlLbl val="1"/>
      </c:catAx>
      <c:valAx>
        <c:axId val="162679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5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'Silk R'!$I$7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'Silk R'!$A$8:$A$11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'Silk R'!$I$8:$I$11</c:f>
              <c:numCache>
                <c:formatCode>0.00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1-E242-B1F8-7E9DA229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824144"/>
        <c:axId val="1626827264"/>
      </c:barChart>
      <c:catAx>
        <c:axId val="16268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27264"/>
        <c:crosses val="autoZero"/>
        <c:auto val="1"/>
        <c:lblAlgn val="ctr"/>
        <c:lblOffset val="100"/>
        <c:noMultiLvlLbl val="1"/>
      </c:catAx>
      <c:valAx>
        <c:axId val="162682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2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'Silk R'!$D$37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'Silk R'!$A$38:$A$41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'Silk R'!$D$38:$D$41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B-664D-889F-13EB40681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33168"/>
        <c:axId val="1576536288"/>
      </c:barChart>
      <c:catAx>
        <c:axId val="157653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36288"/>
        <c:crosses val="autoZero"/>
        <c:auto val="1"/>
        <c:lblAlgn val="ctr"/>
        <c:lblOffset val="100"/>
        <c:noMultiLvlLbl val="1"/>
      </c:catAx>
      <c:valAx>
        <c:axId val="157653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3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'Silk R'!$I$37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'Silk R'!$A$38:$A$41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'Silk R'!$I$38:$I$41</c:f>
              <c:numCache>
                <c:formatCode>0.00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19.857142857142858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4-4947-9462-8956582FC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65360"/>
        <c:axId val="1576568480"/>
      </c:barChart>
      <c:catAx>
        <c:axId val="157656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68480"/>
        <c:crosses val="autoZero"/>
        <c:auto val="1"/>
        <c:lblAlgn val="ctr"/>
        <c:lblOffset val="100"/>
        <c:noMultiLvlLbl val="1"/>
      </c:catAx>
      <c:valAx>
        <c:axId val="157656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6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'Silk R'!$G$37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'Silk R'!$A$38:$A$41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'Silk R'!$G$38:$G$41</c:f>
              <c:numCache>
                <c:formatCode>0.00</c:formatCode>
                <c:ptCount val="4"/>
                <c:pt idx="0">
                  <c:v>4.1379310344827589</c:v>
                </c:pt>
                <c:pt idx="1">
                  <c:v>6.5</c:v>
                </c:pt>
                <c:pt idx="2">
                  <c:v>4.9642857142857144</c:v>
                </c:pt>
                <c:pt idx="3">
                  <c:v>6.1046511627906979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7-6041-82CD-D00A4816B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92768"/>
        <c:axId val="1576595888"/>
      </c:barChart>
      <c:catAx>
        <c:axId val="15765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95888"/>
        <c:crosses val="autoZero"/>
        <c:auto val="1"/>
        <c:lblAlgn val="ctr"/>
        <c:lblOffset val="100"/>
        <c:noMultiLvlLbl val="1"/>
      </c:catAx>
      <c:valAx>
        <c:axId val="157659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9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'Silk R'!$H$37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'Silk R'!$A$38:$A$41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'Silk R'!$H$38:$H$41</c:f>
              <c:numCache>
                <c:formatCode>0.00</c:formatCode>
                <c:ptCount val="4"/>
                <c:pt idx="0">
                  <c:v>17.399999999999999</c:v>
                </c:pt>
                <c:pt idx="1">
                  <c:v>0</c:v>
                </c:pt>
                <c:pt idx="2">
                  <c:v>24</c:v>
                </c:pt>
                <c:pt idx="3">
                  <c:v>20.639999999999997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8-4E4D-B6B0-C9305688F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20144"/>
        <c:axId val="1576623264"/>
      </c:barChart>
      <c:catAx>
        <c:axId val="157662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23264"/>
        <c:crosses val="autoZero"/>
        <c:auto val="1"/>
        <c:lblAlgn val="ctr"/>
        <c:lblOffset val="100"/>
        <c:noMultiLvlLbl val="1"/>
      </c:catAx>
      <c:valAx>
        <c:axId val="157662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2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'Sims A'!$F$7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'Sims A'!$A$8:$A$12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'Sims A'!$F$8:$F$12</c:f>
              <c:numCache>
                <c:formatCode>General</c:formatCode>
                <c:ptCount val="5"/>
                <c:pt idx="0">
                  <c:v>53</c:v>
                </c:pt>
                <c:pt idx="1">
                  <c:v>39</c:v>
                </c:pt>
                <c:pt idx="2">
                  <c:v>49</c:v>
                </c:pt>
                <c:pt idx="3">
                  <c:v>21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2-B747-88D3-F4D1C73C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58560"/>
        <c:axId val="1626793344"/>
      </c:barChart>
      <c:catAx>
        <c:axId val="16265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93344"/>
        <c:crosses val="autoZero"/>
        <c:auto val="1"/>
        <c:lblAlgn val="ctr"/>
        <c:lblOffset val="100"/>
        <c:noMultiLvlLbl val="1"/>
      </c:catAx>
      <c:valAx>
        <c:axId val="162679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5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'Sims A'!$I$7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'Sims A'!$A$8:$A$12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'Sims A'!$I$8:$I$12</c:f>
              <c:numCache>
                <c:formatCode>0.00</c:formatCode>
                <c:ptCount val="5"/>
                <c:pt idx="0">
                  <c:v>26.5</c:v>
                </c:pt>
                <c:pt idx="1">
                  <c:v>19.5</c:v>
                </c:pt>
                <c:pt idx="2">
                  <c:v>12.25</c:v>
                </c:pt>
                <c:pt idx="3">
                  <c:v>10.5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3-CC4B-9479-EE3BF28A4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824144"/>
        <c:axId val="1626827264"/>
      </c:barChart>
      <c:catAx>
        <c:axId val="16268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27264"/>
        <c:crosses val="autoZero"/>
        <c:auto val="1"/>
        <c:lblAlgn val="ctr"/>
        <c:lblOffset val="100"/>
        <c:noMultiLvlLbl val="1"/>
      </c:catAx>
      <c:valAx>
        <c:axId val="162682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2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'Barnard A'!$I$7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[0]!barna_yrs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[0]!barna_batav</c:f>
              <c:numCache>
                <c:formatCode>0.00</c:formatCode>
                <c:ptCount val="13"/>
                <c:pt idx="0">
                  <c:v>13.5</c:v>
                </c:pt>
                <c:pt idx="1">
                  <c:v>6</c:v>
                </c:pt>
                <c:pt idx="2">
                  <c:v>8.5559999999999992</c:v>
                </c:pt>
                <c:pt idx="3">
                  <c:v>18.667000000000002</c:v>
                </c:pt>
                <c:pt idx="4">
                  <c:v>30</c:v>
                </c:pt>
                <c:pt idx="5">
                  <c:v>46.167000000000002</c:v>
                </c:pt>
                <c:pt idx="6">
                  <c:v>42.5</c:v>
                </c:pt>
                <c:pt idx="7">
                  <c:v>43.462000000000003</c:v>
                </c:pt>
                <c:pt idx="8">
                  <c:v>29.736999999999998</c:v>
                </c:pt>
                <c:pt idx="9">
                  <c:v>46.125</c:v>
                </c:pt>
                <c:pt idx="10">
                  <c:v>43.761904761904759</c:v>
                </c:pt>
                <c:pt idx="11">
                  <c:v>44.722222222222221</c:v>
                </c:pt>
                <c:pt idx="12">
                  <c:v>62.916666666666664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D-DD44-898E-75605D7A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608096"/>
        <c:axId val="1572814288"/>
      </c:barChart>
      <c:catAx>
        <c:axId val="15726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2814288"/>
        <c:crosses val="autoZero"/>
        <c:auto val="1"/>
        <c:lblAlgn val="ctr"/>
        <c:lblOffset val="100"/>
        <c:noMultiLvlLbl val="1"/>
      </c:catAx>
      <c:valAx>
        <c:axId val="157281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260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'Sims A'!$D$38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'Sims A'!$A$39:$A$43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'Sims A'!$D$39:$D$43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1-9843-BBAC-CD15E8AC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33168"/>
        <c:axId val="1576536288"/>
      </c:barChart>
      <c:catAx>
        <c:axId val="157653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36288"/>
        <c:crosses val="autoZero"/>
        <c:auto val="1"/>
        <c:lblAlgn val="ctr"/>
        <c:lblOffset val="100"/>
        <c:noMultiLvlLbl val="1"/>
      </c:catAx>
      <c:valAx>
        <c:axId val="157653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3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'Sims A'!$I$38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'Sims A'!$A$39:$A$43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'Sims A'!$I$39:$I$43</c:f>
              <c:numCache>
                <c:formatCode>0.00</c:formatCode>
                <c:ptCount val="5"/>
                <c:pt idx="0">
                  <c:v>0</c:v>
                </c:pt>
                <c:pt idx="1">
                  <c:v>19.333333333333332</c:v>
                </c:pt>
                <c:pt idx="2">
                  <c:v>18.100000000000001</c:v>
                </c:pt>
                <c:pt idx="3">
                  <c:v>10.4</c:v>
                </c:pt>
                <c:pt idx="4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D-224C-86E5-14C852F5E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65360"/>
        <c:axId val="1576568480"/>
      </c:barChart>
      <c:catAx>
        <c:axId val="157656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68480"/>
        <c:crosses val="autoZero"/>
        <c:auto val="1"/>
        <c:lblAlgn val="ctr"/>
        <c:lblOffset val="100"/>
        <c:noMultiLvlLbl val="1"/>
      </c:catAx>
      <c:valAx>
        <c:axId val="157656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6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'Sims A'!$G$38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'Sims A'!$A$39:$A$43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'Sims A'!$G$39:$G$43</c:f>
              <c:numCache>
                <c:formatCode>0.00</c:formatCode>
                <c:ptCount val="5"/>
                <c:pt idx="0">
                  <c:v>9.3333333333333339</c:v>
                </c:pt>
                <c:pt idx="1">
                  <c:v>6.628571428571429</c:v>
                </c:pt>
                <c:pt idx="2">
                  <c:v>5.65625</c:v>
                </c:pt>
                <c:pt idx="3">
                  <c:v>4</c:v>
                </c:pt>
                <c:pt idx="4">
                  <c:v>2.8292682926829267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6-AC49-ADCD-9C3DCB98B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92768"/>
        <c:axId val="1576595888"/>
      </c:barChart>
      <c:catAx>
        <c:axId val="15765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95888"/>
        <c:crosses val="autoZero"/>
        <c:auto val="1"/>
        <c:lblAlgn val="ctr"/>
        <c:lblOffset val="100"/>
        <c:noMultiLvlLbl val="1"/>
      </c:catAx>
      <c:valAx>
        <c:axId val="157659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9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'Sims A'!$H$38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'Sims A'!$A$39:$A$43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'Sims A'!$H$39:$H$43</c:f>
              <c:numCache>
                <c:formatCode>0.00</c:formatCode>
                <c:ptCount val="5"/>
                <c:pt idx="0">
                  <c:v>0</c:v>
                </c:pt>
                <c:pt idx="1">
                  <c:v>17.5</c:v>
                </c:pt>
                <c:pt idx="2">
                  <c:v>19.2</c:v>
                </c:pt>
                <c:pt idx="3">
                  <c:v>15.6</c:v>
                </c:pt>
                <c:pt idx="4">
                  <c:v>30.75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E-294E-A35C-A6428D7D9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20144"/>
        <c:axId val="1576623264"/>
      </c:barChart>
      <c:catAx>
        <c:axId val="157662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23264"/>
        <c:crosses val="autoZero"/>
        <c:auto val="1"/>
        <c:lblAlgn val="ctr"/>
        <c:lblOffset val="100"/>
        <c:noMultiLvlLbl val="1"/>
      </c:catAx>
      <c:valAx>
        <c:axId val="157662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2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'Slemming W'!$F$7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[0]!slemw_yrs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[0]!slemw_batrun</c:f>
              <c:numCache>
                <c:formatCode>General</c:formatCode>
                <c:ptCount val="4"/>
                <c:pt idx="0">
                  <c:v>119</c:v>
                </c:pt>
                <c:pt idx="1">
                  <c:v>66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4-A74C-95CA-C8C6A9BD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57152"/>
        <c:axId val="1576660272"/>
      </c:barChart>
      <c:catAx>
        <c:axId val="15766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60272"/>
        <c:crosses val="autoZero"/>
        <c:auto val="1"/>
        <c:lblAlgn val="ctr"/>
        <c:lblOffset val="100"/>
        <c:noMultiLvlLbl val="1"/>
      </c:catAx>
      <c:valAx>
        <c:axId val="157666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57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'Slemming W'!$I$7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[0]!slemw_yrs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'Slemming W'!$I$8:$I$11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C-284A-962C-116B960F7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85008"/>
        <c:axId val="1576688128"/>
      </c:barChart>
      <c:catAx>
        <c:axId val="157668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88128"/>
        <c:crosses val="autoZero"/>
        <c:auto val="1"/>
        <c:lblAlgn val="ctr"/>
        <c:lblOffset val="100"/>
        <c:noMultiLvlLbl val="1"/>
      </c:catAx>
      <c:valAx>
        <c:axId val="1576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68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'Slemming W'!$D$37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[0]!slemw_yrs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'Slemming W'!$D$38:$D$41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0-2E4D-B319-FDCE3593E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846928"/>
        <c:axId val="1626850048"/>
      </c:barChart>
      <c:catAx>
        <c:axId val="162684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50048"/>
        <c:crosses val="autoZero"/>
        <c:auto val="1"/>
        <c:lblAlgn val="ctr"/>
        <c:lblOffset val="100"/>
        <c:noMultiLvlLbl val="1"/>
      </c:catAx>
      <c:valAx>
        <c:axId val="162685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46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'Slemming W'!$I$37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[0]!slemw_yrs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'Slemming W'!$I$38:$I$41</c:f>
              <c:numCache>
                <c:formatCode>0.00</c:formatCode>
                <c:ptCount val="4"/>
                <c:pt idx="0">
                  <c:v>36</c:v>
                </c:pt>
                <c:pt idx="1">
                  <c:v>10.125</c:v>
                </c:pt>
                <c:pt idx="2">
                  <c:v>11.25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C-914C-84C5-022629C71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307568"/>
        <c:axId val="1627310688"/>
      </c:barChart>
      <c:catAx>
        <c:axId val="162730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310688"/>
        <c:crosses val="autoZero"/>
        <c:auto val="1"/>
        <c:lblAlgn val="ctr"/>
        <c:lblOffset val="100"/>
        <c:noMultiLvlLbl val="1"/>
      </c:catAx>
      <c:valAx>
        <c:axId val="162731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30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'Slemming W'!$G$37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'Slemming W'!$A$8:$A$11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'Slemming W'!$G$38:$G$41</c:f>
              <c:numCache>
                <c:formatCode>0.00</c:formatCode>
                <c:ptCount val="4"/>
                <c:pt idx="0">
                  <c:v>3.2727272727272729</c:v>
                </c:pt>
                <c:pt idx="1">
                  <c:v>2.995562130177515</c:v>
                </c:pt>
                <c:pt idx="2">
                  <c:v>2.3684210526315788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8-4146-9131-0B391D632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335216"/>
        <c:axId val="1627338976"/>
      </c:barChart>
      <c:catAx>
        <c:axId val="162733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338976"/>
        <c:crosses val="autoZero"/>
        <c:auto val="1"/>
        <c:lblAlgn val="ctr"/>
        <c:lblOffset val="100"/>
        <c:noMultiLvlLbl val="1"/>
      </c:catAx>
      <c:valAx>
        <c:axId val="162733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33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'Slemming W'!$H$37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'Slemming W'!$A$8:$A$11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'Slemming W'!$H$38:$H$41</c:f>
              <c:numCache>
                <c:formatCode>0.00</c:formatCode>
                <c:ptCount val="4"/>
                <c:pt idx="0">
                  <c:v>66</c:v>
                </c:pt>
                <c:pt idx="1">
                  <c:v>20.28</c:v>
                </c:pt>
                <c:pt idx="2">
                  <c:v>28.5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E-4644-9D96-05780FCF5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363616"/>
        <c:axId val="1627367376"/>
      </c:barChart>
      <c:catAx>
        <c:axId val="162736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367376"/>
        <c:crosses val="autoZero"/>
        <c:auto val="1"/>
        <c:lblAlgn val="ctr"/>
        <c:lblOffset val="100"/>
        <c:noMultiLvlLbl val="1"/>
      </c:catAx>
      <c:valAx>
        <c:axId val="162736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36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'Barnard A'!$D$46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[0]!barna_yrs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[0]!barna_wkt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22</c:v>
                </c:pt>
                <c:pt idx="3">
                  <c:v>30</c:v>
                </c:pt>
                <c:pt idx="4">
                  <c:v>35</c:v>
                </c:pt>
                <c:pt idx="5">
                  <c:v>38</c:v>
                </c:pt>
                <c:pt idx="6">
                  <c:v>38</c:v>
                </c:pt>
                <c:pt idx="7">
                  <c:v>21</c:v>
                </c:pt>
                <c:pt idx="8">
                  <c:v>25</c:v>
                </c:pt>
                <c:pt idx="9">
                  <c:v>62</c:v>
                </c:pt>
                <c:pt idx="10">
                  <c:v>61</c:v>
                </c:pt>
                <c:pt idx="11">
                  <c:v>34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7-EA44-A5A9-795300B51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601504"/>
        <c:axId val="1573531488"/>
      </c:barChart>
      <c:catAx>
        <c:axId val="15736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531488"/>
        <c:crosses val="autoZero"/>
        <c:auto val="1"/>
        <c:lblAlgn val="ctr"/>
        <c:lblOffset val="100"/>
        <c:noMultiLvlLbl val="1"/>
      </c:catAx>
      <c:valAx>
        <c:axId val="157353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60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P'!$F$5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'Stevens P'!$A$6:$A$13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'Stevens P'!$F$6:$F$13</c:f>
              <c:numCache>
                <c:formatCode>General</c:formatCode>
                <c:ptCount val="8"/>
                <c:pt idx="0">
                  <c:v>13</c:v>
                </c:pt>
                <c:pt idx="1">
                  <c:v>28</c:v>
                </c:pt>
                <c:pt idx="3">
                  <c:v>33</c:v>
                </c:pt>
                <c:pt idx="4">
                  <c:v>0</c:v>
                </c:pt>
                <c:pt idx="6">
                  <c:v>12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A-F84D-8F63-78047AB63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183344"/>
        <c:axId val="1620186464"/>
      </c:barChart>
      <c:catAx>
        <c:axId val="162018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186464"/>
        <c:crosses val="autoZero"/>
        <c:auto val="1"/>
        <c:lblAlgn val="ctr"/>
        <c:lblOffset val="100"/>
        <c:noMultiLvlLbl val="1"/>
      </c:catAx>
      <c:valAx>
        <c:axId val="162018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18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P'!$I$5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'Stevens P'!$A$6:$A$13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'Stevens P'!$I$6:$I$13</c:f>
              <c:numCache>
                <c:formatCode>0.00</c:formatCode>
                <c:ptCount val="8"/>
                <c:pt idx="0">
                  <c:v>4.3330000000000002</c:v>
                </c:pt>
                <c:pt idx="1">
                  <c:v>5.6</c:v>
                </c:pt>
                <c:pt idx="3">
                  <c:v>16.5</c:v>
                </c:pt>
                <c:pt idx="4">
                  <c:v>0</c:v>
                </c:pt>
                <c:pt idx="6">
                  <c:v>12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F-6048-A7F6-3EAEFD99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706688"/>
        <c:axId val="1576709808"/>
      </c:barChart>
      <c:catAx>
        <c:axId val="157670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709808"/>
        <c:crosses val="autoZero"/>
        <c:auto val="1"/>
        <c:lblAlgn val="ctr"/>
        <c:lblOffset val="100"/>
        <c:noMultiLvlLbl val="1"/>
      </c:catAx>
      <c:valAx>
        <c:axId val="157670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70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P'!$D$39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'Stevens P'!$A$40:$A$47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'Stevens P'!$D$40:$D$47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3">
                  <c:v>7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8-DD46-ABB3-DB82EDFE7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736832"/>
        <c:axId val="1576739952"/>
      </c:barChart>
      <c:catAx>
        <c:axId val="15767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739952"/>
        <c:crosses val="autoZero"/>
        <c:auto val="1"/>
        <c:lblAlgn val="ctr"/>
        <c:lblOffset val="100"/>
        <c:noMultiLvlLbl val="1"/>
      </c:catAx>
      <c:valAx>
        <c:axId val="157673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736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P'!$I$39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'Stevens P'!$A$40:$A$47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'Stevens P'!$I$40:$I$47</c:f>
              <c:numCache>
                <c:formatCode>0.00</c:formatCode>
                <c:ptCount val="8"/>
                <c:pt idx="0">
                  <c:v>0</c:v>
                </c:pt>
                <c:pt idx="1">
                  <c:v>34.5</c:v>
                </c:pt>
                <c:pt idx="3">
                  <c:v>16.428571428571427</c:v>
                </c:pt>
                <c:pt idx="6">
                  <c:v>100</c:v>
                </c:pt>
                <c:pt idx="7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2-F643-9A8E-2193AAD4E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747264"/>
        <c:axId val="1619750384"/>
      </c:barChart>
      <c:catAx>
        <c:axId val="161974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750384"/>
        <c:crosses val="autoZero"/>
        <c:auto val="1"/>
        <c:lblAlgn val="ctr"/>
        <c:lblOffset val="100"/>
        <c:noMultiLvlLbl val="1"/>
      </c:catAx>
      <c:valAx>
        <c:axId val="161975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74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P'!$G$39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'Stevens P'!$A$40:$A$47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'Stevens P'!$G$40:$G$47</c:f>
              <c:numCache>
                <c:formatCode>0.00</c:formatCode>
                <c:ptCount val="8"/>
                <c:pt idx="0">
                  <c:v>6.5</c:v>
                </c:pt>
                <c:pt idx="1">
                  <c:v>4.0588235294117645</c:v>
                </c:pt>
                <c:pt idx="3">
                  <c:v>5.1111111111111107</c:v>
                </c:pt>
                <c:pt idx="6">
                  <c:v>4.7619047619047619</c:v>
                </c:pt>
                <c:pt idx="7">
                  <c:v>5.0434782608695654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9-3348-9437-9A4605216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766624"/>
        <c:axId val="1576769744"/>
      </c:barChart>
      <c:catAx>
        <c:axId val="157676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769744"/>
        <c:crosses val="autoZero"/>
        <c:auto val="1"/>
        <c:lblAlgn val="ctr"/>
        <c:lblOffset val="100"/>
        <c:noMultiLvlLbl val="1"/>
      </c:catAx>
      <c:valAx>
        <c:axId val="157676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766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P'!$H$39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'Stevens P'!$A$40:$A$47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'Stevens P'!$H$40:$H$47</c:f>
              <c:numCache>
                <c:formatCode>0.00</c:formatCode>
                <c:ptCount val="8"/>
                <c:pt idx="0">
                  <c:v>0</c:v>
                </c:pt>
                <c:pt idx="1">
                  <c:v>51</c:v>
                </c:pt>
                <c:pt idx="3">
                  <c:v>19.285714285714285</c:v>
                </c:pt>
                <c:pt idx="6">
                  <c:v>126</c:v>
                </c:pt>
                <c:pt idx="7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A-384E-A414-3632B04A3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794000"/>
        <c:axId val="1576797120"/>
      </c:barChart>
      <c:catAx>
        <c:axId val="157679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797120"/>
        <c:crosses val="autoZero"/>
        <c:auto val="1"/>
        <c:lblAlgn val="ctr"/>
        <c:lblOffset val="100"/>
        <c:noMultiLvlLbl val="1"/>
      </c:catAx>
      <c:valAx>
        <c:axId val="157679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794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'Sutcliffe P'!$F$5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'Sutcliffe P'!$A$6:$A$13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'Sutcliffe P'!$F$6:$F$13</c:f>
              <c:numCache>
                <c:formatCode>General</c:formatCode>
                <c:ptCount val="8"/>
                <c:pt idx="0">
                  <c:v>8</c:v>
                </c:pt>
                <c:pt idx="1">
                  <c:v>34</c:v>
                </c:pt>
                <c:pt idx="2">
                  <c:v>194</c:v>
                </c:pt>
                <c:pt idx="3">
                  <c:v>29</c:v>
                </c:pt>
                <c:pt idx="4">
                  <c:v>73</c:v>
                </c:pt>
                <c:pt idx="5">
                  <c:v>100</c:v>
                </c:pt>
                <c:pt idx="6">
                  <c:v>23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F-1242-B605-1B2B390D0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832768"/>
        <c:axId val="1576835888"/>
      </c:barChart>
      <c:catAx>
        <c:axId val="15768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835888"/>
        <c:crosses val="autoZero"/>
        <c:auto val="1"/>
        <c:lblAlgn val="ctr"/>
        <c:lblOffset val="100"/>
        <c:noMultiLvlLbl val="1"/>
      </c:catAx>
      <c:valAx>
        <c:axId val="157683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83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'Sutcliffe P'!$I$5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'Sutcliffe P'!$A$6:$A$13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'Sutcliffe P'!$I$6:$I$13</c:f>
              <c:numCache>
                <c:formatCode>0.00</c:formatCode>
                <c:ptCount val="8"/>
                <c:pt idx="0">
                  <c:v>4</c:v>
                </c:pt>
                <c:pt idx="1">
                  <c:v>11.333</c:v>
                </c:pt>
                <c:pt idx="2">
                  <c:v>27.713999999999999</c:v>
                </c:pt>
                <c:pt idx="3">
                  <c:v>7.25</c:v>
                </c:pt>
                <c:pt idx="4">
                  <c:v>24.332999999999998</c:v>
                </c:pt>
                <c:pt idx="5">
                  <c:v>16.667000000000002</c:v>
                </c:pt>
                <c:pt idx="6">
                  <c:v>4.5999999999999996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D-FF46-9D28-767FE6A04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851856"/>
        <c:axId val="1576854976"/>
      </c:barChart>
      <c:catAx>
        <c:axId val="157685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854976"/>
        <c:crosses val="autoZero"/>
        <c:auto val="1"/>
        <c:lblAlgn val="ctr"/>
        <c:lblOffset val="100"/>
        <c:noMultiLvlLbl val="1"/>
      </c:catAx>
      <c:valAx>
        <c:axId val="157685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85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[0]!taylp_yrs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[0]!taylp_batav</c:f>
              <c:numCache>
                <c:formatCode>0.00</c:formatCode>
                <c:ptCount val="26"/>
                <c:pt idx="0">
                  <c:v>6.4</c:v>
                </c:pt>
                <c:pt idx="1">
                  <c:v>10.4</c:v>
                </c:pt>
                <c:pt idx="2">
                  <c:v>7.7140000000000004</c:v>
                </c:pt>
                <c:pt idx="3">
                  <c:v>2.6</c:v>
                </c:pt>
                <c:pt idx="4">
                  <c:v>5.75</c:v>
                </c:pt>
                <c:pt idx="5">
                  <c:v>8.8569999999999993</c:v>
                </c:pt>
                <c:pt idx="6">
                  <c:v>10.111000000000001</c:v>
                </c:pt>
                <c:pt idx="7">
                  <c:v>22.832999999999998</c:v>
                </c:pt>
                <c:pt idx="8">
                  <c:v>13.385</c:v>
                </c:pt>
                <c:pt idx="9">
                  <c:v>7.4169999999999998</c:v>
                </c:pt>
                <c:pt idx="10">
                  <c:v>10.167</c:v>
                </c:pt>
                <c:pt idx="11">
                  <c:v>22.454999999999998</c:v>
                </c:pt>
                <c:pt idx="12">
                  <c:v>13.154</c:v>
                </c:pt>
                <c:pt idx="13">
                  <c:v>24</c:v>
                </c:pt>
                <c:pt idx="14">
                  <c:v>13.143000000000001</c:v>
                </c:pt>
                <c:pt idx="15">
                  <c:v>12.769</c:v>
                </c:pt>
                <c:pt idx="16">
                  <c:v>9.4</c:v>
                </c:pt>
                <c:pt idx="17">
                  <c:v>19.777999999999999</c:v>
                </c:pt>
                <c:pt idx="18">
                  <c:v>5.8890000000000002</c:v>
                </c:pt>
                <c:pt idx="19">
                  <c:v>8.4169999999999998</c:v>
                </c:pt>
                <c:pt idx="20">
                  <c:v>8</c:v>
                </c:pt>
                <c:pt idx="21">
                  <c:v>9</c:v>
                </c:pt>
                <c:pt idx="22">
                  <c:v>6.8</c:v>
                </c:pt>
                <c:pt idx="23">
                  <c:v>12.25</c:v>
                </c:pt>
                <c:pt idx="24">
                  <c:v>10.5</c:v>
                </c:pt>
                <c:pt idx="25">
                  <c:v>12.25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E-C947-96B5-1781EBE7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889168"/>
        <c:axId val="1576892288"/>
      </c:barChart>
      <c:catAx>
        <c:axId val="157688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892288"/>
        <c:crosses val="autoZero"/>
        <c:auto val="1"/>
        <c:lblAlgn val="ctr"/>
        <c:lblOffset val="100"/>
        <c:noMultiLvlLbl val="1"/>
      </c:catAx>
      <c:valAx>
        <c:axId val="157689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88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'Taylor P'!$F$7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[0]!taylp_yrs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[0]!taylp_batrun</c:f>
              <c:numCache>
                <c:formatCode>General</c:formatCode>
                <c:ptCount val="26"/>
                <c:pt idx="0">
                  <c:v>32</c:v>
                </c:pt>
                <c:pt idx="1">
                  <c:v>52</c:v>
                </c:pt>
                <c:pt idx="2">
                  <c:v>54</c:v>
                </c:pt>
                <c:pt idx="3">
                  <c:v>13</c:v>
                </c:pt>
                <c:pt idx="4">
                  <c:v>23</c:v>
                </c:pt>
                <c:pt idx="5">
                  <c:v>62</c:v>
                </c:pt>
                <c:pt idx="6">
                  <c:v>91</c:v>
                </c:pt>
                <c:pt idx="7">
                  <c:v>274</c:v>
                </c:pt>
                <c:pt idx="8">
                  <c:v>174</c:v>
                </c:pt>
                <c:pt idx="9">
                  <c:v>89</c:v>
                </c:pt>
                <c:pt idx="10">
                  <c:v>122</c:v>
                </c:pt>
                <c:pt idx="11">
                  <c:v>247</c:v>
                </c:pt>
                <c:pt idx="12">
                  <c:v>171</c:v>
                </c:pt>
                <c:pt idx="13">
                  <c:v>192</c:v>
                </c:pt>
                <c:pt idx="14">
                  <c:v>184</c:v>
                </c:pt>
                <c:pt idx="15">
                  <c:v>166</c:v>
                </c:pt>
                <c:pt idx="16">
                  <c:v>94</c:v>
                </c:pt>
                <c:pt idx="17">
                  <c:v>178</c:v>
                </c:pt>
                <c:pt idx="18">
                  <c:v>53</c:v>
                </c:pt>
                <c:pt idx="19">
                  <c:v>101</c:v>
                </c:pt>
                <c:pt idx="20">
                  <c:v>72</c:v>
                </c:pt>
                <c:pt idx="21">
                  <c:v>27</c:v>
                </c:pt>
                <c:pt idx="22">
                  <c:v>34</c:v>
                </c:pt>
                <c:pt idx="23">
                  <c:v>98</c:v>
                </c:pt>
                <c:pt idx="24">
                  <c:v>84</c:v>
                </c:pt>
                <c:pt idx="2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1-4E4F-BBD0-033F6255A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916624"/>
        <c:axId val="1576919744"/>
      </c:barChart>
      <c:catAx>
        <c:axId val="157691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19744"/>
        <c:crosses val="autoZero"/>
        <c:auto val="1"/>
        <c:lblAlgn val="ctr"/>
        <c:lblOffset val="100"/>
        <c:noMultiLvlLbl val="1"/>
      </c:catAx>
      <c:valAx>
        <c:axId val="157691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16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'Barnard A'!$I$46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[0]!barna_yrs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[0]!barna_bwlav</c:f>
              <c:numCache>
                <c:formatCode>0.00</c:formatCode>
                <c:ptCount val="13"/>
                <c:pt idx="0">
                  <c:v>62.5</c:v>
                </c:pt>
                <c:pt idx="1">
                  <c:v>15.666666666666666</c:v>
                </c:pt>
                <c:pt idx="2">
                  <c:v>16.545454545454547</c:v>
                </c:pt>
                <c:pt idx="4">
                  <c:v>18.399999999999999</c:v>
                </c:pt>
                <c:pt idx="5">
                  <c:v>15.263157894736842</c:v>
                </c:pt>
                <c:pt idx="6">
                  <c:v>26.473684210526315</c:v>
                </c:pt>
                <c:pt idx="7">
                  <c:v>25.333333333333332</c:v>
                </c:pt>
                <c:pt idx="8">
                  <c:v>29.8</c:v>
                </c:pt>
                <c:pt idx="9">
                  <c:v>13.370967741935484</c:v>
                </c:pt>
                <c:pt idx="10">
                  <c:v>16.42622950819672</c:v>
                </c:pt>
                <c:pt idx="11">
                  <c:v>23.823529411764707</c:v>
                </c:pt>
                <c:pt idx="12">
                  <c:v>15.644444444444444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E-F645-9511-8F65CA7E3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240688"/>
        <c:axId val="1573313504"/>
      </c:barChart>
      <c:catAx>
        <c:axId val="162724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313504"/>
        <c:crosses val="autoZero"/>
        <c:auto val="1"/>
        <c:lblAlgn val="ctr"/>
        <c:lblOffset val="100"/>
        <c:noMultiLvlLbl val="1"/>
      </c:catAx>
      <c:valAx>
        <c:axId val="15733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24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Wickets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1783020833333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'Taylor P'!$D$61</c:f>
              <c:strCache>
                <c:ptCount val="1"/>
                <c:pt idx="0">
                  <c:v>Wickets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[0]!taylp_yrs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[0]!taylp_wkts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22</c:v>
                </c:pt>
                <c:pt idx="3">
                  <c:v>5</c:v>
                </c:pt>
                <c:pt idx="4">
                  <c:v>21</c:v>
                </c:pt>
                <c:pt idx="5">
                  <c:v>2</c:v>
                </c:pt>
                <c:pt idx="6">
                  <c:v>6</c:v>
                </c:pt>
                <c:pt idx="7">
                  <c:v>13</c:v>
                </c:pt>
                <c:pt idx="8">
                  <c:v>6</c:v>
                </c:pt>
                <c:pt idx="9">
                  <c:v>7</c:v>
                </c:pt>
                <c:pt idx="10">
                  <c:v>11</c:v>
                </c:pt>
                <c:pt idx="11">
                  <c:v>5</c:v>
                </c:pt>
                <c:pt idx="12">
                  <c:v>9</c:v>
                </c:pt>
                <c:pt idx="13">
                  <c:v>6</c:v>
                </c:pt>
                <c:pt idx="14">
                  <c:v>14</c:v>
                </c:pt>
                <c:pt idx="15">
                  <c:v>11</c:v>
                </c:pt>
                <c:pt idx="16">
                  <c:v>7</c:v>
                </c:pt>
                <c:pt idx="17">
                  <c:v>12</c:v>
                </c:pt>
                <c:pt idx="18">
                  <c:v>7</c:v>
                </c:pt>
                <c:pt idx="19">
                  <c:v>10</c:v>
                </c:pt>
                <c:pt idx="20">
                  <c:v>7</c:v>
                </c:pt>
                <c:pt idx="21">
                  <c:v>6</c:v>
                </c:pt>
                <c:pt idx="22">
                  <c:v>7</c:v>
                </c:pt>
                <c:pt idx="23">
                  <c:v>13</c:v>
                </c:pt>
                <c:pt idx="24">
                  <c:v>7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E-654E-BECF-12E48B432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774912"/>
        <c:axId val="1619778032"/>
      </c:barChart>
      <c:catAx>
        <c:axId val="16197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778032"/>
        <c:crosses val="autoZero"/>
        <c:auto val="1"/>
        <c:lblAlgn val="ctr"/>
        <c:lblOffset val="100"/>
        <c:tickLblSkip val="1"/>
        <c:noMultiLvlLbl val="1"/>
      </c:catAx>
      <c:valAx>
        <c:axId val="161977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77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13420486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'Taylor P'!$I$61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[0]!taylp_yrs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[0]!taylp_bwlav</c:f>
              <c:numCache>
                <c:formatCode>0.00</c:formatCode>
                <c:ptCount val="26"/>
                <c:pt idx="0">
                  <c:v>0</c:v>
                </c:pt>
                <c:pt idx="1">
                  <c:v>22.5</c:v>
                </c:pt>
                <c:pt idx="2">
                  <c:v>11.136363636363637</c:v>
                </c:pt>
                <c:pt idx="3">
                  <c:v>32.799999999999997</c:v>
                </c:pt>
                <c:pt idx="4">
                  <c:v>15.571428571428571</c:v>
                </c:pt>
                <c:pt idx="5">
                  <c:v>83.5</c:v>
                </c:pt>
                <c:pt idx="6">
                  <c:v>12.5</c:v>
                </c:pt>
                <c:pt idx="7">
                  <c:v>18.153846153846153</c:v>
                </c:pt>
                <c:pt idx="8">
                  <c:v>44</c:v>
                </c:pt>
                <c:pt idx="9">
                  <c:v>34.571428571428569</c:v>
                </c:pt>
                <c:pt idx="10">
                  <c:v>13.454545454545455</c:v>
                </c:pt>
                <c:pt idx="11">
                  <c:v>38</c:v>
                </c:pt>
                <c:pt idx="12">
                  <c:v>17.444444444444443</c:v>
                </c:pt>
                <c:pt idx="13">
                  <c:v>9.5</c:v>
                </c:pt>
                <c:pt idx="14">
                  <c:v>11.642857142857142</c:v>
                </c:pt>
                <c:pt idx="15">
                  <c:v>13.181818181818182</c:v>
                </c:pt>
                <c:pt idx="16">
                  <c:v>15</c:v>
                </c:pt>
                <c:pt idx="17">
                  <c:v>11.083333333333334</c:v>
                </c:pt>
                <c:pt idx="18">
                  <c:v>19.571428571428573</c:v>
                </c:pt>
                <c:pt idx="19">
                  <c:v>25.8</c:v>
                </c:pt>
                <c:pt idx="20">
                  <c:v>32.142857142857146</c:v>
                </c:pt>
                <c:pt idx="21">
                  <c:v>31.5</c:v>
                </c:pt>
                <c:pt idx="22">
                  <c:v>13.142857142857142</c:v>
                </c:pt>
                <c:pt idx="23">
                  <c:v>19.615384615384617</c:v>
                </c:pt>
                <c:pt idx="24">
                  <c:v>20.571428571428573</c:v>
                </c:pt>
                <c:pt idx="25">
                  <c:v>48.666666666666664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F-B847-8F4F-D523F3373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802464"/>
        <c:axId val="1619805584"/>
      </c:barChart>
      <c:catAx>
        <c:axId val="16198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805584"/>
        <c:crosses val="autoZero"/>
        <c:auto val="1"/>
        <c:lblAlgn val="ctr"/>
        <c:lblOffset val="100"/>
        <c:tickLblSkip val="1"/>
        <c:noMultiLvlLbl val="1"/>
      </c:catAx>
      <c:valAx>
        <c:axId val="161980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802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25185185185"/>
          <c:y val="0.16931841523762101"/>
          <c:w val="0.81969555555555496"/>
          <c:h val="0.60460104166666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'Taylor P'!$H$61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[0]!taylp_yrs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[0]!taylp_bwlsr</c:f>
              <c:numCache>
                <c:formatCode>0.00</c:formatCode>
                <c:ptCount val="26"/>
                <c:pt idx="0">
                  <c:v>0</c:v>
                </c:pt>
                <c:pt idx="1">
                  <c:v>33</c:v>
                </c:pt>
                <c:pt idx="2">
                  <c:v>15.545454545454545</c:v>
                </c:pt>
                <c:pt idx="3">
                  <c:v>29.279999999999994</c:v>
                </c:pt>
                <c:pt idx="4">
                  <c:v>22.571428571428573</c:v>
                </c:pt>
                <c:pt idx="5">
                  <c:v>52.199999999999996</c:v>
                </c:pt>
                <c:pt idx="6">
                  <c:v>21</c:v>
                </c:pt>
                <c:pt idx="7">
                  <c:v>24.692307692307693</c:v>
                </c:pt>
                <c:pt idx="8">
                  <c:v>56</c:v>
                </c:pt>
                <c:pt idx="9">
                  <c:v>34.542857142857137</c:v>
                </c:pt>
                <c:pt idx="10">
                  <c:v>19.09090909090909</c:v>
                </c:pt>
                <c:pt idx="11">
                  <c:v>36</c:v>
                </c:pt>
                <c:pt idx="12">
                  <c:v>18</c:v>
                </c:pt>
                <c:pt idx="13">
                  <c:v>13.1</c:v>
                </c:pt>
                <c:pt idx="14">
                  <c:v>16.842857142857142</c:v>
                </c:pt>
                <c:pt idx="15">
                  <c:v>21.381818181818183</c:v>
                </c:pt>
                <c:pt idx="16">
                  <c:v>16.628571428571426</c:v>
                </c:pt>
                <c:pt idx="17">
                  <c:v>17</c:v>
                </c:pt>
                <c:pt idx="18">
                  <c:v>28.285714285714285</c:v>
                </c:pt>
                <c:pt idx="19">
                  <c:v>25.32</c:v>
                </c:pt>
                <c:pt idx="20">
                  <c:v>30.685714285714283</c:v>
                </c:pt>
                <c:pt idx="21">
                  <c:v>30</c:v>
                </c:pt>
                <c:pt idx="22">
                  <c:v>22.860000000000003</c:v>
                </c:pt>
                <c:pt idx="23">
                  <c:v>25.384615384615383</c:v>
                </c:pt>
                <c:pt idx="24">
                  <c:v>24</c:v>
                </c:pt>
                <c:pt idx="2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C-2145-8E92-CF722E214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829600"/>
        <c:axId val="1619832720"/>
      </c:barChart>
      <c:catAx>
        <c:axId val="161982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832720"/>
        <c:crosses val="autoZero"/>
        <c:auto val="1"/>
        <c:lblAlgn val="ctr"/>
        <c:lblOffset val="100"/>
        <c:tickLblSkip val="1"/>
        <c:noMultiLvlLbl val="1"/>
      </c:catAx>
      <c:valAx>
        <c:axId val="161983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829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090107638888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'Taylor P'!$G$61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[0]!taylp_yrs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[0]!taylp_bwlec</c:f>
              <c:numCache>
                <c:formatCode>0.00</c:formatCode>
                <c:ptCount val="26"/>
                <c:pt idx="0">
                  <c:v>4</c:v>
                </c:pt>
                <c:pt idx="1">
                  <c:v>4.0909090909090908</c:v>
                </c:pt>
                <c:pt idx="2">
                  <c:v>4.2982456140350873</c:v>
                </c:pt>
                <c:pt idx="3">
                  <c:v>6.7213114754098369</c:v>
                </c:pt>
                <c:pt idx="4">
                  <c:v>4.1392405063291138</c:v>
                </c:pt>
                <c:pt idx="5">
                  <c:v>9.5977011494252888</c:v>
                </c:pt>
                <c:pt idx="6">
                  <c:v>3.5714285714285716</c:v>
                </c:pt>
                <c:pt idx="7">
                  <c:v>4.4112149532710276</c:v>
                </c:pt>
                <c:pt idx="8">
                  <c:v>4.7142857142857144</c:v>
                </c:pt>
                <c:pt idx="9">
                  <c:v>6.0049627791563278</c:v>
                </c:pt>
                <c:pt idx="10">
                  <c:v>4.2285714285714286</c:v>
                </c:pt>
                <c:pt idx="11">
                  <c:v>6.333333333333333</c:v>
                </c:pt>
                <c:pt idx="12">
                  <c:v>5.8148148148148149</c:v>
                </c:pt>
                <c:pt idx="13">
                  <c:v>4.3511450381679388</c:v>
                </c:pt>
                <c:pt idx="14">
                  <c:v>4.1475826972010177</c:v>
                </c:pt>
                <c:pt idx="15">
                  <c:v>3.6989795918367343</c:v>
                </c:pt>
                <c:pt idx="16">
                  <c:v>5.4123711340206189</c:v>
                </c:pt>
                <c:pt idx="17">
                  <c:v>3.9117647058823528</c:v>
                </c:pt>
                <c:pt idx="18">
                  <c:v>4.1515151515151514</c:v>
                </c:pt>
                <c:pt idx="19">
                  <c:v>6.1137440758293833</c:v>
                </c:pt>
                <c:pt idx="20">
                  <c:v>6.2849162011173192</c:v>
                </c:pt>
                <c:pt idx="21">
                  <c:v>6.3</c:v>
                </c:pt>
                <c:pt idx="22">
                  <c:v>3.4495688038995125</c:v>
                </c:pt>
                <c:pt idx="23">
                  <c:v>4.6363636363636367</c:v>
                </c:pt>
                <c:pt idx="24">
                  <c:v>5.1428571428571432</c:v>
                </c:pt>
                <c:pt idx="25">
                  <c:v>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3-C546-9EF6-1316169B2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857056"/>
        <c:axId val="1619860176"/>
      </c:barChart>
      <c:catAx>
        <c:axId val="16198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860176"/>
        <c:crosses val="autoZero"/>
        <c:auto val="1"/>
        <c:lblAlgn val="ctr"/>
        <c:lblOffset val="100"/>
        <c:tickLblSkip val="1"/>
        <c:noMultiLvlLbl val="1"/>
      </c:catAx>
      <c:valAx>
        <c:axId val="161986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857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84"/>
          <c:y val="0.16931841523762101"/>
          <c:w val="0.800880740740741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'Wood C'!$I$7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[0]!woodc_yrs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[0]!woodc_batav</c:f>
              <c:numCache>
                <c:formatCode>0.00</c:formatCode>
                <c:ptCount val="24"/>
                <c:pt idx="0">
                  <c:v>13.9</c:v>
                </c:pt>
                <c:pt idx="1">
                  <c:v>14</c:v>
                </c:pt>
                <c:pt idx="2">
                  <c:v>16.692</c:v>
                </c:pt>
                <c:pt idx="3">
                  <c:v>12.071</c:v>
                </c:pt>
                <c:pt idx="4">
                  <c:v>5.9</c:v>
                </c:pt>
                <c:pt idx="5">
                  <c:v>16.125</c:v>
                </c:pt>
                <c:pt idx="6">
                  <c:v>19.332999999999998</c:v>
                </c:pt>
                <c:pt idx="7">
                  <c:v>33.4</c:v>
                </c:pt>
                <c:pt idx="8">
                  <c:v>18.667000000000002</c:v>
                </c:pt>
                <c:pt idx="9">
                  <c:v>14.5</c:v>
                </c:pt>
                <c:pt idx="10">
                  <c:v>12.2</c:v>
                </c:pt>
                <c:pt idx="11">
                  <c:v>24.25</c:v>
                </c:pt>
                <c:pt idx="12">
                  <c:v>19.856999999999999</c:v>
                </c:pt>
                <c:pt idx="13">
                  <c:v>11.111000000000001</c:v>
                </c:pt>
                <c:pt idx="14">
                  <c:v>17.308</c:v>
                </c:pt>
                <c:pt idx="15">
                  <c:v>18.332999999999998</c:v>
                </c:pt>
                <c:pt idx="16">
                  <c:v>14</c:v>
                </c:pt>
                <c:pt idx="17">
                  <c:v>16.667000000000002</c:v>
                </c:pt>
                <c:pt idx="18">
                  <c:v>11</c:v>
                </c:pt>
                <c:pt idx="19">
                  <c:v>8.6</c:v>
                </c:pt>
                <c:pt idx="20">
                  <c:v>26.5</c:v>
                </c:pt>
                <c:pt idx="21">
                  <c:v>9.3333333333333339</c:v>
                </c:pt>
                <c:pt idx="22">
                  <c:v>4.5</c:v>
                </c:pt>
                <c:pt idx="23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7-354C-866B-7A8E9ED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894432"/>
        <c:axId val="1619897552"/>
      </c:barChart>
      <c:catAx>
        <c:axId val="161989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897552"/>
        <c:crosses val="autoZero"/>
        <c:auto val="1"/>
        <c:lblAlgn val="ctr"/>
        <c:lblOffset val="100"/>
        <c:noMultiLvlLbl val="1"/>
      </c:catAx>
      <c:valAx>
        <c:axId val="161989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894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'Wood C'!$F$7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[0]!woodc_yrs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[0]!woodc_batrun</c:f>
              <c:numCache>
                <c:formatCode>General</c:formatCode>
                <c:ptCount val="24"/>
                <c:pt idx="0">
                  <c:v>139</c:v>
                </c:pt>
                <c:pt idx="1">
                  <c:v>98</c:v>
                </c:pt>
                <c:pt idx="2">
                  <c:v>217</c:v>
                </c:pt>
                <c:pt idx="3">
                  <c:v>169</c:v>
                </c:pt>
                <c:pt idx="4">
                  <c:v>59</c:v>
                </c:pt>
                <c:pt idx="5">
                  <c:v>129</c:v>
                </c:pt>
                <c:pt idx="6">
                  <c:v>116</c:v>
                </c:pt>
                <c:pt idx="7">
                  <c:v>167</c:v>
                </c:pt>
                <c:pt idx="8">
                  <c:v>224</c:v>
                </c:pt>
                <c:pt idx="9">
                  <c:v>145</c:v>
                </c:pt>
                <c:pt idx="10">
                  <c:v>122</c:v>
                </c:pt>
                <c:pt idx="11">
                  <c:v>194</c:v>
                </c:pt>
                <c:pt idx="12">
                  <c:v>139</c:v>
                </c:pt>
                <c:pt idx="13">
                  <c:v>100</c:v>
                </c:pt>
                <c:pt idx="14">
                  <c:v>225</c:v>
                </c:pt>
                <c:pt idx="15">
                  <c:v>110</c:v>
                </c:pt>
                <c:pt idx="16">
                  <c:v>70</c:v>
                </c:pt>
                <c:pt idx="17">
                  <c:v>50</c:v>
                </c:pt>
                <c:pt idx="18">
                  <c:v>44</c:v>
                </c:pt>
                <c:pt idx="19">
                  <c:v>43</c:v>
                </c:pt>
                <c:pt idx="20">
                  <c:v>106</c:v>
                </c:pt>
                <c:pt idx="21">
                  <c:v>56</c:v>
                </c:pt>
                <c:pt idx="22">
                  <c:v>18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F-9047-AC9E-46EE7537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932208"/>
        <c:axId val="1576935328"/>
      </c:barChart>
      <c:catAx>
        <c:axId val="157693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35328"/>
        <c:crosses val="autoZero"/>
        <c:auto val="1"/>
        <c:lblAlgn val="ctr"/>
        <c:lblOffset val="100"/>
        <c:noMultiLvlLbl val="1"/>
      </c:catAx>
      <c:valAx>
        <c:axId val="157693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32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'Wood C'!$D$59</c:f>
              <c:strCache>
                <c:ptCount val="1"/>
                <c:pt idx="0">
                  <c:v>Wickets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[0]!woodc_yrs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[0]!woodc_wkts</c:f>
              <c:numCache>
                <c:formatCode>General</c:formatCode>
                <c:ptCount val="24"/>
                <c:pt idx="0">
                  <c:v>19</c:v>
                </c:pt>
                <c:pt idx="1">
                  <c:v>18</c:v>
                </c:pt>
                <c:pt idx="2">
                  <c:v>14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8</c:v>
                </c:pt>
                <c:pt idx="7">
                  <c:v>25</c:v>
                </c:pt>
                <c:pt idx="8">
                  <c:v>20</c:v>
                </c:pt>
                <c:pt idx="9">
                  <c:v>18</c:v>
                </c:pt>
                <c:pt idx="10">
                  <c:v>10</c:v>
                </c:pt>
                <c:pt idx="11">
                  <c:v>21</c:v>
                </c:pt>
                <c:pt idx="12">
                  <c:v>27</c:v>
                </c:pt>
                <c:pt idx="13">
                  <c:v>5</c:v>
                </c:pt>
                <c:pt idx="14">
                  <c:v>16</c:v>
                </c:pt>
                <c:pt idx="15">
                  <c:v>11</c:v>
                </c:pt>
                <c:pt idx="16">
                  <c:v>6</c:v>
                </c:pt>
                <c:pt idx="17">
                  <c:v>16</c:v>
                </c:pt>
                <c:pt idx="18">
                  <c:v>18</c:v>
                </c:pt>
                <c:pt idx="19">
                  <c:v>17</c:v>
                </c:pt>
                <c:pt idx="20">
                  <c:v>14</c:v>
                </c:pt>
                <c:pt idx="21">
                  <c:v>13</c:v>
                </c:pt>
                <c:pt idx="22">
                  <c:v>10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A-244E-96F7-A70B7BFC0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966800"/>
        <c:axId val="1576969920"/>
      </c:barChart>
      <c:catAx>
        <c:axId val="157696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69920"/>
        <c:crosses val="autoZero"/>
        <c:auto val="1"/>
        <c:lblAlgn val="ctr"/>
        <c:lblOffset val="100"/>
        <c:noMultiLvlLbl val="1"/>
      </c:catAx>
      <c:valAx>
        <c:axId val="157696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72888888888901"/>
          <c:y val="0.16931841523762101"/>
          <c:w val="0.8149918518518519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'Wood C'!$I$59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[0]!woodc_yrs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[0]!woodc_bwlav</c:f>
              <c:numCache>
                <c:formatCode>0.00</c:formatCode>
                <c:ptCount val="24"/>
                <c:pt idx="0">
                  <c:v>18.578947368421051</c:v>
                </c:pt>
                <c:pt idx="1">
                  <c:v>20.833333333333332</c:v>
                </c:pt>
                <c:pt idx="2">
                  <c:v>22.5</c:v>
                </c:pt>
                <c:pt idx="3">
                  <c:v>17</c:v>
                </c:pt>
                <c:pt idx="4">
                  <c:v>15.45</c:v>
                </c:pt>
                <c:pt idx="5">
                  <c:v>20.272727272727273</c:v>
                </c:pt>
                <c:pt idx="6">
                  <c:v>27.75</c:v>
                </c:pt>
                <c:pt idx="7">
                  <c:v>10.84</c:v>
                </c:pt>
                <c:pt idx="8">
                  <c:v>22.75</c:v>
                </c:pt>
                <c:pt idx="9">
                  <c:v>23.888888888888889</c:v>
                </c:pt>
                <c:pt idx="10">
                  <c:v>16.2</c:v>
                </c:pt>
                <c:pt idx="11">
                  <c:v>18.333333333333332</c:v>
                </c:pt>
                <c:pt idx="12">
                  <c:v>12.074074074074074</c:v>
                </c:pt>
                <c:pt idx="13">
                  <c:v>16.600000000000001</c:v>
                </c:pt>
                <c:pt idx="14">
                  <c:v>14.875</c:v>
                </c:pt>
                <c:pt idx="15">
                  <c:v>26.09090909090909</c:v>
                </c:pt>
                <c:pt idx="16">
                  <c:v>22.333333333333332</c:v>
                </c:pt>
                <c:pt idx="17">
                  <c:v>20.4375</c:v>
                </c:pt>
                <c:pt idx="18">
                  <c:v>15.666666666666666</c:v>
                </c:pt>
                <c:pt idx="19">
                  <c:v>19.764705882352942</c:v>
                </c:pt>
                <c:pt idx="20">
                  <c:v>30.5</c:v>
                </c:pt>
                <c:pt idx="21">
                  <c:v>22.53846153846154</c:v>
                </c:pt>
                <c:pt idx="22">
                  <c:v>25.2</c:v>
                </c:pt>
                <c:pt idx="2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9-974A-B774-AD50B3501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994160"/>
        <c:axId val="1576997280"/>
      </c:barChart>
      <c:catAx>
        <c:axId val="157699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97280"/>
        <c:crosses val="autoZero"/>
        <c:auto val="1"/>
        <c:lblAlgn val="ctr"/>
        <c:lblOffset val="100"/>
        <c:noMultiLvlLbl val="1"/>
      </c:catAx>
      <c:valAx>
        <c:axId val="15769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9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'Wood C'!$G$59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[0]!woodc_yrs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[0]!woodc_bwlec</c:f>
              <c:numCache>
                <c:formatCode>0.00</c:formatCode>
                <c:ptCount val="24"/>
                <c:pt idx="0">
                  <c:v>4.3580246913580245</c:v>
                </c:pt>
                <c:pt idx="1">
                  <c:v>3.865979381443299</c:v>
                </c:pt>
                <c:pt idx="2">
                  <c:v>3.6416184971098264</c:v>
                </c:pt>
                <c:pt idx="3">
                  <c:v>3.644158628081458</c:v>
                </c:pt>
                <c:pt idx="4">
                  <c:v>4.0604467805519056</c:v>
                </c:pt>
                <c:pt idx="5">
                  <c:v>3.484375</c:v>
                </c:pt>
                <c:pt idx="6">
                  <c:v>3.5238095238095237</c:v>
                </c:pt>
                <c:pt idx="7">
                  <c:v>4.0148148148148151</c:v>
                </c:pt>
                <c:pt idx="8">
                  <c:v>4.972677595628415</c:v>
                </c:pt>
                <c:pt idx="9">
                  <c:v>5.443037974683544</c:v>
                </c:pt>
                <c:pt idx="10">
                  <c:v>3.103448275862069</c:v>
                </c:pt>
                <c:pt idx="11">
                  <c:v>3.737864077669903</c:v>
                </c:pt>
                <c:pt idx="12">
                  <c:v>3.286290322580645</c:v>
                </c:pt>
                <c:pt idx="13">
                  <c:v>4.1500000000000004</c:v>
                </c:pt>
                <c:pt idx="14">
                  <c:v>4.76</c:v>
                </c:pt>
                <c:pt idx="15">
                  <c:v>4.4153846153846157</c:v>
                </c:pt>
                <c:pt idx="16">
                  <c:v>3.9411764705882355</c:v>
                </c:pt>
                <c:pt idx="17">
                  <c:v>3.8290398126463696</c:v>
                </c:pt>
                <c:pt idx="18">
                  <c:v>4</c:v>
                </c:pt>
                <c:pt idx="19">
                  <c:v>4.732394366197183</c:v>
                </c:pt>
                <c:pt idx="20">
                  <c:v>5.5963302752293584</c:v>
                </c:pt>
                <c:pt idx="21">
                  <c:v>4.9661016949152543</c:v>
                </c:pt>
                <c:pt idx="22">
                  <c:v>4.3448275862068968</c:v>
                </c:pt>
                <c:pt idx="23">
                  <c:v>4.5454545454545459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3-0D42-9428-662ADEB9C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021520"/>
        <c:axId val="1577024640"/>
      </c:barChart>
      <c:catAx>
        <c:axId val="157702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024640"/>
        <c:crosses val="autoZero"/>
        <c:auto val="1"/>
        <c:lblAlgn val="ctr"/>
        <c:lblOffset val="100"/>
        <c:noMultiLvlLbl val="1"/>
      </c:catAx>
      <c:valAx>
        <c:axId val="157702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02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'Wood C'!$H$59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[0]!woodc_yrs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[0]!woodc_bwlsr</c:f>
              <c:numCache>
                <c:formatCode>0.00</c:formatCode>
                <c:ptCount val="24"/>
                <c:pt idx="0">
                  <c:v>25.578947368421051</c:v>
                </c:pt>
                <c:pt idx="1">
                  <c:v>32.333333333333336</c:v>
                </c:pt>
                <c:pt idx="2">
                  <c:v>37.071428571428569</c:v>
                </c:pt>
                <c:pt idx="3">
                  <c:v>27.99</c:v>
                </c:pt>
                <c:pt idx="4">
                  <c:v>22.83</c:v>
                </c:pt>
                <c:pt idx="5">
                  <c:v>34.909090909090907</c:v>
                </c:pt>
                <c:pt idx="6">
                  <c:v>47.25</c:v>
                </c:pt>
                <c:pt idx="7">
                  <c:v>16.2</c:v>
                </c:pt>
                <c:pt idx="8">
                  <c:v>27.45</c:v>
                </c:pt>
                <c:pt idx="9">
                  <c:v>26.333333333333332</c:v>
                </c:pt>
                <c:pt idx="10">
                  <c:v>31.320000000000004</c:v>
                </c:pt>
                <c:pt idx="11">
                  <c:v>29.428571428571427</c:v>
                </c:pt>
                <c:pt idx="12">
                  <c:v>22.044444444444448</c:v>
                </c:pt>
                <c:pt idx="13">
                  <c:v>24</c:v>
                </c:pt>
                <c:pt idx="14">
                  <c:v>18.75</c:v>
                </c:pt>
                <c:pt idx="15">
                  <c:v>35.454545454545453</c:v>
                </c:pt>
                <c:pt idx="16">
                  <c:v>34</c:v>
                </c:pt>
                <c:pt idx="17">
                  <c:v>32.025000000000006</c:v>
                </c:pt>
                <c:pt idx="18">
                  <c:v>23.5</c:v>
                </c:pt>
                <c:pt idx="19">
                  <c:v>25.058823529411764</c:v>
                </c:pt>
                <c:pt idx="20">
                  <c:v>32.699999999999996</c:v>
                </c:pt>
                <c:pt idx="21">
                  <c:v>27.23076923076923</c:v>
                </c:pt>
                <c:pt idx="22">
                  <c:v>34.799999999999997</c:v>
                </c:pt>
                <c:pt idx="2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2-C54F-829F-45E39114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20256"/>
        <c:axId val="1619923376"/>
      </c:barChart>
      <c:catAx>
        <c:axId val="161992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923376"/>
        <c:crosses val="autoZero"/>
        <c:auto val="1"/>
        <c:lblAlgn val="ctr"/>
        <c:lblOffset val="100"/>
        <c:noMultiLvlLbl val="1"/>
      </c:catAx>
      <c:valAx>
        <c:axId val="161992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920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'Barnard A'!$G$46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[0]!barna_yrs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[0]!barna_bwlec</c:f>
              <c:numCache>
                <c:formatCode>0.00</c:formatCode>
                <c:ptCount val="13"/>
                <c:pt idx="0">
                  <c:v>3.90625</c:v>
                </c:pt>
                <c:pt idx="1">
                  <c:v>4.7</c:v>
                </c:pt>
                <c:pt idx="2">
                  <c:v>3.3394495412844036</c:v>
                </c:pt>
                <c:pt idx="4">
                  <c:v>3.607843137254902</c:v>
                </c:pt>
                <c:pt idx="5">
                  <c:v>3.3701336432306799</c:v>
                </c:pt>
                <c:pt idx="6">
                  <c:v>4.5458653411658378</c:v>
                </c:pt>
                <c:pt idx="7">
                  <c:v>4.0272520817562452</c:v>
                </c:pt>
                <c:pt idx="8">
                  <c:v>4.3772032902467686</c:v>
                </c:pt>
                <c:pt idx="9">
                  <c:v>4.0009652509652502</c:v>
                </c:pt>
                <c:pt idx="10">
                  <c:v>4.2242833052276563</c:v>
                </c:pt>
                <c:pt idx="11">
                  <c:v>4.2253521126760569</c:v>
                </c:pt>
                <c:pt idx="12">
                  <c:v>3.6955380577427821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A-8E4A-8E28-C000D1FD3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048736"/>
        <c:axId val="1624660048"/>
      </c:barChart>
      <c:catAx>
        <c:axId val="162504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60048"/>
        <c:crosses val="autoZero"/>
        <c:auto val="1"/>
        <c:lblAlgn val="ctr"/>
        <c:lblOffset val="100"/>
        <c:noMultiLvlLbl val="1"/>
      </c:catAx>
      <c:valAx>
        <c:axId val="162466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048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4088728133121302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00628873332"/>
          <c:y val="0.22058770730960101"/>
          <c:w val="0.82758720220520599"/>
          <c:h val="0.61764558046688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'Stevens J'!$A$6:$A$24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2014</c:v>
                </c:pt>
              </c:numCache>
            </c:numRef>
          </c:cat>
          <c:val>
            <c:numRef>
              <c:f>'Stevens J'!$H$6:$H$24</c:f>
              <c:numCache>
                <c:formatCode>0.00</c:formatCode>
                <c:ptCount val="19"/>
                <c:pt idx="0">
                  <c:v>14.857142857142858</c:v>
                </c:pt>
                <c:pt idx="1">
                  <c:v>11</c:v>
                </c:pt>
                <c:pt idx="2">
                  <c:v>21.727272727272727</c:v>
                </c:pt>
                <c:pt idx="3">
                  <c:v>19.899999999999999</c:v>
                </c:pt>
                <c:pt idx="4">
                  <c:v>12.545454545454545</c:v>
                </c:pt>
                <c:pt idx="5">
                  <c:v>8.2857142857142865</c:v>
                </c:pt>
                <c:pt idx="6">
                  <c:v>23</c:v>
                </c:pt>
                <c:pt idx="7">
                  <c:v>31</c:v>
                </c:pt>
                <c:pt idx="8">
                  <c:v>15</c:v>
                </c:pt>
                <c:pt idx="9">
                  <c:v>12.833333333333334</c:v>
                </c:pt>
                <c:pt idx="10">
                  <c:v>18</c:v>
                </c:pt>
                <c:pt idx="11">
                  <c:v>12.2</c:v>
                </c:pt>
                <c:pt idx="12">
                  <c:v>2</c:v>
                </c:pt>
                <c:pt idx="13">
                  <c:v>11.5</c:v>
                </c:pt>
                <c:pt idx="14">
                  <c:v>16.285714285714285</c:v>
                </c:pt>
                <c:pt idx="15">
                  <c:v>20.666666666666668</c:v>
                </c:pt>
                <c:pt idx="16">
                  <c:v>0</c:v>
                </c:pt>
                <c:pt idx="17">
                  <c:v>0</c:v>
                </c:pt>
                <c:pt idx="1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5-BE42-8875-80B79FCE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51808"/>
        <c:axId val="1619954128"/>
      </c:barChart>
      <c:catAx>
        <c:axId val="16199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954128"/>
        <c:crosses val="autoZero"/>
        <c:auto val="1"/>
        <c:lblAlgn val="ctr"/>
        <c:lblOffset val="100"/>
        <c:noMultiLvlLbl val="1"/>
      </c:catAx>
      <c:valAx>
        <c:axId val="161995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95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5945907252993901"/>
          <c:y val="3.7656903765690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701009583599"/>
          <c:y val="0.20920534147817699"/>
          <c:w val="0.83783708396780299"/>
          <c:h val="0.6485365585823480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'Stevens J'!$A$6:$A$24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2014</c:v>
                </c:pt>
              </c:numCache>
            </c:numRef>
          </c:cat>
          <c:val>
            <c:numRef>
              <c:f>'Stevens J'!$F$6:$F$24</c:f>
              <c:numCache>
                <c:formatCode>General</c:formatCode>
                <c:ptCount val="19"/>
                <c:pt idx="0">
                  <c:v>104</c:v>
                </c:pt>
                <c:pt idx="1">
                  <c:v>110</c:v>
                </c:pt>
                <c:pt idx="2">
                  <c:v>239</c:v>
                </c:pt>
                <c:pt idx="3">
                  <c:v>199</c:v>
                </c:pt>
                <c:pt idx="4">
                  <c:v>138</c:v>
                </c:pt>
                <c:pt idx="5">
                  <c:v>58</c:v>
                </c:pt>
                <c:pt idx="6">
                  <c:v>92</c:v>
                </c:pt>
                <c:pt idx="7">
                  <c:v>93</c:v>
                </c:pt>
                <c:pt idx="8">
                  <c:v>90</c:v>
                </c:pt>
                <c:pt idx="9">
                  <c:v>77</c:v>
                </c:pt>
                <c:pt idx="10">
                  <c:v>126</c:v>
                </c:pt>
                <c:pt idx="11">
                  <c:v>61</c:v>
                </c:pt>
                <c:pt idx="12">
                  <c:v>6</c:v>
                </c:pt>
                <c:pt idx="13">
                  <c:v>46</c:v>
                </c:pt>
                <c:pt idx="14">
                  <c:v>114</c:v>
                </c:pt>
                <c:pt idx="15">
                  <c:v>62</c:v>
                </c:pt>
                <c:pt idx="16">
                  <c:v>6</c:v>
                </c:pt>
                <c:pt idx="17">
                  <c:v>21</c:v>
                </c:pt>
                <c:pt idx="1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B-4447-899A-E8FFB313B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73664"/>
        <c:axId val="1619975984"/>
      </c:barChart>
      <c:catAx>
        <c:axId val="16199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975984"/>
        <c:crosses val="autoZero"/>
        <c:auto val="1"/>
        <c:lblAlgn val="ctr"/>
        <c:lblOffset val="100"/>
        <c:noMultiLvlLbl val="1"/>
      </c:catAx>
      <c:valAx>
        <c:axId val="161997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97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4107771980825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13940224925799"/>
          <c:y val="0.21568575825827599"/>
          <c:w val="0.81418117209621099"/>
          <c:h val="0.6225475295182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J'!$I$48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'Stevens J'!$A$49:$A$64</c:f>
              <c:numCache>
                <c:formatCode>General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'Stevens J'!$I$49:$I$64</c:f>
              <c:numCache>
                <c:formatCode>0.00</c:formatCode>
                <c:ptCount val="16"/>
                <c:pt idx="1">
                  <c:v>19.7</c:v>
                </c:pt>
                <c:pt idx="2">
                  <c:v>29.125</c:v>
                </c:pt>
                <c:pt idx="3">
                  <c:v>35.799999999999997</c:v>
                </c:pt>
                <c:pt idx="4">
                  <c:v>24</c:v>
                </c:pt>
                <c:pt idx="6">
                  <c:v>10.4</c:v>
                </c:pt>
                <c:pt idx="7">
                  <c:v>14.888888888888889</c:v>
                </c:pt>
                <c:pt idx="8">
                  <c:v>26.4</c:v>
                </c:pt>
                <c:pt idx="9">
                  <c:v>16</c:v>
                </c:pt>
                <c:pt idx="10">
                  <c:v>128</c:v>
                </c:pt>
                <c:pt idx="11">
                  <c:v>29</c:v>
                </c:pt>
                <c:pt idx="13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B-2545-AE1D-32F2DF2A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18560"/>
        <c:axId val="1620220880"/>
      </c:barChart>
      <c:catAx>
        <c:axId val="16202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208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2022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1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665808972895601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764012804474"/>
          <c:y val="0.21568575825827599"/>
          <c:w val="0.81326708150540405"/>
          <c:h val="0.6225475295182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J'!$H$48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'Stevens J'!$A$49:$A$64</c:f>
              <c:numCache>
                <c:formatCode>General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'Stevens J'!$H$49:$H$64</c:f>
              <c:numCache>
                <c:formatCode>0.00</c:formatCode>
                <c:ptCount val="16"/>
                <c:pt idx="1">
                  <c:v>32.4</c:v>
                </c:pt>
                <c:pt idx="2">
                  <c:v>35.25</c:v>
                </c:pt>
                <c:pt idx="3">
                  <c:v>48</c:v>
                </c:pt>
                <c:pt idx="4">
                  <c:v>24</c:v>
                </c:pt>
                <c:pt idx="6">
                  <c:v>18.600000000000001</c:v>
                </c:pt>
                <c:pt idx="7">
                  <c:v>22.666666666666668</c:v>
                </c:pt>
                <c:pt idx="8">
                  <c:v>26.76</c:v>
                </c:pt>
                <c:pt idx="9">
                  <c:v>23</c:v>
                </c:pt>
                <c:pt idx="10">
                  <c:v>150</c:v>
                </c:pt>
                <c:pt idx="11">
                  <c:v>27</c:v>
                </c:pt>
                <c:pt idx="13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A-ED46-B2AB-10D55AE70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40784"/>
        <c:axId val="1620243104"/>
      </c:barChart>
      <c:catAx>
        <c:axId val="162024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431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2024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4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28708235794803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022011327035"/>
          <c:y val="0.21568575825827599"/>
          <c:w val="0.82800908298284404"/>
          <c:h val="0.6225475295182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J'!$G$48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'Stevens J'!$A$49:$A$64</c:f>
              <c:numCache>
                <c:formatCode>General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'Stevens J'!$G$49:$G$64</c:f>
              <c:numCache>
                <c:formatCode>0.00</c:formatCode>
                <c:ptCount val="16"/>
                <c:pt idx="0">
                  <c:v>5.0909090909090908</c:v>
                </c:pt>
                <c:pt idx="1">
                  <c:v>3.6481481481481484</c:v>
                </c:pt>
                <c:pt idx="2">
                  <c:v>4.957446808510638</c:v>
                </c:pt>
                <c:pt idx="3">
                  <c:v>4.4749999999999996</c:v>
                </c:pt>
                <c:pt idx="4">
                  <c:v>6</c:v>
                </c:pt>
                <c:pt idx="6">
                  <c:v>3.3548387096774195</c:v>
                </c:pt>
                <c:pt idx="7">
                  <c:v>3.9411764705882355</c:v>
                </c:pt>
                <c:pt idx="8">
                  <c:v>5.9192825112107625</c:v>
                </c:pt>
                <c:pt idx="9">
                  <c:v>4.1739130434782608</c:v>
                </c:pt>
                <c:pt idx="10">
                  <c:v>5.12</c:v>
                </c:pt>
                <c:pt idx="11">
                  <c:v>6.4444444444444446</c:v>
                </c:pt>
                <c:pt idx="13">
                  <c:v>3.8055555555555554</c:v>
                </c:pt>
                <c:pt idx="14">
                  <c:v>6.666666666666667</c:v>
                </c:pt>
                <c:pt idx="1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A-0F49-B148-E24816452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54064"/>
        <c:axId val="1620256384"/>
      </c:barChart>
      <c:catAx>
        <c:axId val="162025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563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2025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5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43784533045801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684620658183007E-2"/>
          <c:y val="0.21568575825827599"/>
          <c:w val="0.86063595368728596"/>
          <c:h val="0.6225475295182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'Stevens J'!$D$48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'Stevens J'!$A$49:$A$64</c:f>
              <c:numCache>
                <c:formatCode>General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'Stevens J'!$D$49:$D$64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1</c:v>
                </c:pt>
                <c:pt idx="11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0-B540-87F9-C5A3A0CAB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106800"/>
        <c:axId val="1620268928"/>
      </c:barChart>
      <c:catAx>
        <c:axId val="147410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689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2026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410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4088728133121302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00628873332"/>
          <c:y val="0.22058770730960101"/>
          <c:w val="0.82758720220520599"/>
          <c:h val="0.61764558046688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'Gomez M'!$A$6:$A$22</c:f>
              <c:numCache>
                <c:formatCode>General</c:formatCode>
                <c:ptCount val="1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</c:numCache>
            </c:numRef>
          </c:cat>
          <c:val>
            <c:numRef>
              <c:f>'Gomez M'!$G$6:$G$22</c:f>
              <c:numCache>
                <c:formatCode>0.00</c:formatCode>
                <c:ptCount val="17"/>
                <c:pt idx="0">
                  <c:v>12.4</c:v>
                </c:pt>
                <c:pt idx="2">
                  <c:v>17.2</c:v>
                </c:pt>
                <c:pt idx="3">
                  <c:v>11</c:v>
                </c:pt>
                <c:pt idx="5">
                  <c:v>13.5</c:v>
                </c:pt>
                <c:pt idx="6">
                  <c:v>16.166666666666668</c:v>
                </c:pt>
                <c:pt idx="7">
                  <c:v>15</c:v>
                </c:pt>
                <c:pt idx="8">
                  <c:v>14.6</c:v>
                </c:pt>
                <c:pt idx="9">
                  <c:v>13.785714285714286</c:v>
                </c:pt>
                <c:pt idx="10">
                  <c:v>9.8571428571428577</c:v>
                </c:pt>
                <c:pt idx="11">
                  <c:v>18</c:v>
                </c:pt>
                <c:pt idx="12">
                  <c:v>9</c:v>
                </c:pt>
                <c:pt idx="13">
                  <c:v>5.6</c:v>
                </c:pt>
                <c:pt idx="14">
                  <c:v>9.75</c:v>
                </c:pt>
                <c:pt idx="15">
                  <c:v>16</c:v>
                </c:pt>
                <c:pt idx="16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3-A04B-BF17-C6BD76496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09296"/>
        <c:axId val="1620011616"/>
      </c:barChart>
      <c:catAx>
        <c:axId val="162000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011616"/>
        <c:crosses val="autoZero"/>
        <c:auto val="1"/>
        <c:lblAlgn val="ctr"/>
        <c:lblOffset val="100"/>
        <c:noMultiLvlLbl val="1"/>
      </c:catAx>
      <c:valAx>
        <c:axId val="162001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00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5945907252993901"/>
          <c:y val="3.7656903765690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701009583599"/>
          <c:y val="0.20920534147817699"/>
          <c:w val="0.83783708396780299"/>
          <c:h val="0.6485365585823480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'Gomez M'!$A$6:$A$22</c:f>
              <c:numCache>
                <c:formatCode>General</c:formatCode>
                <c:ptCount val="1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</c:numCache>
            </c:numRef>
          </c:cat>
          <c:val>
            <c:numRef>
              <c:f>'Gomez M'!$E$6:$E$22</c:f>
              <c:numCache>
                <c:formatCode>General</c:formatCode>
                <c:ptCount val="17"/>
                <c:pt idx="0">
                  <c:v>186</c:v>
                </c:pt>
                <c:pt idx="2">
                  <c:v>172</c:v>
                </c:pt>
                <c:pt idx="3">
                  <c:v>88</c:v>
                </c:pt>
                <c:pt idx="5">
                  <c:v>135</c:v>
                </c:pt>
                <c:pt idx="6">
                  <c:v>97</c:v>
                </c:pt>
                <c:pt idx="7">
                  <c:v>90</c:v>
                </c:pt>
                <c:pt idx="8">
                  <c:v>73</c:v>
                </c:pt>
                <c:pt idx="9">
                  <c:v>193</c:v>
                </c:pt>
                <c:pt idx="10">
                  <c:v>69</c:v>
                </c:pt>
                <c:pt idx="11">
                  <c:v>90</c:v>
                </c:pt>
                <c:pt idx="12">
                  <c:v>27</c:v>
                </c:pt>
                <c:pt idx="13">
                  <c:v>28</c:v>
                </c:pt>
                <c:pt idx="14">
                  <c:v>39</c:v>
                </c:pt>
                <c:pt idx="15">
                  <c:v>64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4-C940-B3AB-5A8B5133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358336"/>
        <c:axId val="1575360656"/>
      </c:barChart>
      <c:catAx>
        <c:axId val="15753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360656"/>
        <c:crosses val="autoZero"/>
        <c:auto val="1"/>
        <c:lblAlgn val="ctr"/>
        <c:lblOffset val="100"/>
        <c:noMultiLvlLbl val="1"/>
      </c:catAx>
      <c:valAx>
        <c:axId val="157536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35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4107771980825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13940224925799"/>
          <c:y val="0.21568575825827599"/>
          <c:w val="0.81418117209621099"/>
          <c:h val="0.6225475295182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'Gomez M'!$I$46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'Gomez M'!$A$47:$A$63</c:f>
              <c:numCache>
                <c:formatCode>General</c:formatCode>
                <c:ptCount val="1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</c:numCache>
            </c:numRef>
          </c:cat>
          <c:val>
            <c:numRef>
              <c:f>'Gomez M'!$I$47:$I$63</c:f>
              <c:numCache>
                <c:formatCode>0.00</c:formatCode>
                <c:ptCount val="17"/>
                <c:pt idx="0">
                  <c:v>22</c:v>
                </c:pt>
                <c:pt idx="2">
                  <c:v>11.457142857142857</c:v>
                </c:pt>
                <c:pt idx="3">
                  <c:v>16.314285714285713</c:v>
                </c:pt>
                <c:pt idx="5">
                  <c:v>12.404761904761905</c:v>
                </c:pt>
                <c:pt idx="6">
                  <c:v>18.708333333333332</c:v>
                </c:pt>
                <c:pt idx="7">
                  <c:v>22.7</c:v>
                </c:pt>
                <c:pt idx="8">
                  <c:v>21.40909090909091</c:v>
                </c:pt>
                <c:pt idx="9">
                  <c:v>21.45</c:v>
                </c:pt>
                <c:pt idx="10">
                  <c:v>13.925925925925926</c:v>
                </c:pt>
                <c:pt idx="11">
                  <c:v>11.236842105263158</c:v>
                </c:pt>
                <c:pt idx="12">
                  <c:v>13.407407407407407</c:v>
                </c:pt>
                <c:pt idx="13">
                  <c:v>16.149999999999999</c:v>
                </c:pt>
                <c:pt idx="14">
                  <c:v>13.76</c:v>
                </c:pt>
                <c:pt idx="15">
                  <c:v>14.533333333333333</c:v>
                </c:pt>
                <c:pt idx="16">
                  <c:v>10.48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3-AE4E-A2E1-6E7961C4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379968"/>
        <c:axId val="1575382288"/>
      </c:barChart>
      <c:catAx>
        <c:axId val="15753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382288"/>
        <c:crosses val="autoZero"/>
        <c:auto val="1"/>
        <c:lblAlgn val="ctr"/>
        <c:lblOffset val="100"/>
        <c:noMultiLvlLbl val="1"/>
      </c:catAx>
      <c:valAx>
        <c:axId val="157538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37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665808972895601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764012804474"/>
          <c:y val="0.21568575825827599"/>
          <c:w val="0.81326708150540405"/>
          <c:h val="0.6225475295182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'Gomez M'!$H$46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'Gomez M'!$A$47:$A$63</c:f>
              <c:numCache>
                <c:formatCode>General</c:formatCode>
                <c:ptCount val="1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</c:numCache>
            </c:numRef>
          </c:cat>
          <c:val>
            <c:numRef>
              <c:f>'Gomez M'!$H$47:$H$63</c:f>
              <c:numCache>
                <c:formatCode>0.00</c:formatCode>
                <c:ptCount val="17"/>
                <c:pt idx="0">
                  <c:v>46.666666666666664</c:v>
                </c:pt>
                <c:pt idx="2">
                  <c:v>25.8</c:v>
                </c:pt>
                <c:pt idx="3">
                  <c:v>30.857142857142858</c:v>
                </c:pt>
                <c:pt idx="5">
                  <c:v>23.914285714285718</c:v>
                </c:pt>
                <c:pt idx="6">
                  <c:v>36.049999999999997</c:v>
                </c:pt>
                <c:pt idx="7">
                  <c:v>43.8</c:v>
                </c:pt>
                <c:pt idx="8">
                  <c:v>42.81818181818182</c:v>
                </c:pt>
                <c:pt idx="9">
                  <c:v>42</c:v>
                </c:pt>
                <c:pt idx="10">
                  <c:v>26</c:v>
                </c:pt>
                <c:pt idx="11">
                  <c:v>19.578947368421051</c:v>
                </c:pt>
                <c:pt idx="12">
                  <c:v>26.888888888888889</c:v>
                </c:pt>
                <c:pt idx="13">
                  <c:v>34.200000000000003</c:v>
                </c:pt>
                <c:pt idx="14">
                  <c:v>25.8</c:v>
                </c:pt>
                <c:pt idx="15">
                  <c:v>30.519999999999996</c:v>
                </c:pt>
                <c:pt idx="16">
                  <c:v>17.04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9-8449-AEA4-2FA7A785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401600"/>
        <c:axId val="1575403920"/>
      </c:barChart>
      <c:catAx>
        <c:axId val="15754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403920"/>
        <c:crosses val="autoZero"/>
        <c:auto val="1"/>
        <c:lblAlgn val="ctr"/>
        <c:lblOffset val="100"/>
        <c:noMultiLvlLbl val="1"/>
      </c:catAx>
      <c:valAx>
        <c:axId val="157540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401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'Barnard A'!$H$46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[0]!barna_yrs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[0]!barna_bwlsr</c:f>
              <c:numCache>
                <c:formatCode>0.00</c:formatCode>
                <c:ptCount val="13"/>
                <c:pt idx="0">
                  <c:v>96</c:v>
                </c:pt>
                <c:pt idx="1">
                  <c:v>20</c:v>
                </c:pt>
                <c:pt idx="2">
                  <c:v>29.727272727272727</c:v>
                </c:pt>
                <c:pt idx="4">
                  <c:v>30.6</c:v>
                </c:pt>
                <c:pt idx="5">
                  <c:v>27.173684210526314</c:v>
                </c:pt>
                <c:pt idx="6">
                  <c:v>34.942105263157899</c:v>
                </c:pt>
                <c:pt idx="7">
                  <c:v>37.74285714285714</c:v>
                </c:pt>
                <c:pt idx="8">
                  <c:v>40.847999999999999</c:v>
                </c:pt>
                <c:pt idx="9">
                  <c:v>20.051612903225806</c:v>
                </c:pt>
                <c:pt idx="10">
                  <c:v>23.331147540983604</c:v>
                </c:pt>
                <c:pt idx="11">
                  <c:v>33.829411764705874</c:v>
                </c:pt>
                <c:pt idx="12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2-9747-8EA1-D5F49C05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586432"/>
        <c:axId val="1626935248"/>
      </c:barChart>
      <c:catAx>
        <c:axId val="157358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935248"/>
        <c:crosses val="autoZero"/>
        <c:auto val="1"/>
        <c:lblAlgn val="ctr"/>
        <c:lblOffset val="100"/>
        <c:noMultiLvlLbl val="1"/>
      </c:catAx>
      <c:valAx>
        <c:axId val="162693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58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28708235794803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022011327035"/>
          <c:y val="0.21568575825827599"/>
          <c:w val="0.82800908298284404"/>
          <c:h val="0.6225475295182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'Gomez M'!$G$46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'Gomez M'!$A$47:$A$63</c:f>
              <c:numCache>
                <c:formatCode>General</c:formatCode>
                <c:ptCount val="1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</c:numCache>
            </c:numRef>
          </c:cat>
          <c:val>
            <c:numRef>
              <c:f>'Gomez M'!$G$47:$G$63</c:f>
              <c:numCache>
                <c:formatCode>0.00</c:formatCode>
                <c:ptCount val="17"/>
                <c:pt idx="0">
                  <c:v>2.8285714285714287</c:v>
                </c:pt>
                <c:pt idx="2">
                  <c:v>2.6644518272425248</c:v>
                </c:pt>
                <c:pt idx="3">
                  <c:v>3.1722222222222221</c:v>
                </c:pt>
                <c:pt idx="5">
                  <c:v>3.1123058542413382</c:v>
                </c:pt>
                <c:pt idx="6">
                  <c:v>3.1137309292649102</c:v>
                </c:pt>
                <c:pt idx="7">
                  <c:v>3.1095890410958904</c:v>
                </c:pt>
                <c:pt idx="8">
                  <c:v>3</c:v>
                </c:pt>
                <c:pt idx="9">
                  <c:v>3.0642857142857145</c:v>
                </c:pt>
                <c:pt idx="10">
                  <c:v>3.2136752136752138</c:v>
                </c:pt>
                <c:pt idx="11">
                  <c:v>3.443548387096774</c:v>
                </c:pt>
                <c:pt idx="12">
                  <c:v>2.9917355371900825</c:v>
                </c:pt>
                <c:pt idx="13">
                  <c:v>2.8333333333333335</c:v>
                </c:pt>
                <c:pt idx="14">
                  <c:v>3.2</c:v>
                </c:pt>
                <c:pt idx="15">
                  <c:v>2.8571428571428572</c:v>
                </c:pt>
                <c:pt idx="16">
                  <c:v>3.6901408450704225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3-7449-B954-49FA0937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423232"/>
        <c:axId val="1575425552"/>
      </c:barChart>
      <c:catAx>
        <c:axId val="15754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425552"/>
        <c:crosses val="autoZero"/>
        <c:auto val="1"/>
        <c:lblAlgn val="ctr"/>
        <c:lblOffset val="100"/>
        <c:noMultiLvlLbl val="1"/>
      </c:catAx>
      <c:valAx>
        <c:axId val="157542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423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43784533045801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684620658183007E-2"/>
          <c:y val="0.21568575825827599"/>
          <c:w val="0.86063595368728596"/>
          <c:h val="0.6225475295182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'Gomez M'!$D$46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'Gomez M'!$A$47:$A$63</c:f>
              <c:numCache>
                <c:formatCode>General</c:formatCode>
                <c:ptCount val="1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</c:numCache>
            </c:numRef>
          </c:cat>
          <c:val>
            <c:numRef>
              <c:f>'Gomez M'!$D$47:$D$63</c:f>
              <c:numCache>
                <c:formatCode>General</c:formatCode>
                <c:ptCount val="17"/>
                <c:pt idx="0">
                  <c:v>18</c:v>
                </c:pt>
                <c:pt idx="2">
                  <c:v>35</c:v>
                </c:pt>
                <c:pt idx="3">
                  <c:v>35</c:v>
                </c:pt>
                <c:pt idx="5">
                  <c:v>42</c:v>
                </c:pt>
                <c:pt idx="6">
                  <c:v>24</c:v>
                </c:pt>
                <c:pt idx="7">
                  <c:v>20</c:v>
                </c:pt>
                <c:pt idx="8">
                  <c:v>22</c:v>
                </c:pt>
                <c:pt idx="9">
                  <c:v>20</c:v>
                </c:pt>
                <c:pt idx="10">
                  <c:v>27</c:v>
                </c:pt>
                <c:pt idx="11">
                  <c:v>38</c:v>
                </c:pt>
                <c:pt idx="12">
                  <c:v>27</c:v>
                </c:pt>
                <c:pt idx="13">
                  <c:v>20</c:v>
                </c:pt>
                <c:pt idx="14">
                  <c:v>25</c:v>
                </c:pt>
                <c:pt idx="15">
                  <c:v>15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E-F64C-8D75-6496CC2D3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440688"/>
        <c:axId val="1575443008"/>
      </c:barChart>
      <c:catAx>
        <c:axId val="157544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443008"/>
        <c:crosses val="autoZero"/>
        <c:auto val="1"/>
        <c:lblAlgn val="ctr"/>
        <c:lblOffset val="100"/>
        <c:tickLblSkip val="2"/>
        <c:noMultiLvlLbl val="1"/>
      </c:catAx>
      <c:valAx>
        <c:axId val="157544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44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3596117295682901"/>
          <c:y val="3.7037037037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74317217199"/>
          <c:y val="0.22685210825840499"/>
          <c:w val="0.82266108790636505"/>
          <c:h val="0.620371071563801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'Hindley C'!$A$6:$A$22</c:f>
              <c:numCache>
                <c:formatCode>General</c:formatCode>
                <c:ptCount val="1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</c:numCache>
            </c:numRef>
          </c:cat>
          <c:val>
            <c:numRef>
              <c:f>'Hindley C'!$H$6:$H$22</c:f>
              <c:numCache>
                <c:formatCode>0.00</c:formatCode>
                <c:ptCount val="17"/>
                <c:pt idx="0">
                  <c:v>24.636363636363637</c:v>
                </c:pt>
                <c:pt idx="1">
                  <c:v>14.25</c:v>
                </c:pt>
                <c:pt idx="2">
                  <c:v>40.799999999999997</c:v>
                </c:pt>
                <c:pt idx="3">
                  <c:v>20.181818181818183</c:v>
                </c:pt>
                <c:pt idx="4">
                  <c:v>31.111111111111111</c:v>
                </c:pt>
                <c:pt idx="5">
                  <c:v>20.09090909090909</c:v>
                </c:pt>
                <c:pt idx="6">
                  <c:v>19.636363636363637</c:v>
                </c:pt>
                <c:pt idx="7">
                  <c:v>23.928571428571427</c:v>
                </c:pt>
                <c:pt idx="8">
                  <c:v>27</c:v>
                </c:pt>
                <c:pt idx="9">
                  <c:v>22.384615384615383</c:v>
                </c:pt>
                <c:pt idx="10">
                  <c:v>21.833333333333332</c:v>
                </c:pt>
                <c:pt idx="11">
                  <c:v>20.375</c:v>
                </c:pt>
                <c:pt idx="12">
                  <c:v>36</c:v>
                </c:pt>
                <c:pt idx="13">
                  <c:v>16.583333333333332</c:v>
                </c:pt>
                <c:pt idx="14">
                  <c:v>19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B-724E-8723-1494ED22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32848"/>
        <c:axId val="1619276304"/>
      </c:barChart>
      <c:catAx>
        <c:axId val="162003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276304"/>
        <c:crosses val="autoZero"/>
        <c:auto val="1"/>
        <c:lblAlgn val="ctr"/>
        <c:lblOffset val="100"/>
        <c:tickMarkSkip val="1"/>
        <c:noMultiLvlLbl val="1"/>
      </c:catAx>
      <c:valAx>
        <c:axId val="161927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03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Total</a:t>
            </a:r>
            <a:r>
              <a:rPr lang="en-US" sz="1200" baseline="0"/>
              <a:t> R</a:t>
            </a:r>
            <a:r>
              <a:rPr lang="en-US" sz="1200"/>
              <a:t>uns</a:t>
            </a:r>
          </a:p>
        </c:rich>
      </c:tx>
      <c:layout>
        <c:manualLayout>
          <c:xMode val="edge"/>
          <c:yMode val="edge"/>
          <c:x val="0.46699285755539699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19586172563294E-2"/>
          <c:y val="0.21674915948725601"/>
          <c:w val="0.85574597667769903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'Hindley C'!$A$6:$A$21</c:f>
              <c:numCache>
                <c:formatCode>General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'Hindley C'!$F$6:$F$22</c:f>
              <c:numCache>
                <c:formatCode>General</c:formatCode>
                <c:ptCount val="17"/>
                <c:pt idx="0">
                  <c:v>271</c:v>
                </c:pt>
                <c:pt idx="1">
                  <c:v>114</c:v>
                </c:pt>
                <c:pt idx="2">
                  <c:v>204</c:v>
                </c:pt>
                <c:pt idx="3">
                  <c:v>222</c:v>
                </c:pt>
                <c:pt idx="4">
                  <c:v>280</c:v>
                </c:pt>
                <c:pt idx="5">
                  <c:v>221</c:v>
                </c:pt>
                <c:pt idx="6">
                  <c:v>216</c:v>
                </c:pt>
                <c:pt idx="7">
                  <c:v>335</c:v>
                </c:pt>
                <c:pt idx="8">
                  <c:v>351</c:v>
                </c:pt>
                <c:pt idx="9">
                  <c:v>291</c:v>
                </c:pt>
                <c:pt idx="10">
                  <c:v>131</c:v>
                </c:pt>
                <c:pt idx="11">
                  <c:v>163</c:v>
                </c:pt>
                <c:pt idx="12">
                  <c:v>180</c:v>
                </c:pt>
                <c:pt idx="13">
                  <c:v>199</c:v>
                </c:pt>
                <c:pt idx="14">
                  <c:v>38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F-1A49-A2B0-592A54732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294912"/>
        <c:axId val="1619297232"/>
      </c:barChart>
      <c:catAx>
        <c:axId val="16192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29723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1929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29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'Gould P'!$A$7:$A$29</c:f>
              <c:numCache>
                <c:formatCode>General</c:formatCode>
                <c:ptCount val="2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</c:numCache>
            </c:numRef>
          </c:cat>
          <c:val>
            <c:numRef>
              <c:f>'Gould P'!$H$7:$H$29</c:f>
              <c:numCache>
                <c:formatCode>0.00</c:formatCode>
                <c:ptCount val="23"/>
                <c:pt idx="0">
                  <c:v>8</c:v>
                </c:pt>
                <c:pt idx="2">
                  <c:v>25</c:v>
                </c:pt>
                <c:pt idx="3">
                  <c:v>28.125</c:v>
                </c:pt>
                <c:pt idx="5">
                  <c:v>24.5</c:v>
                </c:pt>
                <c:pt idx="6">
                  <c:v>31.4</c:v>
                </c:pt>
                <c:pt idx="7">
                  <c:v>20.375</c:v>
                </c:pt>
                <c:pt idx="8">
                  <c:v>26</c:v>
                </c:pt>
                <c:pt idx="9">
                  <c:v>24.583333333333332</c:v>
                </c:pt>
                <c:pt idx="10">
                  <c:v>22.90909090909091</c:v>
                </c:pt>
                <c:pt idx="11">
                  <c:v>22.923076923076923</c:v>
                </c:pt>
                <c:pt idx="12">
                  <c:v>35.272727272727273</c:v>
                </c:pt>
                <c:pt idx="13">
                  <c:v>37.583333333333336</c:v>
                </c:pt>
                <c:pt idx="14">
                  <c:v>24.083333333333332</c:v>
                </c:pt>
                <c:pt idx="15">
                  <c:v>28</c:v>
                </c:pt>
                <c:pt idx="16">
                  <c:v>18.666666666666668</c:v>
                </c:pt>
                <c:pt idx="17">
                  <c:v>24.571428571428573</c:v>
                </c:pt>
                <c:pt idx="18">
                  <c:v>17.142857142857142</c:v>
                </c:pt>
                <c:pt idx="19">
                  <c:v>11.714285714285714</c:v>
                </c:pt>
                <c:pt idx="20">
                  <c:v>5</c:v>
                </c:pt>
                <c:pt idx="21">
                  <c:v>65</c:v>
                </c:pt>
                <c:pt idx="22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7-1547-A726-B149F0A25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323008"/>
        <c:axId val="1619325328"/>
      </c:barChart>
      <c:catAx>
        <c:axId val="16193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325328"/>
        <c:crosses val="autoZero"/>
        <c:auto val="1"/>
        <c:lblAlgn val="ctr"/>
        <c:lblOffset val="100"/>
        <c:noMultiLvlLbl val="1"/>
      </c:catAx>
      <c:valAx>
        <c:axId val="161932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323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Runs</a:t>
            </a:r>
          </a:p>
        </c:rich>
      </c:tx>
      <c:layout>
        <c:manualLayout>
          <c:xMode val="edge"/>
          <c:yMode val="edge"/>
          <c:x val="0.45945907252993901"/>
          <c:y val="3.7037037037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3009603355797E-2"/>
          <c:y val="0.22685210825840499"/>
          <c:w val="0.84520808470652298"/>
          <c:h val="0.620371071563801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'Gould P'!$A$7:$A$29</c:f>
              <c:numCache>
                <c:formatCode>General</c:formatCode>
                <c:ptCount val="2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</c:numCache>
            </c:numRef>
          </c:cat>
          <c:val>
            <c:numRef>
              <c:f>'Gould P'!$F$7:$F$29</c:f>
              <c:numCache>
                <c:formatCode>General</c:formatCode>
                <c:ptCount val="23"/>
                <c:pt idx="0">
                  <c:v>64</c:v>
                </c:pt>
                <c:pt idx="2">
                  <c:v>275</c:v>
                </c:pt>
                <c:pt idx="3">
                  <c:v>450</c:v>
                </c:pt>
                <c:pt idx="5">
                  <c:v>392</c:v>
                </c:pt>
                <c:pt idx="6">
                  <c:v>471</c:v>
                </c:pt>
                <c:pt idx="7">
                  <c:v>326</c:v>
                </c:pt>
                <c:pt idx="8">
                  <c:v>338</c:v>
                </c:pt>
                <c:pt idx="9">
                  <c:v>295</c:v>
                </c:pt>
                <c:pt idx="10">
                  <c:v>252</c:v>
                </c:pt>
                <c:pt idx="11">
                  <c:v>298</c:v>
                </c:pt>
                <c:pt idx="12">
                  <c:v>388</c:v>
                </c:pt>
                <c:pt idx="13">
                  <c:v>451</c:v>
                </c:pt>
                <c:pt idx="14">
                  <c:v>289</c:v>
                </c:pt>
                <c:pt idx="15">
                  <c:v>308</c:v>
                </c:pt>
                <c:pt idx="16">
                  <c:v>224</c:v>
                </c:pt>
                <c:pt idx="17">
                  <c:v>172</c:v>
                </c:pt>
                <c:pt idx="18">
                  <c:v>120</c:v>
                </c:pt>
                <c:pt idx="19">
                  <c:v>82</c:v>
                </c:pt>
                <c:pt idx="20">
                  <c:v>5</c:v>
                </c:pt>
                <c:pt idx="21">
                  <c:v>65</c:v>
                </c:pt>
                <c:pt idx="2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1-C74B-A300-6A93C6AA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344928"/>
        <c:axId val="1619347248"/>
      </c:barChart>
      <c:catAx>
        <c:axId val="16193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347248"/>
        <c:crosses val="autoZero"/>
        <c:auto val="1"/>
        <c:lblAlgn val="ctr"/>
        <c:lblOffset val="100"/>
        <c:noMultiLvlLbl val="1"/>
      </c:catAx>
      <c:valAx>
        <c:axId val="161934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9344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'Gould P'!$A$54:$A$76</c:f>
              <c:numCache>
                <c:formatCode>General</c:formatCode>
                <c:ptCount val="2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</c:numCache>
            </c:numRef>
          </c:cat>
          <c:val>
            <c:numRef>
              <c:f>'Gould P'!$I$54:$I$76</c:f>
              <c:numCache>
                <c:formatCode>0.00</c:formatCode>
                <c:ptCount val="23"/>
                <c:pt idx="0">
                  <c:v>6.5</c:v>
                </c:pt>
                <c:pt idx="2">
                  <c:v>15.4</c:v>
                </c:pt>
                <c:pt idx="3">
                  <c:v>12.263157894736842</c:v>
                </c:pt>
                <c:pt idx="5">
                  <c:v>27.833333333333332</c:v>
                </c:pt>
                <c:pt idx="6">
                  <c:v>15.952380952380953</c:v>
                </c:pt>
                <c:pt idx="7">
                  <c:v>12.807692307692308</c:v>
                </c:pt>
                <c:pt idx="8">
                  <c:v>33.625</c:v>
                </c:pt>
                <c:pt idx="9">
                  <c:v>16.454545454545453</c:v>
                </c:pt>
                <c:pt idx="10">
                  <c:v>14.125</c:v>
                </c:pt>
                <c:pt idx="11">
                  <c:v>20.5</c:v>
                </c:pt>
                <c:pt idx="12">
                  <c:v>11.333333333333334</c:v>
                </c:pt>
                <c:pt idx="13">
                  <c:v>22.25</c:v>
                </c:pt>
                <c:pt idx="15">
                  <c:v>37</c:v>
                </c:pt>
                <c:pt idx="18">
                  <c:v>14.5</c:v>
                </c:pt>
                <c:pt idx="2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1-2E46-BF28-5DCFDFF88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79536"/>
        <c:axId val="1620295232"/>
      </c:barChart>
      <c:catAx>
        <c:axId val="1620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95232"/>
        <c:crosses val="autoZero"/>
        <c:auto val="1"/>
        <c:lblAlgn val="ctr"/>
        <c:lblOffset val="100"/>
        <c:noMultiLvlLbl val="1"/>
      </c:catAx>
      <c:valAx>
        <c:axId val="162029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27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Wickets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'Gould P'!$A$54:$A$76</c:f>
              <c:numCache>
                <c:formatCode>General</c:formatCode>
                <c:ptCount val="2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</c:numCache>
            </c:numRef>
          </c:cat>
          <c:val>
            <c:numRef>
              <c:f>'Gould P'!$D$54:$D$76</c:f>
              <c:numCache>
                <c:formatCode>General</c:formatCode>
                <c:ptCount val="23"/>
                <c:pt idx="0">
                  <c:v>12</c:v>
                </c:pt>
                <c:pt idx="2">
                  <c:v>5</c:v>
                </c:pt>
                <c:pt idx="3">
                  <c:v>19</c:v>
                </c:pt>
                <c:pt idx="5">
                  <c:v>6</c:v>
                </c:pt>
                <c:pt idx="6">
                  <c:v>21</c:v>
                </c:pt>
                <c:pt idx="7">
                  <c:v>26</c:v>
                </c:pt>
                <c:pt idx="8">
                  <c:v>8</c:v>
                </c:pt>
                <c:pt idx="9">
                  <c:v>11</c:v>
                </c:pt>
                <c:pt idx="10">
                  <c:v>8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21">
                  <c:v>0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3-5240-BCF1-3AF1DA482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037664"/>
        <c:axId val="1577039984"/>
      </c:barChart>
      <c:catAx>
        <c:axId val="15770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039984"/>
        <c:crosses val="autoZero"/>
        <c:auto val="1"/>
        <c:lblAlgn val="ctr"/>
        <c:lblOffset val="100"/>
        <c:noMultiLvlLbl val="1"/>
      </c:catAx>
      <c:valAx>
        <c:axId val="157703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03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'Gould P'!$A$54:$A$76</c:f>
              <c:numCache>
                <c:formatCode>General</c:formatCode>
                <c:ptCount val="2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</c:numCache>
            </c:numRef>
          </c:cat>
          <c:val>
            <c:numRef>
              <c:f>'Gould P'!$G$54:$G$76</c:f>
              <c:numCache>
                <c:formatCode>0.00</c:formatCode>
                <c:ptCount val="23"/>
                <c:pt idx="0">
                  <c:v>3.2365145228215764</c:v>
                </c:pt>
                <c:pt idx="2">
                  <c:v>2.8518518518518516</c:v>
                </c:pt>
                <c:pt idx="3">
                  <c:v>3.3285714285714287</c:v>
                </c:pt>
                <c:pt idx="5">
                  <c:v>4.6388888888888893</c:v>
                </c:pt>
                <c:pt idx="6">
                  <c:v>4.0410132689987934</c:v>
                </c:pt>
                <c:pt idx="7">
                  <c:v>3.7</c:v>
                </c:pt>
                <c:pt idx="8">
                  <c:v>4.8909090909090907</c:v>
                </c:pt>
                <c:pt idx="9">
                  <c:v>5.1714285714285717</c:v>
                </c:pt>
                <c:pt idx="10">
                  <c:v>4.5199999999999996</c:v>
                </c:pt>
                <c:pt idx="11">
                  <c:v>5.8571428571428568</c:v>
                </c:pt>
                <c:pt idx="12">
                  <c:v>4.25</c:v>
                </c:pt>
                <c:pt idx="13">
                  <c:v>4.9444444444444446</c:v>
                </c:pt>
                <c:pt idx="14">
                  <c:v>13.333333333333334</c:v>
                </c:pt>
                <c:pt idx="15">
                  <c:v>12.333333333333334</c:v>
                </c:pt>
                <c:pt idx="16">
                  <c:v>3.2222222222222223</c:v>
                </c:pt>
                <c:pt idx="17">
                  <c:v>0.6</c:v>
                </c:pt>
                <c:pt idx="18">
                  <c:v>5.8</c:v>
                </c:pt>
                <c:pt idx="21">
                  <c:v>9</c:v>
                </c:pt>
                <c:pt idx="2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8-B343-9047-3E80DF762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12960"/>
        <c:axId val="1576415280"/>
      </c:barChart>
      <c:catAx>
        <c:axId val="15764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415280"/>
        <c:crosses val="autoZero"/>
        <c:auto val="1"/>
        <c:lblAlgn val="ctr"/>
        <c:lblOffset val="100"/>
        <c:noMultiLvlLbl val="1"/>
      </c:catAx>
      <c:valAx>
        <c:axId val="157641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41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'Gould P'!$A$54:$A$76</c:f>
              <c:numCache>
                <c:formatCode>General</c:formatCode>
                <c:ptCount val="2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</c:numCache>
            </c:numRef>
          </c:cat>
          <c:val>
            <c:numRef>
              <c:f>'Gould P'!$H$54:$H$76</c:f>
              <c:numCache>
                <c:formatCode>0.00</c:formatCode>
                <c:ptCount val="23"/>
                <c:pt idx="0">
                  <c:v>12.050000000000002</c:v>
                </c:pt>
                <c:pt idx="2">
                  <c:v>32.4</c:v>
                </c:pt>
                <c:pt idx="3">
                  <c:v>22.105263157894736</c:v>
                </c:pt>
                <c:pt idx="5">
                  <c:v>36</c:v>
                </c:pt>
                <c:pt idx="6">
                  <c:v>23.685714285714287</c:v>
                </c:pt>
                <c:pt idx="7">
                  <c:v>20.76923076923077</c:v>
                </c:pt>
                <c:pt idx="8">
                  <c:v>41.25</c:v>
                </c:pt>
                <c:pt idx="9">
                  <c:v>19.09090909090909</c:v>
                </c:pt>
                <c:pt idx="10">
                  <c:v>18.75</c:v>
                </c:pt>
                <c:pt idx="11">
                  <c:v>21</c:v>
                </c:pt>
                <c:pt idx="12">
                  <c:v>16</c:v>
                </c:pt>
                <c:pt idx="13">
                  <c:v>27</c:v>
                </c:pt>
                <c:pt idx="15">
                  <c:v>18</c:v>
                </c:pt>
                <c:pt idx="18">
                  <c:v>15</c:v>
                </c:pt>
                <c:pt idx="2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4-324E-82B7-532299A97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05360"/>
        <c:axId val="1576407680"/>
      </c:barChart>
      <c:catAx>
        <c:axId val="157640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407680"/>
        <c:crosses val="autoZero"/>
        <c:auto val="1"/>
        <c:lblAlgn val="ctr"/>
        <c:lblOffset val="100"/>
        <c:noMultiLvlLbl val="1"/>
      </c:catAx>
      <c:valAx>
        <c:axId val="157640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40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'Barr S'!$F$7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[0]!barrs_yrs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[0]!barrs_batrun</c:f>
              <c:numCache>
                <c:formatCode>General</c:formatCode>
                <c:ptCount val="12"/>
                <c:pt idx="0">
                  <c:v>9</c:v>
                </c:pt>
                <c:pt idx="1">
                  <c:v>66</c:v>
                </c:pt>
                <c:pt idx="2">
                  <c:v>11</c:v>
                </c:pt>
                <c:pt idx="3">
                  <c:v>53</c:v>
                </c:pt>
                <c:pt idx="4">
                  <c:v>481</c:v>
                </c:pt>
                <c:pt idx="5">
                  <c:v>151</c:v>
                </c:pt>
                <c:pt idx="6">
                  <c:v>371</c:v>
                </c:pt>
                <c:pt idx="7">
                  <c:v>201</c:v>
                </c:pt>
                <c:pt idx="8">
                  <c:v>6</c:v>
                </c:pt>
                <c:pt idx="9">
                  <c:v>36</c:v>
                </c:pt>
                <c:pt idx="10">
                  <c:v>176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8-894C-AF60-9AC75ED9D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633648"/>
        <c:axId val="1624636768"/>
      </c:barChart>
      <c:catAx>
        <c:axId val="162463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36768"/>
        <c:crosses val="autoZero"/>
        <c:auto val="1"/>
        <c:lblAlgn val="ctr"/>
        <c:lblOffset val="100"/>
        <c:noMultiLvlLbl val="1"/>
      </c:catAx>
      <c:valAx>
        <c:axId val="162463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3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5945907252993901"/>
          <c:y val="3.7037037037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3009603355797E-2"/>
          <c:y val="0.22685210825840499"/>
          <c:w val="0.84520808470652298"/>
          <c:h val="0.620371071563801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'Harris N'!$A$6:$A$26</c:f>
              <c:numCache>
                <c:formatCode>General</c:formatCode>
                <c:ptCount val="2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</c:numCache>
            </c:numRef>
          </c:cat>
          <c:val>
            <c:numRef>
              <c:f>'Harris N'!$F$6:$F$26</c:f>
              <c:numCache>
                <c:formatCode>General</c:formatCode>
                <c:ptCount val="21"/>
                <c:pt idx="0">
                  <c:v>67</c:v>
                </c:pt>
                <c:pt idx="1">
                  <c:v>47</c:v>
                </c:pt>
                <c:pt idx="3">
                  <c:v>88</c:v>
                </c:pt>
                <c:pt idx="4">
                  <c:v>13</c:v>
                </c:pt>
                <c:pt idx="5">
                  <c:v>82</c:v>
                </c:pt>
                <c:pt idx="6">
                  <c:v>155</c:v>
                </c:pt>
                <c:pt idx="7">
                  <c:v>63</c:v>
                </c:pt>
                <c:pt idx="8">
                  <c:v>105</c:v>
                </c:pt>
                <c:pt idx="9">
                  <c:v>73</c:v>
                </c:pt>
                <c:pt idx="10">
                  <c:v>19</c:v>
                </c:pt>
                <c:pt idx="11">
                  <c:v>132</c:v>
                </c:pt>
                <c:pt idx="12">
                  <c:v>86</c:v>
                </c:pt>
                <c:pt idx="13">
                  <c:v>116</c:v>
                </c:pt>
                <c:pt idx="14">
                  <c:v>32</c:v>
                </c:pt>
                <c:pt idx="15">
                  <c:v>97</c:v>
                </c:pt>
                <c:pt idx="16">
                  <c:v>68</c:v>
                </c:pt>
                <c:pt idx="17">
                  <c:v>113</c:v>
                </c:pt>
                <c:pt idx="18">
                  <c:v>159</c:v>
                </c:pt>
                <c:pt idx="19">
                  <c:v>20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8-6246-83FF-FD415E353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313872"/>
        <c:axId val="1620316192"/>
      </c:barChart>
      <c:catAx>
        <c:axId val="162031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316192"/>
        <c:crosses val="autoZero"/>
        <c:auto val="1"/>
        <c:lblAlgn val="ctr"/>
        <c:lblOffset val="100"/>
        <c:noMultiLvlLbl val="1"/>
      </c:catAx>
      <c:valAx>
        <c:axId val="162031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313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5945907252993901"/>
          <c:y val="3.7037037037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3009603355797E-2"/>
          <c:y val="0.22685210825840499"/>
          <c:w val="0.84520808470652298"/>
          <c:h val="0.620371071563801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'Harris N'!$A$6:$A$26</c:f>
              <c:numCache>
                <c:formatCode>General</c:formatCode>
                <c:ptCount val="2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</c:numCache>
            </c:numRef>
          </c:cat>
          <c:val>
            <c:numRef>
              <c:f>'Harris N'!$H$6:$H$26</c:f>
              <c:numCache>
                <c:formatCode>0.00</c:formatCode>
                <c:ptCount val="21"/>
                <c:pt idx="0">
                  <c:v>11.166666666666666</c:v>
                </c:pt>
                <c:pt idx="1">
                  <c:v>7.833333333333333</c:v>
                </c:pt>
                <c:pt idx="3">
                  <c:v>6.2857142857142856</c:v>
                </c:pt>
                <c:pt idx="4">
                  <c:v>2.6</c:v>
                </c:pt>
                <c:pt idx="5">
                  <c:v>16.399999999999999</c:v>
                </c:pt>
                <c:pt idx="6">
                  <c:v>15.5</c:v>
                </c:pt>
                <c:pt idx="7">
                  <c:v>31.5</c:v>
                </c:pt>
                <c:pt idx="8">
                  <c:v>11.666666666666666</c:v>
                </c:pt>
                <c:pt idx="9">
                  <c:v>24.333333333333332</c:v>
                </c:pt>
                <c:pt idx="10">
                  <c:v>4.75</c:v>
                </c:pt>
                <c:pt idx="11">
                  <c:v>14.666666666666666</c:v>
                </c:pt>
                <c:pt idx="12">
                  <c:v>14.333333333333334</c:v>
                </c:pt>
                <c:pt idx="13">
                  <c:v>16.571428571428573</c:v>
                </c:pt>
                <c:pt idx="14">
                  <c:v>6.4</c:v>
                </c:pt>
                <c:pt idx="15">
                  <c:v>10.777777777777779</c:v>
                </c:pt>
                <c:pt idx="16">
                  <c:v>13.6</c:v>
                </c:pt>
                <c:pt idx="17">
                  <c:v>10.272727272727273</c:v>
                </c:pt>
                <c:pt idx="18">
                  <c:v>11.357142857142858</c:v>
                </c:pt>
                <c:pt idx="19">
                  <c:v>20</c:v>
                </c:pt>
                <c:pt idx="20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0-8E46-A6A2-01489000C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339104"/>
        <c:axId val="1620341856"/>
      </c:barChart>
      <c:catAx>
        <c:axId val="16203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341856"/>
        <c:crosses val="autoZero"/>
        <c:auto val="1"/>
        <c:lblAlgn val="ctr"/>
        <c:lblOffset val="100"/>
        <c:noMultiLvlLbl val="1"/>
      </c:catAx>
      <c:valAx>
        <c:axId val="162034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33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'Harris N'!$A$51:$A$72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'Harris N'!$I$51:$I$72</c:f>
              <c:numCache>
                <c:formatCode>0.00</c:formatCode>
                <c:ptCount val="22"/>
                <c:pt idx="1">
                  <c:v>9.9333333333333336</c:v>
                </c:pt>
                <c:pt idx="2">
                  <c:v>11.705882352941176</c:v>
                </c:pt>
                <c:pt idx="4">
                  <c:v>21.53846153846154</c:v>
                </c:pt>
                <c:pt idx="5">
                  <c:v>17.375</c:v>
                </c:pt>
                <c:pt idx="6">
                  <c:v>16.105263157894736</c:v>
                </c:pt>
                <c:pt idx="7">
                  <c:v>21.612903225806452</c:v>
                </c:pt>
                <c:pt idx="8">
                  <c:v>22.46153846153846</c:v>
                </c:pt>
                <c:pt idx="9">
                  <c:v>16.74074074074074</c:v>
                </c:pt>
                <c:pt idx="10">
                  <c:v>53</c:v>
                </c:pt>
                <c:pt idx="11">
                  <c:v>16.357142857142858</c:v>
                </c:pt>
                <c:pt idx="12">
                  <c:v>16.571428571428573</c:v>
                </c:pt>
                <c:pt idx="13">
                  <c:v>14.470588235294118</c:v>
                </c:pt>
                <c:pt idx="14">
                  <c:v>21.61904761904762</c:v>
                </c:pt>
                <c:pt idx="15">
                  <c:v>13.681818181818182</c:v>
                </c:pt>
                <c:pt idx="16">
                  <c:v>31.125</c:v>
                </c:pt>
                <c:pt idx="17">
                  <c:v>21</c:v>
                </c:pt>
                <c:pt idx="18">
                  <c:v>27.05263157894737</c:v>
                </c:pt>
                <c:pt idx="19">
                  <c:v>20.707317073170731</c:v>
                </c:pt>
                <c:pt idx="20">
                  <c:v>11.5</c:v>
                </c:pt>
                <c:pt idx="21" formatCode="General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1-BE45-BD2A-474C7E347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361504"/>
        <c:axId val="1620364256"/>
      </c:barChart>
      <c:catAx>
        <c:axId val="16203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364256"/>
        <c:crosses val="autoZero"/>
        <c:auto val="1"/>
        <c:lblAlgn val="ctr"/>
        <c:lblOffset val="100"/>
        <c:noMultiLvlLbl val="1"/>
      </c:catAx>
      <c:valAx>
        <c:axId val="162036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36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Wickets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'Harris N'!$A$51:$A$72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'Harris N'!$D$51:$D$72</c:f>
              <c:numCache>
                <c:formatCode>General</c:formatCode>
                <c:ptCount val="22"/>
                <c:pt idx="1">
                  <c:v>15</c:v>
                </c:pt>
                <c:pt idx="2">
                  <c:v>34</c:v>
                </c:pt>
                <c:pt idx="4">
                  <c:v>26</c:v>
                </c:pt>
                <c:pt idx="5">
                  <c:v>32</c:v>
                </c:pt>
                <c:pt idx="6">
                  <c:v>19</c:v>
                </c:pt>
                <c:pt idx="7">
                  <c:v>31</c:v>
                </c:pt>
                <c:pt idx="8">
                  <c:v>13</c:v>
                </c:pt>
                <c:pt idx="9">
                  <c:v>27</c:v>
                </c:pt>
                <c:pt idx="10">
                  <c:v>4</c:v>
                </c:pt>
                <c:pt idx="11">
                  <c:v>14</c:v>
                </c:pt>
                <c:pt idx="12">
                  <c:v>21</c:v>
                </c:pt>
                <c:pt idx="13">
                  <c:v>17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18</c:v>
                </c:pt>
                <c:pt idx="18">
                  <c:v>19</c:v>
                </c:pt>
                <c:pt idx="19">
                  <c:v>41</c:v>
                </c:pt>
                <c:pt idx="20">
                  <c:v>2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C-D94E-8663-409DF22F8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390224"/>
        <c:axId val="1576392544"/>
      </c:barChart>
      <c:catAx>
        <c:axId val="157639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392544"/>
        <c:crosses val="autoZero"/>
        <c:auto val="1"/>
        <c:lblAlgn val="ctr"/>
        <c:lblOffset val="100"/>
        <c:noMultiLvlLbl val="1"/>
      </c:catAx>
      <c:valAx>
        <c:axId val="157639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39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'Harris N'!$A$51:$A$72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'Harris N'!$G$51:$G$72</c:f>
              <c:numCache>
                <c:formatCode>0.00</c:formatCode>
                <c:ptCount val="22"/>
                <c:pt idx="1">
                  <c:v>2.8653846153846154</c:v>
                </c:pt>
                <c:pt idx="2">
                  <c:v>2.6533333333333333</c:v>
                </c:pt>
                <c:pt idx="4">
                  <c:v>2.8498727735368958</c:v>
                </c:pt>
                <c:pt idx="5">
                  <c:v>3.5481812380344611</c:v>
                </c:pt>
                <c:pt idx="6">
                  <c:v>2.7079646017699117</c:v>
                </c:pt>
                <c:pt idx="7">
                  <c:v>3.4183673469387754</c:v>
                </c:pt>
                <c:pt idx="8">
                  <c:v>3.1739130434782608</c:v>
                </c:pt>
                <c:pt idx="9">
                  <c:v>3.183098591549296</c:v>
                </c:pt>
                <c:pt idx="10">
                  <c:v>3.2615384615384615</c:v>
                </c:pt>
                <c:pt idx="11">
                  <c:v>2.9358974358974357</c:v>
                </c:pt>
                <c:pt idx="12">
                  <c:v>3.0796460176991149</c:v>
                </c:pt>
                <c:pt idx="13">
                  <c:v>2.730299667036626</c:v>
                </c:pt>
                <c:pt idx="14">
                  <c:v>3.6495176848874595</c:v>
                </c:pt>
                <c:pt idx="15">
                  <c:v>3.1987247608926674</c:v>
                </c:pt>
                <c:pt idx="16">
                  <c:v>3.4776536312849164</c:v>
                </c:pt>
                <c:pt idx="17">
                  <c:v>3.78</c:v>
                </c:pt>
                <c:pt idx="18">
                  <c:v>4.3193277310924367</c:v>
                </c:pt>
                <c:pt idx="19">
                  <c:v>4.7088186356073205</c:v>
                </c:pt>
                <c:pt idx="20">
                  <c:v>2.875</c:v>
                </c:pt>
                <c:pt idx="2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2-E149-BE42-3E48445D1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280320"/>
        <c:axId val="1576282640"/>
      </c:barChart>
      <c:catAx>
        <c:axId val="15762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282640"/>
        <c:crosses val="autoZero"/>
        <c:auto val="1"/>
        <c:lblAlgn val="ctr"/>
        <c:lblOffset val="100"/>
        <c:noMultiLvlLbl val="1"/>
      </c:catAx>
      <c:valAx>
        <c:axId val="157628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28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40887281331213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74514574491"/>
          <c:y val="0.21674915948725601"/>
          <c:w val="0.83497637365346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'Harris N'!$A$51:$A$72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'Harris N'!$G$51:$G$72</c:f>
              <c:numCache>
                <c:formatCode>0.00</c:formatCode>
                <c:ptCount val="22"/>
                <c:pt idx="1">
                  <c:v>2.8653846153846154</c:v>
                </c:pt>
                <c:pt idx="2">
                  <c:v>2.6533333333333333</c:v>
                </c:pt>
                <c:pt idx="4">
                  <c:v>2.8498727735368958</c:v>
                </c:pt>
                <c:pt idx="5">
                  <c:v>3.5481812380344611</c:v>
                </c:pt>
                <c:pt idx="6">
                  <c:v>2.7079646017699117</c:v>
                </c:pt>
                <c:pt idx="7">
                  <c:v>3.4183673469387754</c:v>
                </c:pt>
                <c:pt idx="8">
                  <c:v>3.1739130434782608</c:v>
                </c:pt>
                <c:pt idx="9">
                  <c:v>3.183098591549296</c:v>
                </c:pt>
                <c:pt idx="10">
                  <c:v>3.2615384615384615</c:v>
                </c:pt>
                <c:pt idx="11">
                  <c:v>2.9358974358974357</c:v>
                </c:pt>
                <c:pt idx="12">
                  <c:v>3.0796460176991149</c:v>
                </c:pt>
                <c:pt idx="13">
                  <c:v>2.730299667036626</c:v>
                </c:pt>
                <c:pt idx="14">
                  <c:v>3.6495176848874595</c:v>
                </c:pt>
                <c:pt idx="15">
                  <c:v>3.1987247608926674</c:v>
                </c:pt>
                <c:pt idx="16">
                  <c:v>3.4776536312849164</c:v>
                </c:pt>
                <c:pt idx="17">
                  <c:v>3.78</c:v>
                </c:pt>
                <c:pt idx="18">
                  <c:v>4.3193277310924367</c:v>
                </c:pt>
                <c:pt idx="19">
                  <c:v>4.7088186356073205</c:v>
                </c:pt>
                <c:pt idx="20">
                  <c:v>2.875</c:v>
                </c:pt>
                <c:pt idx="2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6-074B-BD9B-92CAE44E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263280"/>
        <c:axId val="1576256592"/>
      </c:barChart>
      <c:catAx>
        <c:axId val="157626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256592"/>
        <c:crosses val="autoZero"/>
        <c:auto val="1"/>
        <c:lblAlgn val="ctr"/>
        <c:lblOffset val="100"/>
        <c:noMultiLvlLbl val="1"/>
      </c:catAx>
      <c:valAx>
        <c:axId val="157625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263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'Ahearne C'!$I$7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[0]!aheac_yrs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[0]!aheac_batav</c:f>
              <c:numCache>
                <c:formatCode>0.00</c:formatCode>
                <c:ptCount val="11"/>
                <c:pt idx="0">
                  <c:v>10.25</c:v>
                </c:pt>
                <c:pt idx="1">
                  <c:v>12.1</c:v>
                </c:pt>
                <c:pt idx="2">
                  <c:v>23.53846153846154</c:v>
                </c:pt>
                <c:pt idx="3">
                  <c:v>19.875</c:v>
                </c:pt>
                <c:pt idx="4">
                  <c:v>33.25</c:v>
                </c:pt>
                <c:pt idx="5">
                  <c:v>12.111111111111111</c:v>
                </c:pt>
                <c:pt idx="6">
                  <c:v>52.222222222222221</c:v>
                </c:pt>
                <c:pt idx="7">
                  <c:v>21.875</c:v>
                </c:pt>
                <c:pt idx="8">
                  <c:v>42.444444444444443</c:v>
                </c:pt>
                <c:pt idx="9">
                  <c:v>18.142857142857142</c:v>
                </c:pt>
                <c:pt idx="10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8-FD4B-B1C4-EC226CC87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778256"/>
        <c:axId val="1574052192"/>
      </c:barChart>
      <c:catAx>
        <c:axId val="157077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052192"/>
        <c:crosses val="autoZero"/>
        <c:auto val="1"/>
        <c:lblAlgn val="ctr"/>
        <c:lblOffset val="100"/>
        <c:noMultiLvlLbl val="1"/>
      </c:catAx>
      <c:valAx>
        <c:axId val="157405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778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48814814814801"/>
          <c:y val="0.16931841523762101"/>
          <c:w val="0.8032325925925920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'Barr S'!$I$7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[0]!barrs_yrs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[0]!barrs_batav</c:f>
              <c:numCache>
                <c:formatCode>0.00</c:formatCode>
                <c:ptCount val="12"/>
                <c:pt idx="0">
                  <c:v>2.25</c:v>
                </c:pt>
                <c:pt idx="1">
                  <c:v>11</c:v>
                </c:pt>
                <c:pt idx="2">
                  <c:v>11</c:v>
                </c:pt>
                <c:pt idx="3">
                  <c:v>17.667000000000002</c:v>
                </c:pt>
                <c:pt idx="4">
                  <c:v>48.1</c:v>
                </c:pt>
                <c:pt idx="5">
                  <c:v>25.167000000000002</c:v>
                </c:pt>
                <c:pt idx="6">
                  <c:v>74.2</c:v>
                </c:pt>
                <c:pt idx="7">
                  <c:v>100.5</c:v>
                </c:pt>
                <c:pt idx="8">
                  <c:v>2</c:v>
                </c:pt>
                <c:pt idx="9">
                  <c:v>36</c:v>
                </c:pt>
                <c:pt idx="10">
                  <c:v>58.667000000000002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9-1D4D-ADAD-46E09C10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290416"/>
        <c:axId val="1574746560"/>
      </c:barChart>
      <c:catAx>
        <c:axId val="157529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746560"/>
        <c:crosses val="autoZero"/>
        <c:auto val="1"/>
        <c:lblAlgn val="ctr"/>
        <c:lblOffset val="100"/>
        <c:noMultiLvlLbl val="1"/>
      </c:catAx>
      <c:valAx>
        <c:axId val="157474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290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'Barr S'!$D$45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[0]!barrs_yrs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[0]!barrs_wkt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12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F943-A561-41DB20CD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468048"/>
        <c:axId val="1627659568"/>
      </c:barChart>
      <c:catAx>
        <c:axId val="154446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659568"/>
        <c:crosses val="autoZero"/>
        <c:auto val="1"/>
        <c:lblAlgn val="ctr"/>
        <c:lblOffset val="100"/>
        <c:noMultiLvlLbl val="1"/>
      </c:catAx>
      <c:valAx>
        <c:axId val="162765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4468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988188976378"/>
          <c:y val="0.16931841523762101"/>
          <c:w val="0.81073250218722603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'Barr S'!$I$45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[0]!barrs_yrs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[0]!barrs_bwlav</c:f>
              <c:numCache>
                <c:formatCode>0.00</c:formatCode>
                <c:ptCount val="12"/>
                <c:pt idx="0">
                  <c:v>37.666666666666664</c:v>
                </c:pt>
                <c:pt idx="1">
                  <c:v>11</c:v>
                </c:pt>
                <c:pt idx="2">
                  <c:v>37</c:v>
                </c:pt>
                <c:pt idx="3">
                  <c:v>30.5</c:v>
                </c:pt>
                <c:pt idx="4">
                  <c:v>18</c:v>
                </c:pt>
                <c:pt idx="5">
                  <c:v>17.5</c:v>
                </c:pt>
                <c:pt idx="6">
                  <c:v>57.666666666666664</c:v>
                </c:pt>
                <c:pt idx="7">
                  <c:v>14</c:v>
                </c:pt>
                <c:pt idx="8">
                  <c:v>12.166666666666666</c:v>
                </c:pt>
                <c:pt idx="9">
                  <c:v>0</c:v>
                </c:pt>
                <c:pt idx="10">
                  <c:v>30.5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2-D748-833A-52F0616F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302848"/>
        <c:axId val="1575305968"/>
      </c:barChart>
      <c:catAx>
        <c:axId val="15753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305968"/>
        <c:crosses val="autoZero"/>
        <c:auto val="1"/>
        <c:lblAlgn val="ctr"/>
        <c:lblOffset val="100"/>
        <c:noMultiLvlLbl val="1"/>
      </c:catAx>
      <c:valAx>
        <c:axId val="157530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30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'Barr S'!$G$45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[0]!barrs_yrs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[0]!barrs_bwlec</c:f>
              <c:numCache>
                <c:formatCode>0.00</c:formatCode>
                <c:ptCount val="12"/>
                <c:pt idx="0">
                  <c:v>5.1363636363636367</c:v>
                </c:pt>
                <c:pt idx="1">
                  <c:v>4.4767441860465116</c:v>
                </c:pt>
                <c:pt idx="2">
                  <c:v>4.1111111111111107</c:v>
                </c:pt>
                <c:pt idx="3">
                  <c:v>5.5454545454545459</c:v>
                </c:pt>
                <c:pt idx="4">
                  <c:v>3.8365896980461813</c:v>
                </c:pt>
                <c:pt idx="5">
                  <c:v>3.6842105263157894</c:v>
                </c:pt>
                <c:pt idx="6">
                  <c:v>5.40625</c:v>
                </c:pt>
                <c:pt idx="7">
                  <c:v>4.117647058823529</c:v>
                </c:pt>
                <c:pt idx="8">
                  <c:v>4.8666666666666663</c:v>
                </c:pt>
                <c:pt idx="9">
                  <c:v>3.75</c:v>
                </c:pt>
                <c:pt idx="10">
                  <c:v>5.4464285714285721</c:v>
                </c:pt>
                <c:pt idx="11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E-5F48-8D21-11C7250D3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516208"/>
        <c:axId val="1627811648"/>
      </c:barChart>
      <c:catAx>
        <c:axId val="157451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811648"/>
        <c:crosses val="autoZero"/>
        <c:auto val="1"/>
        <c:lblAlgn val="ctr"/>
        <c:lblOffset val="100"/>
        <c:noMultiLvlLbl val="1"/>
      </c:catAx>
      <c:valAx>
        <c:axId val="162781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516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'Barr S'!$H$45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[0]!barrs_yrs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[0]!barrs_bwlsr</c:f>
              <c:numCache>
                <c:formatCode>0.00</c:formatCode>
                <c:ptCount val="12"/>
                <c:pt idx="0">
                  <c:v>44</c:v>
                </c:pt>
                <c:pt idx="1">
                  <c:v>14.742857142857142</c:v>
                </c:pt>
                <c:pt idx="2">
                  <c:v>54</c:v>
                </c:pt>
                <c:pt idx="3">
                  <c:v>33</c:v>
                </c:pt>
                <c:pt idx="4">
                  <c:v>28.149999999999995</c:v>
                </c:pt>
                <c:pt idx="5">
                  <c:v>28.5</c:v>
                </c:pt>
                <c:pt idx="6">
                  <c:v>64</c:v>
                </c:pt>
                <c:pt idx="7">
                  <c:v>20.399999999999999</c:v>
                </c:pt>
                <c:pt idx="8">
                  <c:v>15</c:v>
                </c:pt>
                <c:pt idx="9">
                  <c:v>0</c:v>
                </c:pt>
                <c:pt idx="10">
                  <c:v>33.599999999999994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8-6E44-A559-F2B86F01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836832"/>
        <c:axId val="1627839952"/>
      </c:barChart>
      <c:catAx>
        <c:axId val="16278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839952"/>
        <c:crosses val="autoZero"/>
        <c:auto val="1"/>
        <c:lblAlgn val="ctr"/>
        <c:lblOffset val="100"/>
        <c:noMultiLvlLbl val="1"/>
      </c:catAx>
      <c:valAx>
        <c:axId val="162783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836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'Booth R'!$F$7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[0]!bootr_yrs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[0]!bootr_batrun</c:f>
              <c:numCache>
                <c:formatCode>General</c:formatCode>
                <c:ptCount val="15"/>
                <c:pt idx="0">
                  <c:v>71</c:v>
                </c:pt>
                <c:pt idx="1">
                  <c:v>56</c:v>
                </c:pt>
                <c:pt idx="2">
                  <c:v>0</c:v>
                </c:pt>
                <c:pt idx="3">
                  <c:v>8</c:v>
                </c:pt>
                <c:pt idx="5">
                  <c:v>12</c:v>
                </c:pt>
                <c:pt idx="8">
                  <c:v>49</c:v>
                </c:pt>
                <c:pt idx="9">
                  <c:v>99</c:v>
                </c:pt>
                <c:pt idx="10">
                  <c:v>1</c:v>
                </c:pt>
                <c:pt idx="11">
                  <c:v>8</c:v>
                </c:pt>
                <c:pt idx="12">
                  <c:v>18</c:v>
                </c:pt>
                <c:pt idx="13">
                  <c:v>43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9-9943-98D9-C1F3018ED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542944"/>
        <c:axId val="1627546064"/>
      </c:barChart>
      <c:catAx>
        <c:axId val="162754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546064"/>
        <c:crosses val="autoZero"/>
        <c:auto val="1"/>
        <c:lblAlgn val="ctr"/>
        <c:lblOffset val="100"/>
        <c:noMultiLvlLbl val="1"/>
      </c:catAx>
      <c:valAx>
        <c:axId val="162754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542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'Booth R'!$I$7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[0]!bootr_yrs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[0]!bootr_batav</c:f>
              <c:numCache>
                <c:formatCode>0.00</c:formatCode>
                <c:ptCount val="15"/>
                <c:pt idx="0">
                  <c:v>8.875</c:v>
                </c:pt>
                <c:pt idx="1">
                  <c:v>14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24.5</c:v>
                </c:pt>
                <c:pt idx="9">
                  <c:v>19.8</c:v>
                </c:pt>
                <c:pt idx="10">
                  <c:v>1</c:v>
                </c:pt>
                <c:pt idx="11">
                  <c:v>4</c:v>
                </c:pt>
                <c:pt idx="12">
                  <c:v>6</c:v>
                </c:pt>
                <c:pt idx="13">
                  <c:v>14.333333333333334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E-6D4C-A1DD-7B7113E7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570848"/>
        <c:axId val="1627573968"/>
      </c:barChart>
      <c:catAx>
        <c:axId val="162757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573968"/>
        <c:crosses val="autoZero"/>
        <c:auto val="1"/>
        <c:lblAlgn val="ctr"/>
        <c:lblOffset val="100"/>
        <c:noMultiLvlLbl val="1"/>
      </c:catAx>
      <c:valAx>
        <c:axId val="162757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57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'Booth R'!$D$48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[0]!bootr_yrs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[0]!bootr_wkt</c:f>
              <c:numCache>
                <c:formatCode>General</c:formatCode>
                <c:ptCount val="15"/>
                <c:pt idx="0">
                  <c:v>4</c:v>
                </c:pt>
                <c:pt idx="1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3" formatCode="0.0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8-9E41-B99A-4B98CE6C1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450592"/>
        <c:axId val="1627415664"/>
      </c:barChart>
      <c:catAx>
        <c:axId val="162745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415664"/>
        <c:crosses val="autoZero"/>
        <c:auto val="1"/>
        <c:lblAlgn val="ctr"/>
        <c:lblOffset val="100"/>
        <c:noMultiLvlLbl val="1"/>
      </c:catAx>
      <c:valAx>
        <c:axId val="16274156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450592"/>
        <c:crosses val="autoZero"/>
        <c:crossBetween val="between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'Booth R'!$I$48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[0]!bootr_yrs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[0]!bootr_bwlav</c:f>
              <c:numCache>
                <c:formatCode>0.00</c:formatCode>
                <c:ptCount val="15"/>
                <c:pt idx="0">
                  <c:v>40.75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34.75</c:v>
                </c:pt>
                <c:pt idx="10">
                  <c:v>31</c:v>
                </c:pt>
                <c:pt idx="11">
                  <c:v>39</c:v>
                </c:pt>
                <c:pt idx="13">
                  <c:v>22.5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F-3D4E-B870-2A07C9747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636016"/>
        <c:axId val="1627638720"/>
      </c:barChart>
      <c:catAx>
        <c:axId val="162763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638720"/>
        <c:crosses val="autoZero"/>
        <c:auto val="1"/>
        <c:lblAlgn val="ctr"/>
        <c:lblOffset val="100"/>
        <c:noMultiLvlLbl val="1"/>
      </c:catAx>
      <c:valAx>
        <c:axId val="162763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636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'Booth R'!$G$48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[0]!bootr_yrs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[0]!bootr_bwlec</c:f>
              <c:numCache>
                <c:formatCode>0.00</c:formatCode>
                <c:ptCount val="15"/>
                <c:pt idx="0">
                  <c:v>8.858695652173914</c:v>
                </c:pt>
                <c:pt idx="1">
                  <c:v>3.3333333333333335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5.7438016528925617</c:v>
                </c:pt>
                <c:pt idx="10">
                  <c:v>7.75</c:v>
                </c:pt>
                <c:pt idx="11">
                  <c:v>3.5454545454545454</c:v>
                </c:pt>
                <c:pt idx="13">
                  <c:v>4.8214251275534803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7-9D4C-8FC8-001E0D1B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203952"/>
        <c:axId val="1574057568"/>
      </c:barChart>
      <c:catAx>
        <c:axId val="157420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057568"/>
        <c:crosses val="autoZero"/>
        <c:auto val="1"/>
        <c:lblAlgn val="ctr"/>
        <c:lblOffset val="100"/>
        <c:noMultiLvlLbl val="1"/>
      </c:catAx>
      <c:valAx>
        <c:axId val="157405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20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'Ahearne C'!$D$44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[0]!aheac_yrs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[0]!aheac_wkt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15</c:v>
                </c:pt>
                <c:pt idx="3">
                  <c:v>9</c:v>
                </c:pt>
                <c:pt idx="4">
                  <c:v>10</c:v>
                </c:pt>
                <c:pt idx="5">
                  <c:v>15</c:v>
                </c:pt>
                <c:pt idx="6">
                  <c:v>22</c:v>
                </c:pt>
                <c:pt idx="7">
                  <c:v>17</c:v>
                </c:pt>
                <c:pt idx="8">
                  <c:v>6</c:v>
                </c:pt>
                <c:pt idx="9">
                  <c:v>19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D-E94B-AA30-BEFA360BD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33008"/>
        <c:axId val="1570947184"/>
      </c:barChart>
      <c:catAx>
        <c:axId val="157163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947184"/>
        <c:crosses val="autoZero"/>
        <c:auto val="1"/>
        <c:lblAlgn val="ctr"/>
        <c:lblOffset val="100"/>
        <c:noMultiLvlLbl val="1"/>
      </c:catAx>
      <c:valAx>
        <c:axId val="157094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633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'Booth R'!$H$48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[0]!bootr_yrs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[0]!bootr_bwlsr</c:f>
              <c:numCache>
                <c:formatCode>0.00</c:formatCode>
                <c:ptCount val="15"/>
                <c:pt idx="0">
                  <c:v>27.599999999999998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36.299999999999997</c:v>
                </c:pt>
                <c:pt idx="10">
                  <c:v>24</c:v>
                </c:pt>
                <c:pt idx="11">
                  <c:v>66</c:v>
                </c:pt>
                <c:pt idx="13">
                  <c:v>28.000019999999999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B-0F47-86C6-D0BCF0F7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938256"/>
        <c:axId val="1627690528"/>
      </c:barChart>
      <c:catAx>
        <c:axId val="157493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690528"/>
        <c:crosses val="autoZero"/>
        <c:auto val="1"/>
        <c:lblAlgn val="ctr"/>
        <c:lblOffset val="100"/>
        <c:noMultiLvlLbl val="1"/>
      </c:catAx>
      <c:valAx>
        <c:axId val="162769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938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'Bowler T'!$F$5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'Bowler T'!$A$6:$A$15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'Bowler T'!$F$6:$F$15</c:f>
              <c:numCache>
                <c:formatCode>General</c:formatCode>
                <c:ptCount val="10"/>
                <c:pt idx="0">
                  <c:v>2</c:v>
                </c:pt>
                <c:pt idx="1">
                  <c:v>47</c:v>
                </c:pt>
                <c:pt idx="2">
                  <c:v>26</c:v>
                </c:pt>
                <c:pt idx="3">
                  <c:v>44</c:v>
                </c:pt>
                <c:pt idx="4">
                  <c:v>133</c:v>
                </c:pt>
                <c:pt idx="5">
                  <c:v>217</c:v>
                </c:pt>
                <c:pt idx="6">
                  <c:v>208</c:v>
                </c:pt>
                <c:pt idx="7">
                  <c:v>9</c:v>
                </c:pt>
                <c:pt idx="8">
                  <c:v>115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5-DC41-931E-16168F63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722208"/>
        <c:axId val="1627910192"/>
      </c:barChart>
      <c:catAx>
        <c:axId val="162772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910192"/>
        <c:crosses val="autoZero"/>
        <c:auto val="1"/>
        <c:lblAlgn val="ctr"/>
        <c:lblOffset val="100"/>
        <c:noMultiLvlLbl val="1"/>
      </c:catAx>
      <c:valAx>
        <c:axId val="162791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722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'Bowler T'!$I$5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'Bowler T'!$A$6:$A$15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'Bowler T'!$I$6:$I$15</c:f>
              <c:numCache>
                <c:formatCode>0.00</c:formatCode>
                <c:ptCount val="10"/>
                <c:pt idx="0">
                  <c:v>2</c:v>
                </c:pt>
                <c:pt idx="1">
                  <c:v>7.8330000000000002</c:v>
                </c:pt>
                <c:pt idx="2">
                  <c:v>4.3330000000000002</c:v>
                </c:pt>
                <c:pt idx="3">
                  <c:v>7.3330000000000002</c:v>
                </c:pt>
                <c:pt idx="4">
                  <c:v>16.625</c:v>
                </c:pt>
                <c:pt idx="5">
                  <c:v>14.467000000000001</c:v>
                </c:pt>
                <c:pt idx="6">
                  <c:v>20.8</c:v>
                </c:pt>
                <c:pt idx="7">
                  <c:v>1.8</c:v>
                </c:pt>
                <c:pt idx="8">
                  <c:v>19.167000000000002</c:v>
                </c:pt>
                <c:pt idx="9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C-E944-B907-1259BE211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934528"/>
        <c:axId val="1627937648"/>
      </c:barChart>
      <c:catAx>
        <c:axId val="162793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937648"/>
        <c:crosses val="autoZero"/>
        <c:auto val="1"/>
        <c:lblAlgn val="ctr"/>
        <c:lblOffset val="100"/>
        <c:noMultiLvlLbl val="1"/>
      </c:catAx>
      <c:valAx>
        <c:axId val="162793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934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'Bowler T'!$D$41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'Bowler T'!$A$42:$A$51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'Bowler T'!$D$42:$D$51</c:f>
              <c:numCache>
                <c:formatCode>General</c:formatCode>
                <c:ptCount val="10"/>
                <c:pt idx="0">
                  <c:v>0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16</c:v>
                </c:pt>
                <c:pt idx="5">
                  <c:v>15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F-A546-ADC4-6593E4744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088944"/>
        <c:axId val="1549652320"/>
      </c:barChart>
      <c:catAx>
        <c:axId val="157208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9652320"/>
        <c:crosses val="autoZero"/>
        <c:auto val="1"/>
        <c:lblAlgn val="ctr"/>
        <c:lblOffset val="100"/>
        <c:noMultiLvlLbl val="1"/>
      </c:catAx>
      <c:valAx>
        <c:axId val="15496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2088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'Bowler T'!$I$41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'Bowler T'!$A$42:$A$51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'Bowler T'!$I$42:$I$51</c:f>
              <c:numCache>
                <c:formatCode>0.00</c:formatCode>
                <c:ptCount val="10"/>
                <c:pt idx="0">
                  <c:v>0</c:v>
                </c:pt>
                <c:pt idx="1">
                  <c:v>18.071428571428573</c:v>
                </c:pt>
                <c:pt idx="2">
                  <c:v>27.09090909090909</c:v>
                </c:pt>
                <c:pt idx="3">
                  <c:v>21.90909090909091</c:v>
                </c:pt>
                <c:pt idx="4">
                  <c:v>21.8125</c:v>
                </c:pt>
                <c:pt idx="5">
                  <c:v>11.866666666666667</c:v>
                </c:pt>
                <c:pt idx="6">
                  <c:v>103</c:v>
                </c:pt>
                <c:pt idx="7">
                  <c:v>0</c:v>
                </c:pt>
                <c:pt idx="8">
                  <c:v>23.2</c:v>
                </c:pt>
                <c:pt idx="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2-F242-98E9-22E4F6FA8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230544"/>
        <c:axId val="1573184320"/>
      </c:barChart>
      <c:catAx>
        <c:axId val="156923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184320"/>
        <c:crosses val="autoZero"/>
        <c:auto val="1"/>
        <c:lblAlgn val="ctr"/>
        <c:lblOffset val="100"/>
        <c:noMultiLvlLbl val="1"/>
      </c:catAx>
      <c:valAx>
        <c:axId val="157318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23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'Bowler T'!$G$41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'Bowler T'!$A$42:$A$51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'Bowler T'!$G$42:$G$51</c:f>
              <c:numCache>
                <c:formatCode>0.00</c:formatCode>
                <c:ptCount val="10"/>
                <c:pt idx="0">
                  <c:v>4.666666666666667</c:v>
                </c:pt>
                <c:pt idx="1">
                  <c:v>4.3620689655172411</c:v>
                </c:pt>
                <c:pt idx="2">
                  <c:v>4.2571428571428571</c:v>
                </c:pt>
                <c:pt idx="3">
                  <c:v>3.9834710743801653</c:v>
                </c:pt>
                <c:pt idx="4">
                  <c:v>4.3086419753086416</c:v>
                </c:pt>
                <c:pt idx="5">
                  <c:v>3.8362068965517242</c:v>
                </c:pt>
                <c:pt idx="6">
                  <c:v>4.9047619047619051</c:v>
                </c:pt>
                <c:pt idx="7">
                  <c:v>4.75</c:v>
                </c:pt>
                <c:pt idx="8">
                  <c:v>4.2181818181818178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2-C34C-8366-E2843503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885040"/>
        <c:axId val="1626969312"/>
      </c:barChart>
      <c:catAx>
        <c:axId val="162688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969312"/>
        <c:crosses val="autoZero"/>
        <c:auto val="1"/>
        <c:lblAlgn val="ctr"/>
        <c:lblOffset val="100"/>
        <c:noMultiLvlLbl val="1"/>
      </c:catAx>
      <c:valAx>
        <c:axId val="162696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8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'Bowler T'!$H$41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'Bowler T'!$A$42:$A$51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'Bowler T'!$H$42:$H$51</c:f>
              <c:numCache>
                <c:formatCode>0.00</c:formatCode>
                <c:ptCount val="10"/>
                <c:pt idx="0">
                  <c:v>0</c:v>
                </c:pt>
                <c:pt idx="1">
                  <c:v>24.857142857142858</c:v>
                </c:pt>
                <c:pt idx="2">
                  <c:v>38.18181818181818</c:v>
                </c:pt>
                <c:pt idx="3">
                  <c:v>33</c:v>
                </c:pt>
                <c:pt idx="4">
                  <c:v>30.375</c:v>
                </c:pt>
                <c:pt idx="5">
                  <c:v>18.559999999999999</c:v>
                </c:pt>
                <c:pt idx="6">
                  <c:v>126</c:v>
                </c:pt>
                <c:pt idx="7">
                  <c:v>0</c:v>
                </c:pt>
                <c:pt idx="8">
                  <c:v>33</c:v>
                </c:pt>
                <c:pt idx="9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5-E449-87FF-61F65B7AA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92832"/>
        <c:axId val="1624595952"/>
      </c:barChart>
      <c:catAx>
        <c:axId val="16245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95952"/>
        <c:crosses val="autoZero"/>
        <c:auto val="1"/>
        <c:lblAlgn val="ctr"/>
        <c:lblOffset val="100"/>
        <c:noMultiLvlLbl val="1"/>
      </c:catAx>
      <c:valAx>
        <c:axId val="162459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9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[0]!carsa_yrs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[0]!carsa_batav</c:f>
              <c:numCache>
                <c:formatCode>0.00</c:formatCode>
                <c:ptCount val="24"/>
                <c:pt idx="0">
                  <c:v>10.6</c:v>
                </c:pt>
                <c:pt idx="1">
                  <c:v>35.6</c:v>
                </c:pt>
                <c:pt idx="2">
                  <c:v>10.5</c:v>
                </c:pt>
                <c:pt idx="3">
                  <c:v>19.111000000000001</c:v>
                </c:pt>
                <c:pt idx="4">
                  <c:v>10.333</c:v>
                </c:pt>
                <c:pt idx="5">
                  <c:v>0</c:v>
                </c:pt>
                <c:pt idx="6">
                  <c:v>26.8</c:v>
                </c:pt>
                <c:pt idx="7">
                  <c:v>17</c:v>
                </c:pt>
                <c:pt idx="8">
                  <c:v>20.692</c:v>
                </c:pt>
                <c:pt idx="9">
                  <c:v>30.832999999999998</c:v>
                </c:pt>
                <c:pt idx="10">
                  <c:v>18.462</c:v>
                </c:pt>
                <c:pt idx="11">
                  <c:v>23.571000000000002</c:v>
                </c:pt>
                <c:pt idx="12">
                  <c:v>20.922999999999998</c:v>
                </c:pt>
                <c:pt idx="13">
                  <c:v>27.077000000000002</c:v>
                </c:pt>
                <c:pt idx="14">
                  <c:v>33.817999999999998</c:v>
                </c:pt>
                <c:pt idx="15">
                  <c:v>21.4</c:v>
                </c:pt>
                <c:pt idx="16">
                  <c:v>10.778</c:v>
                </c:pt>
                <c:pt idx="17">
                  <c:v>18.399999999999999</c:v>
                </c:pt>
                <c:pt idx="18">
                  <c:v>31.332999999999998</c:v>
                </c:pt>
                <c:pt idx="19">
                  <c:v>21</c:v>
                </c:pt>
                <c:pt idx="20">
                  <c:v>18.5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D-C646-B92D-4580BBDCA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892096"/>
        <c:axId val="1624680000"/>
      </c:barChart>
      <c:catAx>
        <c:axId val="162689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80000"/>
        <c:crosses val="autoZero"/>
        <c:auto val="1"/>
        <c:lblAlgn val="ctr"/>
        <c:lblOffset val="100"/>
        <c:noMultiLvlLbl val="1"/>
      </c:catAx>
      <c:valAx>
        <c:axId val="16246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Runs/Inn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92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'Carsberg T'!$F$6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[0]!carsa_yrs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[0]!carsa_batrun</c:f>
              <c:numCache>
                <c:formatCode>General</c:formatCode>
                <c:ptCount val="24"/>
                <c:pt idx="0">
                  <c:v>53</c:v>
                </c:pt>
                <c:pt idx="1">
                  <c:v>178</c:v>
                </c:pt>
                <c:pt idx="2">
                  <c:v>84</c:v>
                </c:pt>
                <c:pt idx="3">
                  <c:v>172</c:v>
                </c:pt>
                <c:pt idx="4">
                  <c:v>31</c:v>
                </c:pt>
                <c:pt idx="6">
                  <c:v>268</c:v>
                </c:pt>
                <c:pt idx="7">
                  <c:v>119</c:v>
                </c:pt>
                <c:pt idx="8">
                  <c:v>269</c:v>
                </c:pt>
                <c:pt idx="9">
                  <c:v>370</c:v>
                </c:pt>
                <c:pt idx="10">
                  <c:v>240</c:v>
                </c:pt>
                <c:pt idx="11">
                  <c:v>165</c:v>
                </c:pt>
                <c:pt idx="12">
                  <c:v>272</c:v>
                </c:pt>
                <c:pt idx="13">
                  <c:v>352</c:v>
                </c:pt>
                <c:pt idx="14">
                  <c:v>372</c:v>
                </c:pt>
                <c:pt idx="15">
                  <c:v>214</c:v>
                </c:pt>
                <c:pt idx="16">
                  <c:v>97</c:v>
                </c:pt>
                <c:pt idx="17">
                  <c:v>92</c:v>
                </c:pt>
                <c:pt idx="18">
                  <c:v>188</c:v>
                </c:pt>
                <c:pt idx="19">
                  <c:v>63</c:v>
                </c:pt>
                <c:pt idx="20">
                  <c:v>37</c:v>
                </c:pt>
                <c:pt idx="21">
                  <c:v>81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A-7447-8FAD-8EF179C5D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704992"/>
        <c:axId val="1624708112"/>
      </c:barChart>
      <c:catAx>
        <c:axId val="16247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708112"/>
        <c:crosses val="autoZero"/>
        <c:auto val="1"/>
        <c:lblAlgn val="ctr"/>
        <c:lblOffset val="100"/>
        <c:noMultiLvlLbl val="1"/>
      </c:catAx>
      <c:valAx>
        <c:axId val="162470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704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Average Runs</a:t>
            </a:r>
          </a:p>
        </c:rich>
      </c:tx>
      <c:layout>
        <c:manualLayout>
          <c:xMode val="edge"/>
          <c:yMode val="edge"/>
          <c:x val="0.43596117295682901"/>
          <c:y val="3.7500216319113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8939652637699"/>
          <c:y val="0.17679538460487801"/>
          <c:w val="0.79063525244009503"/>
          <c:h val="0.6224035143157089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'Dawson N'!$A$7:$A$23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'Dawson N'!$I$7:$I$23</c:f>
              <c:numCache>
                <c:formatCode>0.00</c:formatCode>
                <c:ptCount val="17"/>
                <c:pt idx="0">
                  <c:v>2</c:v>
                </c:pt>
                <c:pt idx="1">
                  <c:v>11.888999999999999</c:v>
                </c:pt>
                <c:pt idx="2">
                  <c:v>32.5</c:v>
                </c:pt>
                <c:pt idx="3">
                  <c:v>18.399999999999999</c:v>
                </c:pt>
                <c:pt idx="4">
                  <c:v>35.688000000000002</c:v>
                </c:pt>
                <c:pt idx="5">
                  <c:v>28.273</c:v>
                </c:pt>
                <c:pt idx="6">
                  <c:v>35.1</c:v>
                </c:pt>
                <c:pt idx="7">
                  <c:v>38.5</c:v>
                </c:pt>
                <c:pt idx="8">
                  <c:v>39.588000000000001</c:v>
                </c:pt>
                <c:pt idx="9">
                  <c:v>49.933</c:v>
                </c:pt>
                <c:pt idx="10">
                  <c:v>64.900000000000006</c:v>
                </c:pt>
                <c:pt idx="11">
                  <c:v>40</c:v>
                </c:pt>
                <c:pt idx="12">
                  <c:v>56.25</c:v>
                </c:pt>
                <c:pt idx="13">
                  <c:v>132.5</c:v>
                </c:pt>
                <c:pt idx="14">
                  <c:v>14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9-3648-9667-5A0737B3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481552"/>
        <c:axId val="1624648336"/>
      </c:barChart>
      <c:catAx>
        <c:axId val="155148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48336"/>
        <c:crosses val="autoZero"/>
        <c:auto val="1"/>
        <c:lblAlgn val="ctr"/>
        <c:lblOffset val="100"/>
        <c:noMultiLvlLbl val="1"/>
      </c:catAx>
      <c:valAx>
        <c:axId val="162464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148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'Ahearne C'!$I$44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[0]!aheac_yrs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[0]!aheac_bwlav</c:f>
              <c:numCache>
                <c:formatCode>0.00</c:formatCode>
                <c:ptCount val="11"/>
                <c:pt idx="0">
                  <c:v>0</c:v>
                </c:pt>
                <c:pt idx="1">
                  <c:v>53</c:v>
                </c:pt>
                <c:pt idx="2">
                  <c:v>16.133333333333333</c:v>
                </c:pt>
                <c:pt idx="3">
                  <c:v>16</c:v>
                </c:pt>
                <c:pt idx="4">
                  <c:v>23.6</c:v>
                </c:pt>
                <c:pt idx="5">
                  <c:v>24.066666666666666</c:v>
                </c:pt>
                <c:pt idx="6">
                  <c:v>15.636363636363637</c:v>
                </c:pt>
                <c:pt idx="7">
                  <c:v>13.705882352941176</c:v>
                </c:pt>
                <c:pt idx="8">
                  <c:v>39.666666666666664</c:v>
                </c:pt>
                <c:pt idx="9">
                  <c:v>17.473684210526315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1242-AEA8-4E162932B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706560"/>
        <c:axId val="1574709680"/>
      </c:barChart>
      <c:catAx>
        <c:axId val="15747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709680"/>
        <c:crosses val="autoZero"/>
        <c:auto val="1"/>
        <c:lblAlgn val="ctr"/>
        <c:lblOffset val="100"/>
        <c:noMultiLvlLbl val="1"/>
      </c:catAx>
      <c:valAx>
        <c:axId val="157470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706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'Dawson N'!$A$7:$A$23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'Dawson N'!$F$7:$F$23</c:f>
              <c:numCache>
                <c:formatCode>General</c:formatCode>
                <c:ptCount val="17"/>
                <c:pt idx="0">
                  <c:v>12</c:v>
                </c:pt>
                <c:pt idx="1">
                  <c:v>107</c:v>
                </c:pt>
                <c:pt idx="2">
                  <c:v>65</c:v>
                </c:pt>
                <c:pt idx="3">
                  <c:v>184</c:v>
                </c:pt>
                <c:pt idx="4">
                  <c:v>571</c:v>
                </c:pt>
                <c:pt idx="5">
                  <c:v>311</c:v>
                </c:pt>
                <c:pt idx="6">
                  <c:v>351</c:v>
                </c:pt>
                <c:pt idx="7">
                  <c:v>462</c:v>
                </c:pt>
                <c:pt idx="8">
                  <c:v>673</c:v>
                </c:pt>
                <c:pt idx="9">
                  <c:v>749</c:v>
                </c:pt>
                <c:pt idx="10">
                  <c:v>649</c:v>
                </c:pt>
                <c:pt idx="11">
                  <c:v>160</c:v>
                </c:pt>
                <c:pt idx="12">
                  <c:v>675</c:v>
                </c:pt>
                <c:pt idx="13">
                  <c:v>265</c:v>
                </c:pt>
                <c:pt idx="14">
                  <c:v>14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7-804E-AA16-E379EACD2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951952"/>
        <c:axId val="1626955072"/>
      </c:barChart>
      <c:catAx>
        <c:axId val="162695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955072"/>
        <c:crosses val="autoZero"/>
        <c:auto val="1"/>
        <c:lblAlgn val="ctr"/>
        <c:lblOffset val="100"/>
        <c:noMultiLvlLbl val="1"/>
      </c:catAx>
      <c:valAx>
        <c:axId val="162695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95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0053773766101"/>
          <c:y val="0.16931841523762101"/>
          <c:w val="0.81412003072786598"/>
          <c:h val="0.60053467661520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'Dawson N'!$I$52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'Dawson N'!$A$53:$A$67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'Dawson N'!$I$53:$I$67</c:f>
              <c:numCache>
                <c:formatCode>0.00</c:formatCode>
                <c:ptCount val="15"/>
                <c:pt idx="0">
                  <c:v>25.25</c:v>
                </c:pt>
                <c:pt idx="1">
                  <c:v>67</c:v>
                </c:pt>
                <c:pt idx="2">
                  <c:v>43</c:v>
                </c:pt>
                <c:pt idx="3">
                  <c:v>23.09090909090909</c:v>
                </c:pt>
                <c:pt idx="4">
                  <c:v>39</c:v>
                </c:pt>
                <c:pt idx="5">
                  <c:v>23.5</c:v>
                </c:pt>
                <c:pt idx="6">
                  <c:v>15.5</c:v>
                </c:pt>
                <c:pt idx="7">
                  <c:v>36.700000000000003</c:v>
                </c:pt>
                <c:pt idx="8">
                  <c:v>17.966666666666665</c:v>
                </c:pt>
                <c:pt idx="9">
                  <c:v>19.94736842105263</c:v>
                </c:pt>
                <c:pt idx="10">
                  <c:v>21.25</c:v>
                </c:pt>
                <c:pt idx="11">
                  <c:v>55</c:v>
                </c:pt>
                <c:pt idx="12">
                  <c:v>38.4</c:v>
                </c:pt>
                <c:pt idx="13">
                  <c:v>24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A-9F4E-B84C-D4B9C1313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178112"/>
        <c:axId val="1627181232"/>
      </c:barChart>
      <c:catAx>
        <c:axId val="162717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81232"/>
        <c:crosses val="autoZero"/>
        <c:auto val="1"/>
        <c:lblAlgn val="ctr"/>
        <c:lblOffset val="100"/>
        <c:noMultiLvlLbl val="1"/>
      </c:catAx>
      <c:valAx>
        <c:axId val="162718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7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06140233867901"/>
          <c:y val="0.16931841523762101"/>
          <c:w val="0.811659221268072"/>
          <c:h val="0.60490148884227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'Dawson N'!$H$52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'Dawson N'!$A$53:$A$67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'Dawson N'!$H$53:$H$67</c:f>
              <c:numCache>
                <c:formatCode>0.00</c:formatCode>
                <c:ptCount val="15"/>
                <c:pt idx="0">
                  <c:v>26.25</c:v>
                </c:pt>
                <c:pt idx="1">
                  <c:v>57</c:v>
                </c:pt>
                <c:pt idx="2">
                  <c:v>50.4</c:v>
                </c:pt>
                <c:pt idx="3">
                  <c:v>24.6</c:v>
                </c:pt>
                <c:pt idx="4">
                  <c:v>40.090909090909093</c:v>
                </c:pt>
                <c:pt idx="5">
                  <c:v>28.285714285714285</c:v>
                </c:pt>
                <c:pt idx="6">
                  <c:v>19.700000000000003</c:v>
                </c:pt>
                <c:pt idx="7">
                  <c:v>46.8</c:v>
                </c:pt>
                <c:pt idx="8">
                  <c:v>21.8</c:v>
                </c:pt>
                <c:pt idx="9">
                  <c:v>23.210526315789473</c:v>
                </c:pt>
                <c:pt idx="10">
                  <c:v>25.5</c:v>
                </c:pt>
                <c:pt idx="11">
                  <c:v>72</c:v>
                </c:pt>
                <c:pt idx="12">
                  <c:v>39.6</c:v>
                </c:pt>
                <c:pt idx="13">
                  <c:v>54</c:v>
                </c:pt>
                <c:pt idx="1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1-8343-86B5-0BD1D16AC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34016"/>
        <c:axId val="1624645248"/>
      </c:barChart>
      <c:catAx>
        <c:axId val="162453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45248"/>
        <c:crosses val="autoZero"/>
        <c:auto val="1"/>
        <c:lblAlgn val="ctr"/>
        <c:lblOffset val="100"/>
        <c:noMultiLvlLbl val="1"/>
      </c:catAx>
      <c:valAx>
        <c:axId val="162464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34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'Dawson N'!$G$52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'Dawson N'!$A$53:$A$67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'Dawson N'!$G$53:$G$67</c:f>
              <c:numCache>
                <c:formatCode>0.00</c:formatCode>
                <c:ptCount val="15"/>
                <c:pt idx="0">
                  <c:v>5.7714285714285714</c:v>
                </c:pt>
                <c:pt idx="1">
                  <c:v>7.0526315789473681</c:v>
                </c:pt>
                <c:pt idx="2">
                  <c:v>5.1190476190476186</c:v>
                </c:pt>
                <c:pt idx="3">
                  <c:v>5.6319290465631928</c:v>
                </c:pt>
                <c:pt idx="4">
                  <c:v>5.8367346938775508</c:v>
                </c:pt>
                <c:pt idx="5">
                  <c:v>4.9848484848484844</c:v>
                </c:pt>
                <c:pt idx="6">
                  <c:v>4.7208121827411169</c:v>
                </c:pt>
                <c:pt idx="7">
                  <c:v>4.7051282051282053</c:v>
                </c:pt>
                <c:pt idx="8">
                  <c:v>4.9449541284403669</c:v>
                </c:pt>
                <c:pt idx="9">
                  <c:v>5.1564625850340136</c:v>
                </c:pt>
                <c:pt idx="10">
                  <c:v>5</c:v>
                </c:pt>
                <c:pt idx="11">
                  <c:v>4.583333333333333</c:v>
                </c:pt>
                <c:pt idx="12">
                  <c:v>5.8181818181818183</c:v>
                </c:pt>
                <c:pt idx="13">
                  <c:v>2.6666666666666665</c:v>
                </c:pt>
                <c:pt idx="1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C-BE4B-B854-9081AF21C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37472"/>
        <c:axId val="1624491024"/>
      </c:barChart>
      <c:catAx>
        <c:axId val="162453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491024"/>
        <c:crosses val="autoZero"/>
        <c:auto val="1"/>
        <c:lblAlgn val="ctr"/>
        <c:lblOffset val="100"/>
        <c:noMultiLvlLbl val="1"/>
      </c:catAx>
      <c:valAx>
        <c:axId val="162449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3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Wkts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2238766818699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'Dawson N'!$D$52</c:f>
              <c:strCache>
                <c:ptCount val="1"/>
                <c:pt idx="0">
                  <c:v>Wickets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'Dawson N'!$A$53:$A$67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'Dawson N'!$D$53:$D$67</c:f>
              <c:numCache>
                <c:formatCode>General</c:formatCode>
                <c:ptCount val="15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11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10</c:v>
                </c:pt>
                <c:pt idx="8">
                  <c:v>30</c:v>
                </c:pt>
                <c:pt idx="9">
                  <c:v>19</c:v>
                </c:pt>
                <c:pt idx="10">
                  <c:v>8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3-D74A-B795-B7BC407FE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80864"/>
        <c:axId val="1624561232"/>
      </c:barChart>
      <c:catAx>
        <c:axId val="16245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61232"/>
        <c:crosses val="autoZero"/>
        <c:auto val="1"/>
        <c:lblAlgn val="ctr"/>
        <c:lblOffset val="100"/>
        <c:noMultiLvlLbl val="1"/>
      </c:catAx>
      <c:valAx>
        <c:axId val="162456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80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'Drever A'!$F$6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[0]!dreva_yrs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[0]!dreva_batrun</c:f>
              <c:numCache>
                <c:formatCode>General</c:formatCode>
                <c:ptCount val="8"/>
                <c:pt idx="0">
                  <c:v>17</c:v>
                </c:pt>
                <c:pt idx="1">
                  <c:v>15</c:v>
                </c:pt>
                <c:pt idx="2">
                  <c:v>3</c:v>
                </c:pt>
                <c:pt idx="3">
                  <c:v>19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E-A048-97E6-6BF3F303A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736352"/>
        <c:axId val="1624739472"/>
      </c:barChart>
      <c:catAx>
        <c:axId val="162473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739472"/>
        <c:crosses val="autoZero"/>
        <c:auto val="1"/>
        <c:lblAlgn val="ctr"/>
        <c:lblOffset val="100"/>
        <c:noMultiLvlLbl val="1"/>
      </c:catAx>
      <c:valAx>
        <c:axId val="162473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736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'Drever A'!$I$6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[0]!dreva_yrs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[0]!dreva_batav</c:f>
              <c:numCache>
                <c:formatCode>0.00</c:formatCode>
                <c:ptCount val="8"/>
                <c:pt idx="0">
                  <c:v>17</c:v>
                </c:pt>
                <c:pt idx="1">
                  <c:v>3</c:v>
                </c:pt>
                <c:pt idx="2">
                  <c:v>1.5</c:v>
                </c:pt>
                <c:pt idx="3">
                  <c:v>9.5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9-D14D-84D1-A5C2B85B4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763760"/>
        <c:axId val="1624766880"/>
      </c:barChart>
      <c:catAx>
        <c:axId val="162476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766880"/>
        <c:crosses val="autoZero"/>
        <c:auto val="1"/>
        <c:lblAlgn val="ctr"/>
        <c:lblOffset val="100"/>
        <c:noMultiLvlLbl val="1"/>
      </c:catAx>
      <c:valAx>
        <c:axId val="162476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76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0053773766101"/>
          <c:y val="0.16931841523762101"/>
          <c:w val="0.81412003072786598"/>
          <c:h val="0.60053467661520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'Drever A'!$I$40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'Drever A'!$A$44:$A$45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'Drever A'!$I$44:$I$45</c:f>
              <c:numCache>
                <c:formatCode>0.00</c:formatCode>
                <c:ptCount val="2"/>
                <c:pt idx="0">
                  <c:v>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2-2C4F-A936-8899EC45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791440"/>
        <c:axId val="1624794560"/>
      </c:barChart>
      <c:catAx>
        <c:axId val="162479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794560"/>
        <c:crosses val="autoZero"/>
        <c:auto val="1"/>
        <c:lblAlgn val="ctr"/>
        <c:lblOffset val="100"/>
        <c:noMultiLvlLbl val="1"/>
      </c:catAx>
      <c:valAx>
        <c:axId val="162479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Runs/Wkt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791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06140233867901"/>
          <c:y val="0.16931841523762101"/>
          <c:w val="0.811659221268072"/>
          <c:h val="0.60490148884227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'Drever A'!$H$40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'Drever A'!$A$44:$A$45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'Drever A'!$H$44:$H$45</c:f>
              <c:numCache>
                <c:formatCode>0.00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2-9D4D-AC3B-DE2B0BC9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18896"/>
        <c:axId val="1624822016"/>
      </c:barChart>
      <c:catAx>
        <c:axId val="162481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822016"/>
        <c:crosses val="autoZero"/>
        <c:auto val="1"/>
        <c:lblAlgn val="ctr"/>
        <c:lblOffset val="100"/>
        <c:noMultiLvlLbl val="1"/>
      </c:catAx>
      <c:valAx>
        <c:axId val="162482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81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'Drever A'!$G$40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'Drever A'!$A$44:$A$45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'Drever A'!$G$44:$G$45</c:f>
              <c:numCache>
                <c:formatCode>0.00</c:formatCode>
                <c:ptCount val="2"/>
                <c:pt idx="0">
                  <c:v>4.5</c:v>
                </c:pt>
                <c:pt idx="1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E-9546-ADC9-929836962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98960"/>
        <c:axId val="1624896544"/>
      </c:barChart>
      <c:catAx>
        <c:axId val="162489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896544"/>
        <c:crosses val="autoZero"/>
        <c:auto val="1"/>
        <c:lblAlgn val="ctr"/>
        <c:lblOffset val="100"/>
        <c:noMultiLvlLbl val="1"/>
      </c:catAx>
      <c:valAx>
        <c:axId val="162489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89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'Ahearne C'!$G$44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[0]!aheac_yrs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[0]!aheac_bwlec</c:f>
              <c:numCache>
                <c:formatCode>0.00</c:formatCode>
                <c:ptCount val="11"/>
                <c:pt idx="0">
                  <c:v>4.5999999999999996</c:v>
                </c:pt>
                <c:pt idx="1">
                  <c:v>5.0476190476190474</c:v>
                </c:pt>
                <c:pt idx="2">
                  <c:v>4.2160278745644604</c:v>
                </c:pt>
                <c:pt idx="3">
                  <c:v>3.591022443890274</c:v>
                </c:pt>
                <c:pt idx="4">
                  <c:v>4.4112149532710276</c:v>
                </c:pt>
                <c:pt idx="5">
                  <c:v>5.4696969696969697</c:v>
                </c:pt>
                <c:pt idx="6">
                  <c:v>4.2416769420468556</c:v>
                </c:pt>
                <c:pt idx="7">
                  <c:v>4.66</c:v>
                </c:pt>
                <c:pt idx="8">
                  <c:v>4.6484375</c:v>
                </c:pt>
                <c:pt idx="9">
                  <c:v>4.4266666666666667</c:v>
                </c:pt>
                <c:pt idx="10">
                  <c:v>3.8202247191011236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E-DD4D-A7F4-FAE372D30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735632"/>
        <c:axId val="1574738752"/>
      </c:barChart>
      <c:catAx>
        <c:axId val="157473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738752"/>
        <c:crosses val="autoZero"/>
        <c:auto val="1"/>
        <c:lblAlgn val="ctr"/>
        <c:lblOffset val="100"/>
        <c:noMultiLvlLbl val="1"/>
      </c:catAx>
      <c:valAx>
        <c:axId val="157473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735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Wkts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2238766818699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'Drever A'!$D$40</c:f>
              <c:strCache>
                <c:ptCount val="1"/>
                <c:pt idx="0">
                  <c:v>Wickets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'Drever A'!$A$44:$A$45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'Drever A'!$D$44:$D$45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6-BD4C-8243-26D97A26C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009120"/>
        <c:axId val="1625012240"/>
      </c:barChart>
      <c:catAx>
        <c:axId val="16250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012240"/>
        <c:crosses val="autoZero"/>
        <c:auto val="1"/>
        <c:lblAlgn val="ctr"/>
        <c:lblOffset val="100"/>
        <c:noMultiLvlLbl val="1"/>
      </c:catAx>
      <c:valAx>
        <c:axId val="162501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009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'Drever A'!$F$6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[0]!elbua_yrs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[0]!elbua_batrun</c:f>
              <c:numCache>
                <c:formatCode>General</c:formatCode>
                <c:ptCount val="5"/>
                <c:pt idx="0">
                  <c:v>30</c:v>
                </c:pt>
                <c:pt idx="1">
                  <c:v>235</c:v>
                </c:pt>
                <c:pt idx="2">
                  <c:v>119</c:v>
                </c:pt>
                <c:pt idx="3">
                  <c:v>113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8-1E4A-A6F7-441D7367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81696"/>
        <c:axId val="1624884816"/>
      </c:barChart>
      <c:catAx>
        <c:axId val="16248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884816"/>
        <c:crosses val="autoZero"/>
        <c:auto val="1"/>
        <c:lblAlgn val="ctr"/>
        <c:lblOffset val="100"/>
        <c:noMultiLvlLbl val="1"/>
      </c:catAx>
      <c:valAx>
        <c:axId val="162488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88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'Drever A'!$I$6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[0]!elbua_yrs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[0]!elbua_batav</c:f>
              <c:numCache>
                <c:formatCode>0.00</c:formatCode>
                <c:ptCount val="5"/>
                <c:pt idx="0">
                  <c:v>6</c:v>
                </c:pt>
                <c:pt idx="1">
                  <c:v>16.785714285714285</c:v>
                </c:pt>
                <c:pt idx="2">
                  <c:v>9.1538461538461533</c:v>
                </c:pt>
                <c:pt idx="3">
                  <c:v>10.272727272727273</c:v>
                </c:pt>
                <c:pt idx="4">
                  <c:v>14.428571428571429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5-8348-AB1E-22FF7D8A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196384"/>
        <c:axId val="1627199504"/>
      </c:barChart>
      <c:catAx>
        <c:axId val="162719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99504"/>
        <c:crosses val="autoZero"/>
        <c:auto val="1"/>
        <c:lblAlgn val="ctr"/>
        <c:lblOffset val="100"/>
        <c:noMultiLvlLbl val="1"/>
      </c:catAx>
      <c:valAx>
        <c:axId val="162719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96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'Elburn A'!$D$39</c:f>
              <c:strCache>
                <c:ptCount val="1"/>
                <c:pt idx="0">
                  <c:v>Wickets</c:v>
                </c:pt>
              </c:strCache>
            </c:strRef>
          </c:tx>
          <c:invertIfNegative val="0"/>
          <c:cat>
            <c:numRef>
              <c:f>[0]!elbua_yrs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[0]!elbua_wkt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6-2943-A300-5FB8B382C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626480"/>
        <c:axId val="1288630240"/>
      </c:barChart>
      <c:catAx>
        <c:axId val="128862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630240"/>
        <c:crosses val="autoZero"/>
        <c:auto val="1"/>
        <c:lblAlgn val="ctr"/>
        <c:lblOffset val="100"/>
        <c:noMultiLvlLbl val="1"/>
      </c:catAx>
      <c:valAx>
        <c:axId val="128863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62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'Elburn A'!$I$39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numRef>
              <c:f>[0]!elbua_yrs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[0]!elbua_bwlav</c:f>
              <c:numCache>
                <c:formatCode>0.00</c:formatCode>
                <c:ptCount val="5"/>
                <c:pt idx="0">
                  <c:v>63</c:v>
                </c:pt>
                <c:pt idx="1">
                  <c:v>25.777777777777779</c:v>
                </c:pt>
                <c:pt idx="2">
                  <c:v>111</c:v>
                </c:pt>
                <c:pt idx="3">
                  <c:v>35.333333333333336</c:v>
                </c:pt>
                <c:pt idx="4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B-5742-B6C8-0BB683CCA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520720"/>
        <c:axId val="1223185856"/>
      </c:barChart>
      <c:catAx>
        <c:axId val="128852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185856"/>
        <c:crosses val="autoZero"/>
        <c:auto val="1"/>
        <c:lblAlgn val="ctr"/>
        <c:lblOffset val="100"/>
        <c:noMultiLvlLbl val="1"/>
      </c:catAx>
      <c:valAx>
        <c:axId val="122318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520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'Elburn A'!$G$39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numRef>
              <c:f>[0]!elbua_yrs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[0]!elbua_bwlec</c:f>
              <c:numCache>
                <c:formatCode>0.00</c:formatCode>
                <c:ptCount val="5"/>
                <c:pt idx="0">
                  <c:v>7</c:v>
                </c:pt>
                <c:pt idx="1">
                  <c:v>4.522417153996102</c:v>
                </c:pt>
                <c:pt idx="2">
                  <c:v>6.5294117647058822</c:v>
                </c:pt>
                <c:pt idx="3">
                  <c:v>5</c:v>
                </c:pt>
                <c:pt idx="4">
                  <c:v>5.0432900432900434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C-4A4B-A81D-5B9B5FFC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786048"/>
        <c:axId val="1313789808"/>
      </c:barChart>
      <c:catAx>
        <c:axId val="13137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789808"/>
        <c:crosses val="autoZero"/>
        <c:auto val="1"/>
        <c:lblAlgn val="ctr"/>
        <c:lblOffset val="100"/>
        <c:noMultiLvlLbl val="1"/>
      </c:catAx>
      <c:valAx>
        <c:axId val="131378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78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'Elburn A'!$H$39</c:f>
              <c:strCache>
                <c:ptCount val="1"/>
                <c:pt idx="0">
                  <c:v>Strike Rate</c:v>
                </c:pt>
              </c:strCache>
            </c:strRef>
          </c:tx>
          <c:invertIfNegative val="0"/>
          <c:cat>
            <c:numRef>
              <c:f>[0]!elbua_yrs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[0]!elbua_bwlsr</c:f>
              <c:numCache>
                <c:formatCode>0.00</c:formatCode>
                <c:ptCount val="5"/>
                <c:pt idx="0">
                  <c:v>54</c:v>
                </c:pt>
                <c:pt idx="1">
                  <c:v>34.199999999999996</c:v>
                </c:pt>
                <c:pt idx="2">
                  <c:v>102</c:v>
                </c:pt>
                <c:pt idx="3">
                  <c:v>42.4</c:v>
                </c:pt>
                <c:pt idx="4">
                  <c:v>27.720000000000006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A-A84E-A8F6-F4582F220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819264"/>
        <c:axId val="1313823024"/>
      </c:barChart>
      <c:catAx>
        <c:axId val="131381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23024"/>
        <c:crosses val="autoZero"/>
        <c:auto val="1"/>
        <c:lblAlgn val="ctr"/>
        <c:lblOffset val="100"/>
        <c:noMultiLvlLbl val="1"/>
      </c:catAx>
      <c:valAx>
        <c:axId val="131382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19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B'!$F$7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[0]!gallb_yrs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[0]!gallb_batrun</c:f>
              <c:numCache>
                <c:formatCode>General</c:formatCode>
                <c:ptCount val="11"/>
                <c:pt idx="0">
                  <c:v>169</c:v>
                </c:pt>
                <c:pt idx="1">
                  <c:v>66</c:v>
                </c:pt>
                <c:pt idx="2">
                  <c:v>225</c:v>
                </c:pt>
                <c:pt idx="3">
                  <c:v>377</c:v>
                </c:pt>
                <c:pt idx="4">
                  <c:v>344</c:v>
                </c:pt>
                <c:pt idx="5">
                  <c:v>628</c:v>
                </c:pt>
                <c:pt idx="6">
                  <c:v>189</c:v>
                </c:pt>
                <c:pt idx="7">
                  <c:v>935</c:v>
                </c:pt>
                <c:pt idx="8">
                  <c:v>300</c:v>
                </c:pt>
                <c:pt idx="9">
                  <c:v>222</c:v>
                </c:pt>
                <c:pt idx="1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1-9147-8A9F-FF6569793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250976"/>
        <c:axId val="1627254096"/>
      </c:barChart>
      <c:catAx>
        <c:axId val="16272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254096"/>
        <c:crosses val="autoZero"/>
        <c:auto val="1"/>
        <c:lblAlgn val="ctr"/>
        <c:lblOffset val="100"/>
        <c:noMultiLvlLbl val="1"/>
      </c:catAx>
      <c:valAx>
        <c:axId val="162725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25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B'!$I$7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[0]!gallb_yrs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[0]!gallb_batav</c:f>
              <c:numCache>
                <c:formatCode>0.00</c:formatCode>
                <c:ptCount val="11"/>
                <c:pt idx="0">
                  <c:v>21.125</c:v>
                </c:pt>
                <c:pt idx="1">
                  <c:v>16.5</c:v>
                </c:pt>
                <c:pt idx="2">
                  <c:v>18.75</c:v>
                </c:pt>
                <c:pt idx="3">
                  <c:v>41.889000000000003</c:v>
                </c:pt>
                <c:pt idx="4">
                  <c:v>34.4</c:v>
                </c:pt>
                <c:pt idx="5">
                  <c:v>52.332999999999998</c:v>
                </c:pt>
                <c:pt idx="6">
                  <c:v>21</c:v>
                </c:pt>
                <c:pt idx="7">
                  <c:v>103.889</c:v>
                </c:pt>
                <c:pt idx="8">
                  <c:v>23.077000000000002</c:v>
                </c:pt>
                <c:pt idx="9">
                  <c:v>27.75</c:v>
                </c:pt>
                <c:pt idx="10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4-A844-9D93-DCAF7DB6B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823120"/>
        <c:axId val="1624471888"/>
      </c:barChart>
      <c:catAx>
        <c:axId val="157182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471888"/>
        <c:crosses val="autoZero"/>
        <c:auto val="1"/>
        <c:lblAlgn val="ctr"/>
        <c:lblOffset val="100"/>
        <c:noMultiLvlLbl val="1"/>
      </c:catAx>
      <c:valAx>
        <c:axId val="162447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82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B'!$D$44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[0]!gallb_yrs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[0]!gallb_wkt</c:f>
              <c:numCache>
                <c:formatCode>General</c:formatCode>
                <c:ptCount val="11"/>
                <c:pt idx="0">
                  <c:v>14</c:v>
                </c:pt>
                <c:pt idx="1">
                  <c:v>15</c:v>
                </c:pt>
                <c:pt idx="2">
                  <c:v>19</c:v>
                </c:pt>
                <c:pt idx="3">
                  <c:v>7</c:v>
                </c:pt>
                <c:pt idx="4">
                  <c:v>24</c:v>
                </c:pt>
                <c:pt idx="5">
                  <c:v>11</c:v>
                </c:pt>
                <c:pt idx="6">
                  <c:v>4</c:v>
                </c:pt>
                <c:pt idx="7">
                  <c:v>9</c:v>
                </c:pt>
                <c:pt idx="8">
                  <c:v>15</c:v>
                </c:pt>
                <c:pt idx="9">
                  <c:v>12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B-BC4D-9213-79327B5F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963968"/>
        <c:axId val="1624967088"/>
      </c:barChart>
      <c:catAx>
        <c:axId val="162496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967088"/>
        <c:crosses val="autoZero"/>
        <c:auto val="1"/>
        <c:lblAlgn val="ctr"/>
        <c:lblOffset val="100"/>
        <c:noMultiLvlLbl val="1"/>
      </c:catAx>
      <c:valAx>
        <c:axId val="162496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96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'Ahearne C'!$H$44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[0]!aheac_yrs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[0]!aheac_bwlsr</c:f>
              <c:numCache>
                <c:formatCode>0.00</c:formatCode>
                <c:ptCount val="11"/>
                <c:pt idx="0">
                  <c:v>0</c:v>
                </c:pt>
                <c:pt idx="1">
                  <c:v>63</c:v>
                </c:pt>
                <c:pt idx="2">
                  <c:v>22.959999999999997</c:v>
                </c:pt>
                <c:pt idx="3">
                  <c:v>26.733333333333334</c:v>
                </c:pt>
                <c:pt idx="4">
                  <c:v>32.1</c:v>
                </c:pt>
                <c:pt idx="5">
                  <c:v>26.4</c:v>
                </c:pt>
                <c:pt idx="6">
                  <c:v>22.118181818181817</c:v>
                </c:pt>
                <c:pt idx="7">
                  <c:v>17.647058823529413</c:v>
                </c:pt>
                <c:pt idx="8">
                  <c:v>51.20000000000001</c:v>
                </c:pt>
                <c:pt idx="9">
                  <c:v>23.684210526315791</c:v>
                </c:pt>
                <c:pt idx="10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6-6341-B9E9-6FEC3969F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875360"/>
        <c:axId val="1627726320"/>
      </c:barChart>
      <c:catAx>
        <c:axId val="15748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726320"/>
        <c:crosses val="autoZero"/>
        <c:auto val="1"/>
        <c:lblAlgn val="ctr"/>
        <c:lblOffset val="100"/>
        <c:noMultiLvlLbl val="1"/>
      </c:catAx>
      <c:valAx>
        <c:axId val="162772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87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B'!$I$44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[0]!gallb_yrs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[0]!gallb_bwlav</c:f>
              <c:numCache>
                <c:formatCode>0.00</c:formatCode>
                <c:ptCount val="11"/>
                <c:pt idx="0">
                  <c:v>17.5</c:v>
                </c:pt>
                <c:pt idx="1">
                  <c:v>10.199999999999999</c:v>
                </c:pt>
                <c:pt idx="2">
                  <c:v>19</c:v>
                </c:pt>
                <c:pt idx="3">
                  <c:v>37.428571428571431</c:v>
                </c:pt>
                <c:pt idx="4">
                  <c:v>14.375</c:v>
                </c:pt>
                <c:pt idx="5">
                  <c:v>21.727272727272727</c:v>
                </c:pt>
                <c:pt idx="6">
                  <c:v>16.25</c:v>
                </c:pt>
                <c:pt idx="7">
                  <c:v>34.888888888888886</c:v>
                </c:pt>
                <c:pt idx="8">
                  <c:v>18.333333333333332</c:v>
                </c:pt>
                <c:pt idx="9">
                  <c:v>24.916666666666668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3-E248-9AFB-E4BCD1E4C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991616"/>
        <c:axId val="1624994736"/>
      </c:barChart>
      <c:catAx>
        <c:axId val="16249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994736"/>
        <c:crosses val="autoZero"/>
        <c:auto val="1"/>
        <c:lblAlgn val="ctr"/>
        <c:lblOffset val="100"/>
        <c:noMultiLvlLbl val="1"/>
      </c:catAx>
      <c:valAx>
        <c:axId val="162499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99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B'!$G$44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[0]!gallb_yrs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[0]!gallb_bwlec</c:f>
              <c:numCache>
                <c:formatCode>0.00</c:formatCode>
                <c:ptCount val="11"/>
                <c:pt idx="0">
                  <c:v>3.6029411764705883</c:v>
                </c:pt>
                <c:pt idx="1">
                  <c:v>3.3188720173535793</c:v>
                </c:pt>
                <c:pt idx="2">
                  <c:v>3.824152542372881</c:v>
                </c:pt>
                <c:pt idx="3">
                  <c:v>4.09375</c:v>
                </c:pt>
                <c:pt idx="4">
                  <c:v>4.1071428571428568</c:v>
                </c:pt>
                <c:pt idx="5">
                  <c:v>4.3297101449275361</c:v>
                </c:pt>
                <c:pt idx="6">
                  <c:v>4.2763157894736841</c:v>
                </c:pt>
                <c:pt idx="7">
                  <c:v>5.5673758865248226</c:v>
                </c:pt>
                <c:pt idx="8">
                  <c:v>3.5211267605633805</c:v>
                </c:pt>
                <c:pt idx="9">
                  <c:v>4.82258064516129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6-8A42-B751-234858DB3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848800"/>
        <c:axId val="1573851920"/>
      </c:barChart>
      <c:catAx>
        <c:axId val="157384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851920"/>
        <c:crosses val="autoZero"/>
        <c:auto val="1"/>
        <c:lblAlgn val="ctr"/>
        <c:lblOffset val="100"/>
        <c:noMultiLvlLbl val="1"/>
      </c:catAx>
      <c:valAx>
        <c:axId val="157385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848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B'!$H$44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[0]!gallb_yrs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[0]!gallb_bwlsr</c:f>
              <c:numCache>
                <c:formatCode>0.00</c:formatCode>
                <c:ptCount val="11"/>
                <c:pt idx="0">
                  <c:v>29.142857142857142</c:v>
                </c:pt>
                <c:pt idx="1">
                  <c:v>18.440000000000001</c:v>
                </c:pt>
                <c:pt idx="2">
                  <c:v>29.810526315789478</c:v>
                </c:pt>
                <c:pt idx="3">
                  <c:v>54.857142857142854</c:v>
                </c:pt>
                <c:pt idx="4">
                  <c:v>21</c:v>
                </c:pt>
                <c:pt idx="5">
                  <c:v>30.109090909090913</c:v>
                </c:pt>
                <c:pt idx="6">
                  <c:v>22.799999999999997</c:v>
                </c:pt>
                <c:pt idx="7">
                  <c:v>37.599999999999994</c:v>
                </c:pt>
                <c:pt idx="8">
                  <c:v>31.24</c:v>
                </c:pt>
                <c:pt idx="9">
                  <c:v>31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4-5C41-B5CE-A3129A7AA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249216"/>
        <c:axId val="1624252336"/>
      </c:barChart>
      <c:catAx>
        <c:axId val="162424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252336"/>
        <c:crosses val="autoZero"/>
        <c:auto val="1"/>
        <c:lblAlgn val="ctr"/>
        <c:lblOffset val="100"/>
        <c:noMultiLvlLbl val="1"/>
      </c:catAx>
      <c:valAx>
        <c:axId val="162425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249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G'!$F$7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[0]!gallg_yrs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[0]!gallg_batrun</c:f>
              <c:numCache>
                <c:formatCode>General</c:formatCode>
                <c:ptCount val="9"/>
                <c:pt idx="0">
                  <c:v>0</c:v>
                </c:pt>
                <c:pt idx="2">
                  <c:v>198</c:v>
                </c:pt>
                <c:pt idx="3">
                  <c:v>48</c:v>
                </c:pt>
                <c:pt idx="4">
                  <c:v>38</c:v>
                </c:pt>
                <c:pt idx="5">
                  <c:v>72</c:v>
                </c:pt>
                <c:pt idx="6">
                  <c:v>64</c:v>
                </c:pt>
                <c:pt idx="7">
                  <c:v>44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CB4B-964C-AB1E98F6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284192"/>
        <c:axId val="1624287312"/>
      </c:barChart>
      <c:catAx>
        <c:axId val="162428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287312"/>
        <c:crosses val="autoZero"/>
        <c:auto val="1"/>
        <c:lblAlgn val="ctr"/>
        <c:lblOffset val="100"/>
        <c:noMultiLvlLbl val="1"/>
      </c:catAx>
      <c:valAx>
        <c:axId val="162428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284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G'!$I$7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[0]!gallg_yrs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[0]!gallg_batav</c:f>
              <c:numCache>
                <c:formatCode>General</c:formatCode>
                <c:ptCount val="9"/>
                <c:pt idx="2" formatCode="0.00">
                  <c:v>28.286000000000001</c:v>
                </c:pt>
                <c:pt idx="3" formatCode="0.00">
                  <c:v>12</c:v>
                </c:pt>
                <c:pt idx="4" formatCode="0.00">
                  <c:v>0</c:v>
                </c:pt>
                <c:pt idx="5" formatCode="0.00">
                  <c:v>36</c:v>
                </c:pt>
                <c:pt idx="6" formatCode="0.00">
                  <c:v>64</c:v>
                </c:pt>
                <c:pt idx="7" formatCode="0.00">
                  <c:v>44</c:v>
                </c:pt>
                <c:pt idx="8" formatCode="0.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5B41-8FC1-F8749C259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12048"/>
        <c:axId val="1624315168"/>
      </c:barChart>
      <c:catAx>
        <c:axId val="162431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315168"/>
        <c:crosses val="autoZero"/>
        <c:auto val="1"/>
        <c:lblAlgn val="ctr"/>
        <c:lblOffset val="100"/>
        <c:noMultiLvlLbl val="1"/>
      </c:catAx>
      <c:valAx>
        <c:axId val="162431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312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G'!$D$43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[0]!gallg_yrs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[0]!gallg_wkt</c:f>
              <c:numCache>
                <c:formatCode>General</c:formatCode>
                <c:ptCount val="9"/>
                <c:pt idx="0">
                  <c:v>2</c:v>
                </c:pt>
                <c:pt idx="2">
                  <c:v>16</c:v>
                </c:pt>
                <c:pt idx="3">
                  <c:v>14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A-FD43-AEEC-ED23105C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39456"/>
        <c:axId val="1624342576"/>
      </c:barChart>
      <c:catAx>
        <c:axId val="162433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342576"/>
        <c:crosses val="autoZero"/>
        <c:auto val="1"/>
        <c:lblAlgn val="ctr"/>
        <c:lblOffset val="100"/>
        <c:noMultiLvlLbl val="1"/>
      </c:catAx>
      <c:valAx>
        <c:axId val="162434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33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G'!$G$43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[0]!gallg_yrs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[0]!gallg_bwlec</c:f>
              <c:numCache>
                <c:formatCode>0.00</c:formatCode>
                <c:ptCount val="9"/>
                <c:pt idx="0">
                  <c:v>7.4</c:v>
                </c:pt>
                <c:pt idx="2">
                  <c:v>3.4387755102040818</c:v>
                </c:pt>
                <c:pt idx="3">
                  <c:v>2.6862745098039214</c:v>
                </c:pt>
                <c:pt idx="4">
                  <c:v>3.4594594594594597</c:v>
                </c:pt>
                <c:pt idx="5">
                  <c:v>3.1666666666666665</c:v>
                </c:pt>
                <c:pt idx="6">
                  <c:v>4.8181818181818183</c:v>
                </c:pt>
                <c:pt idx="7">
                  <c:v>4.7368421052631575</c:v>
                </c:pt>
                <c:pt idx="8">
                  <c:v>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0-904D-B8DC-C9EE3EF3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145040"/>
        <c:axId val="1627124320"/>
      </c:barChart>
      <c:catAx>
        <c:axId val="162714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24320"/>
        <c:crosses val="autoZero"/>
        <c:auto val="1"/>
        <c:lblAlgn val="ctr"/>
        <c:lblOffset val="100"/>
        <c:noMultiLvlLbl val="1"/>
      </c:catAx>
      <c:valAx>
        <c:axId val="162712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4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G'!$H$43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[0]!gallg_yrs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[0]!gallg_bwlsr</c:f>
              <c:numCache>
                <c:formatCode>0.00</c:formatCode>
                <c:ptCount val="9"/>
                <c:pt idx="0">
                  <c:v>15</c:v>
                </c:pt>
                <c:pt idx="2">
                  <c:v>36.75</c:v>
                </c:pt>
                <c:pt idx="3">
                  <c:v>21.857142857142858</c:v>
                </c:pt>
                <c:pt idx="4">
                  <c:v>22.2</c:v>
                </c:pt>
                <c:pt idx="5">
                  <c:v>72</c:v>
                </c:pt>
                <c:pt idx="6">
                  <c:v>66</c:v>
                </c:pt>
                <c:pt idx="7">
                  <c:v>16.285714285714285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7-8149-BED2-43AF06195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119328"/>
        <c:axId val="1627122448"/>
      </c:barChart>
      <c:catAx>
        <c:axId val="162711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22448"/>
        <c:crosses val="autoZero"/>
        <c:auto val="1"/>
        <c:lblAlgn val="ctr"/>
        <c:lblOffset val="100"/>
        <c:noMultiLvlLbl val="1"/>
      </c:catAx>
      <c:valAx>
        <c:axId val="162712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1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G'!$I$43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[0]!gallg_yrs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[0]!gallg_bwlav</c:f>
              <c:numCache>
                <c:formatCode>0.00</c:formatCode>
                <c:ptCount val="9"/>
                <c:pt idx="0">
                  <c:v>18.5</c:v>
                </c:pt>
                <c:pt idx="2">
                  <c:v>21.0625</c:v>
                </c:pt>
                <c:pt idx="3">
                  <c:v>9.7857142857142865</c:v>
                </c:pt>
                <c:pt idx="4">
                  <c:v>12.8</c:v>
                </c:pt>
                <c:pt idx="5">
                  <c:v>38</c:v>
                </c:pt>
                <c:pt idx="6">
                  <c:v>53</c:v>
                </c:pt>
                <c:pt idx="7">
                  <c:v>12.857142857142858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B-B340-9CB1-5F6E14A09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919696"/>
        <c:axId val="1627946304"/>
      </c:barChart>
      <c:catAx>
        <c:axId val="162791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946304"/>
        <c:crosses val="autoZero"/>
        <c:auto val="1"/>
        <c:lblAlgn val="ctr"/>
        <c:lblOffset val="100"/>
        <c:noMultiLvlLbl val="1"/>
      </c:catAx>
      <c:valAx>
        <c:axId val="162794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91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J'!$F$7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[0]!gallj_yrs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[0]!gallj_batrun</c:f>
              <c:numCache>
                <c:formatCode>General</c:formatCode>
                <c:ptCount val="5"/>
                <c:pt idx="0">
                  <c:v>2</c:v>
                </c:pt>
                <c:pt idx="1">
                  <c:v>474</c:v>
                </c:pt>
                <c:pt idx="2">
                  <c:v>370</c:v>
                </c:pt>
                <c:pt idx="3">
                  <c:v>49</c:v>
                </c:pt>
                <c:pt idx="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6-AE42-9937-40A47CA32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985440"/>
        <c:axId val="1627989200"/>
      </c:barChart>
      <c:catAx>
        <c:axId val="162798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989200"/>
        <c:crosses val="autoZero"/>
        <c:auto val="1"/>
        <c:lblAlgn val="ctr"/>
        <c:lblOffset val="100"/>
        <c:noMultiLvlLbl val="1"/>
      </c:catAx>
      <c:valAx>
        <c:axId val="162798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98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'Akers V'!$F$6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'Akers V'!$A$7:$A$11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'Akers V'!$F$7:$F$11</c:f>
              <c:numCache>
                <c:formatCode>General</c:formatCode>
                <c:ptCount val="5"/>
                <c:pt idx="0">
                  <c:v>1</c:v>
                </c:pt>
                <c:pt idx="1">
                  <c:v>23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2-B443-ABCB-0624EA45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58560"/>
        <c:axId val="1626793344"/>
      </c:barChart>
      <c:catAx>
        <c:axId val="16265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793344"/>
        <c:crosses val="autoZero"/>
        <c:auto val="1"/>
        <c:lblAlgn val="ctr"/>
        <c:lblOffset val="100"/>
        <c:noMultiLvlLbl val="1"/>
      </c:catAx>
      <c:valAx>
        <c:axId val="162679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5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J'!$I$7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[0]!gallj_yrs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[0]!gallj_batav</c:f>
              <c:numCache>
                <c:formatCode>0.00</c:formatCode>
                <c:ptCount val="5"/>
                <c:pt idx="0">
                  <c:v>2</c:v>
                </c:pt>
                <c:pt idx="1">
                  <c:v>59.25</c:v>
                </c:pt>
                <c:pt idx="2">
                  <c:v>61.666666666666664</c:v>
                </c:pt>
                <c:pt idx="3">
                  <c:v>24.5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B-4F45-B212-0C048F94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014160"/>
        <c:axId val="1628017920"/>
      </c:barChart>
      <c:catAx>
        <c:axId val="162801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17920"/>
        <c:crosses val="autoZero"/>
        <c:auto val="1"/>
        <c:lblAlgn val="ctr"/>
        <c:lblOffset val="100"/>
        <c:noMultiLvlLbl val="1"/>
      </c:catAx>
      <c:valAx>
        <c:axId val="162801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1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J'!$D$38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[0]!gallj_yrs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[0]!gallj_wkt</c:f>
              <c:numCache>
                <c:formatCode>General</c:formatCode>
                <c:ptCount val="5"/>
                <c:pt idx="1">
                  <c:v>16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5-454B-AB09-4EF3F6176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072032"/>
        <c:axId val="1627075152"/>
      </c:barChart>
      <c:catAx>
        <c:axId val="162707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075152"/>
        <c:crosses val="autoZero"/>
        <c:auto val="1"/>
        <c:lblAlgn val="ctr"/>
        <c:lblOffset val="100"/>
        <c:noMultiLvlLbl val="1"/>
      </c:catAx>
      <c:valAx>
        <c:axId val="162707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072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J'!$I$38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[0]!gallj_yrs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[0]!gallj_bwlav</c:f>
              <c:numCache>
                <c:formatCode>0.00</c:formatCode>
                <c:ptCount val="5"/>
                <c:pt idx="0">
                  <c:v>0</c:v>
                </c:pt>
                <c:pt idx="1">
                  <c:v>11.9375</c:v>
                </c:pt>
                <c:pt idx="2">
                  <c:v>51.5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E-3E42-834B-5166D7C5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105600"/>
        <c:axId val="1627063776"/>
      </c:barChart>
      <c:catAx>
        <c:axId val="162710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063776"/>
        <c:crosses val="autoZero"/>
        <c:auto val="1"/>
        <c:lblAlgn val="ctr"/>
        <c:lblOffset val="100"/>
        <c:noMultiLvlLbl val="1"/>
      </c:catAx>
      <c:valAx>
        <c:axId val="162706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05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J'!$G$38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[0]!gallj_yrs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[0]!gallj_bwlec</c:f>
              <c:numCache>
                <c:formatCode>0.00</c:formatCode>
                <c:ptCount val="5"/>
                <c:pt idx="0">
                  <c:v>0</c:v>
                </c:pt>
                <c:pt idx="1">
                  <c:v>4.441860465116279</c:v>
                </c:pt>
                <c:pt idx="2">
                  <c:v>6.8666666666666663</c:v>
                </c:pt>
                <c:pt idx="3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D-194F-A17A-4461CBD4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998624"/>
        <c:axId val="1627001744"/>
      </c:barChart>
      <c:catAx>
        <c:axId val="16269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001744"/>
        <c:crosses val="autoZero"/>
        <c:auto val="1"/>
        <c:lblAlgn val="ctr"/>
        <c:lblOffset val="100"/>
        <c:noMultiLvlLbl val="1"/>
      </c:catAx>
      <c:valAx>
        <c:axId val="162700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998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'Gallant J'!$H$38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[0]!gallj_yrs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[0]!gallj_bwlsr</c:f>
              <c:numCache>
                <c:formatCode>0.00</c:formatCode>
                <c:ptCount val="5"/>
                <c:pt idx="0">
                  <c:v>0</c:v>
                </c:pt>
                <c:pt idx="1">
                  <c:v>16.125</c:v>
                </c:pt>
                <c:pt idx="2">
                  <c:v>45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0-FB4E-B8EB-5823D0146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026032"/>
        <c:axId val="1627029152"/>
      </c:barChart>
      <c:catAx>
        <c:axId val="162702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029152"/>
        <c:crosses val="autoZero"/>
        <c:auto val="1"/>
        <c:lblAlgn val="ctr"/>
        <c:lblOffset val="100"/>
        <c:noMultiLvlLbl val="1"/>
      </c:catAx>
      <c:valAx>
        <c:axId val="162702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026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'Gilbert J'!$F$7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[0]!gilbj_yrs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[0]!gilbj_batrun</c:f>
              <c:numCache>
                <c:formatCode>General</c:formatCode>
                <c:ptCount val="18"/>
                <c:pt idx="0">
                  <c:v>16</c:v>
                </c:pt>
                <c:pt idx="1">
                  <c:v>25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126</c:v>
                </c:pt>
                <c:pt idx="6">
                  <c:v>34</c:v>
                </c:pt>
                <c:pt idx="7">
                  <c:v>40</c:v>
                </c:pt>
                <c:pt idx="8">
                  <c:v>36</c:v>
                </c:pt>
                <c:pt idx="9">
                  <c:v>27</c:v>
                </c:pt>
                <c:pt idx="10">
                  <c:v>16</c:v>
                </c:pt>
                <c:pt idx="11">
                  <c:v>0</c:v>
                </c:pt>
                <c:pt idx="12">
                  <c:v>76</c:v>
                </c:pt>
                <c:pt idx="13">
                  <c:v>37</c:v>
                </c:pt>
                <c:pt idx="14">
                  <c:v>39</c:v>
                </c:pt>
                <c:pt idx="15">
                  <c:v>5</c:v>
                </c:pt>
                <c:pt idx="16">
                  <c:v>162</c:v>
                </c:pt>
                <c:pt idx="1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5-7541-961C-4FBD9967A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209216"/>
        <c:axId val="1625212336"/>
      </c:barChart>
      <c:catAx>
        <c:axId val="162520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212336"/>
        <c:crosses val="autoZero"/>
        <c:auto val="1"/>
        <c:lblAlgn val="ctr"/>
        <c:lblOffset val="100"/>
        <c:noMultiLvlLbl val="1"/>
      </c:catAx>
      <c:valAx>
        <c:axId val="162521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209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'Gilbert J'!$I$7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[0]!gilbj_yrs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[0]!gilbj_batav</c:f>
              <c:numCache>
                <c:formatCode>0.00</c:formatCode>
                <c:ptCount val="18"/>
                <c:pt idx="0">
                  <c:v>3.2</c:v>
                </c:pt>
                <c:pt idx="1">
                  <c:v>3.5710000000000002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42</c:v>
                </c:pt>
                <c:pt idx="6">
                  <c:v>11.333</c:v>
                </c:pt>
                <c:pt idx="7">
                  <c:v>8</c:v>
                </c:pt>
                <c:pt idx="8">
                  <c:v>7.2</c:v>
                </c:pt>
                <c:pt idx="9">
                  <c:v>6.75</c:v>
                </c:pt>
                <c:pt idx="10">
                  <c:v>8</c:v>
                </c:pt>
                <c:pt idx="11">
                  <c:v>0</c:v>
                </c:pt>
                <c:pt idx="12">
                  <c:v>76</c:v>
                </c:pt>
                <c:pt idx="13">
                  <c:v>12.333</c:v>
                </c:pt>
                <c:pt idx="14">
                  <c:v>39</c:v>
                </c:pt>
                <c:pt idx="15">
                  <c:v>5</c:v>
                </c:pt>
                <c:pt idx="16">
                  <c:v>18</c:v>
                </c:pt>
                <c:pt idx="1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5-B648-A858-CB04B948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236080"/>
        <c:axId val="1625239200"/>
      </c:barChart>
      <c:catAx>
        <c:axId val="162523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239200"/>
        <c:crosses val="autoZero"/>
        <c:auto val="1"/>
        <c:lblAlgn val="ctr"/>
        <c:lblOffset val="100"/>
        <c:noMultiLvlLbl val="1"/>
      </c:catAx>
      <c:valAx>
        <c:axId val="162523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236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'Gilbert J'!$D$51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[0]!gilbj_yrs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[0]!gilbj_wkt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C-0F40-BA45-51C573D4F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263216"/>
        <c:axId val="1624842064"/>
      </c:barChart>
      <c:catAx>
        <c:axId val="162526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842064"/>
        <c:crosses val="autoZero"/>
        <c:auto val="1"/>
        <c:lblAlgn val="ctr"/>
        <c:lblOffset val="100"/>
        <c:noMultiLvlLbl val="1"/>
      </c:catAx>
      <c:valAx>
        <c:axId val="162484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263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'Gilbert J'!$I$51</c:f>
              <c:strCache>
                <c:ptCount val="1"/>
                <c:pt idx="0">
                  <c:v>Av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[0]!gilbj_yrs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[0]!gilbj_bwlav</c:f>
              <c:numCache>
                <c:formatCode>0.00</c:formatCode>
                <c:ptCount val="18"/>
                <c:pt idx="0">
                  <c:v>12.666666666666666</c:v>
                </c:pt>
                <c:pt idx="1">
                  <c:v>35</c:v>
                </c:pt>
                <c:pt idx="2">
                  <c:v>14</c:v>
                </c:pt>
                <c:pt idx="3">
                  <c:v>0</c:v>
                </c:pt>
                <c:pt idx="4">
                  <c:v>34.333333333333336</c:v>
                </c:pt>
                <c:pt idx="5">
                  <c:v>34.333333333333336</c:v>
                </c:pt>
                <c:pt idx="6">
                  <c:v>27.833333333333332</c:v>
                </c:pt>
                <c:pt idx="7">
                  <c:v>19.857142857142858</c:v>
                </c:pt>
                <c:pt idx="8">
                  <c:v>28.857142857142858</c:v>
                </c:pt>
                <c:pt idx="9">
                  <c:v>26.5</c:v>
                </c:pt>
                <c:pt idx="10">
                  <c:v>11.125</c:v>
                </c:pt>
                <c:pt idx="11">
                  <c:v>23</c:v>
                </c:pt>
                <c:pt idx="12">
                  <c:v>0</c:v>
                </c:pt>
                <c:pt idx="13">
                  <c:v>18.333333333333332</c:v>
                </c:pt>
                <c:pt idx="14">
                  <c:v>31</c:v>
                </c:pt>
                <c:pt idx="15">
                  <c:v>48</c:v>
                </c:pt>
                <c:pt idx="16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8C4F-8753-90E91A1F6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035936"/>
        <c:axId val="1628039696"/>
      </c:barChart>
      <c:catAx>
        <c:axId val="162803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39696"/>
        <c:crosses val="autoZero"/>
        <c:auto val="1"/>
        <c:lblAlgn val="ctr"/>
        <c:lblOffset val="100"/>
        <c:noMultiLvlLbl val="1"/>
      </c:catAx>
      <c:valAx>
        <c:axId val="162803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35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'Gilbert J'!$G$51</c:f>
              <c:strCache>
                <c:ptCount val="1"/>
                <c:pt idx="0">
                  <c:v>Econ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[0]!gilbj_yrs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[0]!gilbj_bwlec</c:f>
              <c:numCache>
                <c:formatCode>0.00</c:formatCode>
                <c:ptCount val="18"/>
                <c:pt idx="0">
                  <c:v>4.6913580246913584</c:v>
                </c:pt>
                <c:pt idx="1">
                  <c:v>3.8461538461538463</c:v>
                </c:pt>
                <c:pt idx="2">
                  <c:v>7</c:v>
                </c:pt>
                <c:pt idx="3">
                  <c:v>0</c:v>
                </c:pt>
                <c:pt idx="4">
                  <c:v>6.4375</c:v>
                </c:pt>
                <c:pt idx="5">
                  <c:v>6.4375</c:v>
                </c:pt>
                <c:pt idx="6">
                  <c:v>4.5879120879120885</c:v>
                </c:pt>
                <c:pt idx="7">
                  <c:v>3.4750000000000001</c:v>
                </c:pt>
                <c:pt idx="8">
                  <c:v>4.5495495495495497</c:v>
                </c:pt>
                <c:pt idx="9">
                  <c:v>4.2513368983957225</c:v>
                </c:pt>
                <c:pt idx="10">
                  <c:v>4.45</c:v>
                </c:pt>
                <c:pt idx="11">
                  <c:v>5.4761904761904763</c:v>
                </c:pt>
                <c:pt idx="12">
                  <c:v>6.666666666666667</c:v>
                </c:pt>
                <c:pt idx="13">
                  <c:v>3.4375</c:v>
                </c:pt>
                <c:pt idx="14">
                  <c:v>6.8888888888888893</c:v>
                </c:pt>
                <c:pt idx="15">
                  <c:v>4.3636363636363633</c:v>
                </c:pt>
                <c:pt idx="16">
                  <c:v>3.5587188612099641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1-D549-9F83-02BC9AA96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068928"/>
        <c:axId val="1628072688"/>
      </c:barChart>
      <c:catAx>
        <c:axId val="16280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72688"/>
        <c:crosses val="autoZero"/>
        <c:auto val="1"/>
        <c:lblAlgn val="ctr"/>
        <c:lblOffset val="100"/>
        <c:noMultiLvlLbl val="1"/>
      </c:catAx>
      <c:valAx>
        <c:axId val="162807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6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'Silk R'!$I$7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'Akers V'!$A$8:$A$11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'Akers V'!$I$8:$I$11</c:f>
              <c:numCache>
                <c:formatCode>0.00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5-3D41-AF7D-F13290796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824144"/>
        <c:axId val="1626827264"/>
      </c:barChart>
      <c:catAx>
        <c:axId val="16268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27264"/>
        <c:crosses val="autoZero"/>
        <c:auto val="1"/>
        <c:lblAlgn val="ctr"/>
        <c:lblOffset val="100"/>
        <c:noMultiLvlLbl val="1"/>
      </c:catAx>
      <c:valAx>
        <c:axId val="162682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82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'Gilbert J'!$H$51</c:f>
              <c:strCache>
                <c:ptCount val="1"/>
                <c:pt idx="0">
                  <c:v>S 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[0]!gilbj_yrs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[0]!gilbj_bwlsr</c:f>
              <c:numCache>
                <c:formatCode>0.00</c:formatCode>
                <c:ptCount val="18"/>
                <c:pt idx="0">
                  <c:v>16.2</c:v>
                </c:pt>
                <c:pt idx="1">
                  <c:v>54.599999999999994</c:v>
                </c:pt>
                <c:pt idx="2">
                  <c:v>12</c:v>
                </c:pt>
                <c:pt idx="3">
                  <c:v>0</c:v>
                </c:pt>
                <c:pt idx="4">
                  <c:v>32</c:v>
                </c:pt>
                <c:pt idx="5">
                  <c:v>32</c:v>
                </c:pt>
                <c:pt idx="6">
                  <c:v>36.4</c:v>
                </c:pt>
                <c:pt idx="7">
                  <c:v>34.285714285714285</c:v>
                </c:pt>
                <c:pt idx="8">
                  <c:v>38.057142857142857</c:v>
                </c:pt>
                <c:pt idx="9">
                  <c:v>37.4</c:v>
                </c:pt>
                <c:pt idx="10">
                  <c:v>15</c:v>
                </c:pt>
                <c:pt idx="11">
                  <c:v>25.200000000000003</c:v>
                </c:pt>
                <c:pt idx="12">
                  <c:v>0</c:v>
                </c:pt>
                <c:pt idx="13">
                  <c:v>32</c:v>
                </c:pt>
                <c:pt idx="14">
                  <c:v>27</c:v>
                </c:pt>
                <c:pt idx="15">
                  <c:v>66</c:v>
                </c:pt>
                <c:pt idx="16">
                  <c:v>21.075000000000003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0-3348-AB9B-6D6810D9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097424"/>
        <c:axId val="1628101184"/>
      </c:barChart>
      <c:catAx>
        <c:axId val="162809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01184"/>
        <c:crosses val="autoZero"/>
        <c:auto val="1"/>
        <c:lblAlgn val="ctr"/>
        <c:lblOffset val="100"/>
        <c:noMultiLvlLbl val="1"/>
      </c:catAx>
      <c:valAx>
        <c:axId val="162810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97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72888888888901"/>
          <c:y val="0.16931841523762101"/>
          <c:w val="0.81499185185185197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'Gilbert S'!$I$7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[0]!gilbs_yrs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[0]!gilbs_batav</c:f>
              <c:numCache>
                <c:formatCode>0.00</c:formatCode>
                <c:ptCount val="19"/>
                <c:pt idx="0">
                  <c:v>14</c:v>
                </c:pt>
                <c:pt idx="1">
                  <c:v>5.8</c:v>
                </c:pt>
                <c:pt idx="2">
                  <c:v>6</c:v>
                </c:pt>
                <c:pt idx="3">
                  <c:v>9.6</c:v>
                </c:pt>
                <c:pt idx="4">
                  <c:v>4.4000000000000004</c:v>
                </c:pt>
                <c:pt idx="5">
                  <c:v>8</c:v>
                </c:pt>
                <c:pt idx="6">
                  <c:v>16.600000000000001</c:v>
                </c:pt>
                <c:pt idx="7">
                  <c:v>13.4</c:v>
                </c:pt>
                <c:pt idx="8">
                  <c:v>13.4</c:v>
                </c:pt>
                <c:pt idx="9">
                  <c:v>11.429</c:v>
                </c:pt>
                <c:pt idx="10">
                  <c:v>15</c:v>
                </c:pt>
                <c:pt idx="11">
                  <c:v>9.1669999999999998</c:v>
                </c:pt>
                <c:pt idx="12">
                  <c:v>5.8330000000000002</c:v>
                </c:pt>
                <c:pt idx="13">
                  <c:v>12.167</c:v>
                </c:pt>
                <c:pt idx="14">
                  <c:v>7.5</c:v>
                </c:pt>
                <c:pt idx="15">
                  <c:v>10.75</c:v>
                </c:pt>
                <c:pt idx="16">
                  <c:v>7.333333333333333</c:v>
                </c:pt>
                <c:pt idx="17">
                  <c:v>6.5</c:v>
                </c:pt>
                <c:pt idx="18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F-C248-B71A-8A993D25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35856"/>
        <c:axId val="1628139616"/>
      </c:barChart>
      <c:catAx>
        <c:axId val="162813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39616"/>
        <c:crosses val="autoZero"/>
        <c:auto val="1"/>
        <c:lblAlgn val="ctr"/>
        <c:lblOffset val="100"/>
        <c:noMultiLvlLbl val="1"/>
      </c:catAx>
      <c:valAx>
        <c:axId val="162813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35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[0]!gilbs_yrs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[0]!gilbs_batrun</c:f>
              <c:numCache>
                <c:formatCode>General</c:formatCode>
                <c:ptCount val="19"/>
                <c:pt idx="0">
                  <c:v>70</c:v>
                </c:pt>
                <c:pt idx="1">
                  <c:v>58</c:v>
                </c:pt>
                <c:pt idx="2">
                  <c:v>24</c:v>
                </c:pt>
                <c:pt idx="3">
                  <c:v>96</c:v>
                </c:pt>
                <c:pt idx="4">
                  <c:v>44</c:v>
                </c:pt>
                <c:pt idx="5">
                  <c:v>72</c:v>
                </c:pt>
                <c:pt idx="6">
                  <c:v>166</c:v>
                </c:pt>
                <c:pt idx="7">
                  <c:v>67</c:v>
                </c:pt>
                <c:pt idx="8">
                  <c:v>67</c:v>
                </c:pt>
                <c:pt idx="9">
                  <c:v>80</c:v>
                </c:pt>
                <c:pt idx="10">
                  <c:v>30</c:v>
                </c:pt>
                <c:pt idx="11">
                  <c:v>55</c:v>
                </c:pt>
                <c:pt idx="12">
                  <c:v>35</c:v>
                </c:pt>
                <c:pt idx="13">
                  <c:v>73</c:v>
                </c:pt>
                <c:pt idx="14">
                  <c:v>30</c:v>
                </c:pt>
                <c:pt idx="15">
                  <c:v>43</c:v>
                </c:pt>
                <c:pt idx="16">
                  <c:v>22</c:v>
                </c:pt>
                <c:pt idx="17">
                  <c:v>39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4-5D4E-A707-9E930852E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64720"/>
        <c:axId val="1628168480"/>
      </c:barChart>
      <c:catAx>
        <c:axId val="16281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68480"/>
        <c:crosses val="autoZero"/>
        <c:auto val="1"/>
        <c:lblAlgn val="ctr"/>
        <c:lblOffset val="100"/>
        <c:noMultiLvlLbl val="1"/>
      </c:catAx>
      <c:valAx>
        <c:axId val="162816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6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Keeper</a:t>
            </a:r>
            <a:r>
              <a:rPr lang="en-US" baseline="0"/>
              <a:t> </a:t>
            </a:r>
            <a:r>
              <a:rPr lang="en-US"/>
              <a:t>Wickets Taken</a:t>
            </a:r>
          </a:p>
        </c:rich>
      </c:tx>
      <c:layout>
        <c:manualLayout>
          <c:xMode val="edge"/>
          <c:yMode val="edge"/>
          <c:x val="0.39893270300884398"/>
          <c:y val="4.332870370370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130004986401"/>
          <c:y val="0.16931841523762101"/>
          <c:w val="0.84820947328833696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'Gilbert S'!$I$7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[0]!gilbs_wkyrs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[0]!gilbs_wktot</c:f>
              <c:numCache>
                <c:formatCode>General</c:formatCode>
                <c:ptCount val="16"/>
                <c:pt idx="0">
                  <c:v>13</c:v>
                </c:pt>
                <c:pt idx="1">
                  <c:v>19</c:v>
                </c:pt>
                <c:pt idx="2">
                  <c:v>13</c:v>
                </c:pt>
                <c:pt idx="3">
                  <c:v>9</c:v>
                </c:pt>
                <c:pt idx="4">
                  <c:v>17</c:v>
                </c:pt>
                <c:pt idx="5">
                  <c:v>19</c:v>
                </c:pt>
                <c:pt idx="6">
                  <c:v>13</c:v>
                </c:pt>
                <c:pt idx="7">
                  <c:v>11</c:v>
                </c:pt>
                <c:pt idx="8">
                  <c:v>6</c:v>
                </c:pt>
                <c:pt idx="9">
                  <c:v>23</c:v>
                </c:pt>
                <c:pt idx="10">
                  <c:v>19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13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6-6340-82C0-7CA509126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92896"/>
        <c:axId val="1628196656"/>
      </c:barChart>
      <c:catAx>
        <c:axId val="16281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96656"/>
        <c:crosses val="autoZero"/>
        <c:auto val="1"/>
        <c:lblAlgn val="ctr"/>
        <c:lblOffset val="100"/>
        <c:noMultiLvlLbl val="1"/>
      </c:catAx>
      <c:valAx>
        <c:axId val="162819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wickets</a:t>
                </a:r>
              </a:p>
            </c:rich>
          </c:tx>
          <c:layout>
            <c:manualLayout>
              <c:xMode val="edge"/>
              <c:yMode val="edge"/>
              <c:x val="2.9769716961162901E-2"/>
              <c:y val="0.40586944444444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9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'Hawkins C'!$F$7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[0]!hawkc_yrs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[0]!hawkc_batrun</c:f>
              <c:numCache>
                <c:formatCode>General</c:formatCode>
                <c:ptCount val="8"/>
                <c:pt idx="0">
                  <c:v>88</c:v>
                </c:pt>
                <c:pt idx="1">
                  <c:v>34</c:v>
                </c:pt>
                <c:pt idx="2">
                  <c:v>207</c:v>
                </c:pt>
                <c:pt idx="3">
                  <c:v>418</c:v>
                </c:pt>
                <c:pt idx="4">
                  <c:v>241</c:v>
                </c:pt>
                <c:pt idx="5">
                  <c:v>86</c:v>
                </c:pt>
                <c:pt idx="6">
                  <c:v>581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6-774C-BF17-22B8AE30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26992"/>
        <c:axId val="1628230752"/>
      </c:barChart>
      <c:catAx>
        <c:axId val="162822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30752"/>
        <c:crosses val="autoZero"/>
        <c:auto val="1"/>
        <c:lblAlgn val="ctr"/>
        <c:lblOffset val="100"/>
        <c:noMultiLvlLbl val="1"/>
      </c:catAx>
      <c:valAx>
        <c:axId val="162823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2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'Hawkins C'!$I$7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[0]!hawkc_yrs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[0]!hawkc_batav</c:f>
              <c:numCache>
                <c:formatCode>0.00</c:formatCode>
                <c:ptCount val="8"/>
                <c:pt idx="0">
                  <c:v>44</c:v>
                </c:pt>
                <c:pt idx="1">
                  <c:v>17</c:v>
                </c:pt>
                <c:pt idx="2">
                  <c:v>34.5</c:v>
                </c:pt>
                <c:pt idx="3">
                  <c:v>34.832999999999998</c:v>
                </c:pt>
                <c:pt idx="4">
                  <c:v>60.25</c:v>
                </c:pt>
                <c:pt idx="5">
                  <c:v>21.5</c:v>
                </c:pt>
                <c:pt idx="6">
                  <c:v>44.692307692307693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9-7D4D-BF44-3AF5E07B8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55792"/>
        <c:axId val="1628259552"/>
      </c:barChart>
      <c:catAx>
        <c:axId val="162825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59552"/>
        <c:crosses val="autoZero"/>
        <c:auto val="1"/>
        <c:lblAlgn val="ctr"/>
        <c:lblOffset val="100"/>
        <c:noMultiLvlLbl val="1"/>
      </c:catAx>
      <c:valAx>
        <c:axId val="162825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55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'Hawkins C'!$D$41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[0]!hawkc_yrs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[0]!hawkc_wkts</c:f>
              <c:numCache>
                <c:formatCode>General</c:formatCode>
                <c:ptCount val="8"/>
                <c:pt idx="0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1-A84C-ACBD-CD9EC956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83952"/>
        <c:axId val="1628287712"/>
      </c:barChart>
      <c:catAx>
        <c:axId val="162828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87712"/>
        <c:crosses val="autoZero"/>
        <c:auto val="1"/>
        <c:lblAlgn val="ctr"/>
        <c:lblOffset val="100"/>
        <c:noMultiLvlLbl val="1"/>
      </c:catAx>
      <c:valAx>
        <c:axId val="162828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8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'Hawkins C'!$I$41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[0]!hawkc_yrs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[0]!hawkc_bwlav</c:f>
              <c:numCache>
                <c:formatCode>0.00</c:formatCode>
                <c:ptCount val="8"/>
                <c:pt idx="0">
                  <c:v>32</c:v>
                </c:pt>
                <c:pt idx="2">
                  <c:v>18.5</c:v>
                </c:pt>
                <c:pt idx="3">
                  <c:v>63.5</c:v>
                </c:pt>
                <c:pt idx="4">
                  <c:v>0</c:v>
                </c:pt>
                <c:pt idx="5">
                  <c:v>20.5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4-264D-9856-9B3C92744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12272"/>
        <c:axId val="1628316032"/>
      </c:barChart>
      <c:catAx>
        <c:axId val="16283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6032"/>
        <c:crosses val="autoZero"/>
        <c:auto val="1"/>
        <c:lblAlgn val="ctr"/>
        <c:lblOffset val="100"/>
        <c:noMultiLvlLbl val="1"/>
      </c:catAx>
      <c:valAx>
        <c:axId val="16283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'Hawkins C'!$G$41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[0]!hawkc_yrs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[0]!hawkc_bwlec</c:f>
              <c:numCache>
                <c:formatCode>0.00</c:formatCode>
                <c:ptCount val="8"/>
                <c:pt idx="0">
                  <c:v>8</c:v>
                </c:pt>
                <c:pt idx="2">
                  <c:v>4.3529411764705879</c:v>
                </c:pt>
                <c:pt idx="3">
                  <c:v>5.695067264573991</c:v>
                </c:pt>
                <c:pt idx="4">
                  <c:v>0</c:v>
                </c:pt>
                <c:pt idx="5">
                  <c:v>4.0999999999999996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C-3B49-9465-F9FFBDCC8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40592"/>
        <c:axId val="1628344352"/>
      </c:barChart>
      <c:catAx>
        <c:axId val="162834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44352"/>
        <c:crosses val="autoZero"/>
        <c:auto val="1"/>
        <c:lblAlgn val="ctr"/>
        <c:lblOffset val="100"/>
        <c:noMultiLvlLbl val="1"/>
      </c:catAx>
      <c:valAx>
        <c:axId val="162834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40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'Hawkins C'!$H$41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[0]!hawkc_yrs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[0]!hawkc_bwlsr</c:f>
              <c:numCache>
                <c:formatCode>0.00</c:formatCode>
                <c:ptCount val="8"/>
                <c:pt idx="0">
                  <c:v>24</c:v>
                </c:pt>
                <c:pt idx="2">
                  <c:v>25.5</c:v>
                </c:pt>
                <c:pt idx="3">
                  <c:v>66.900000000000006</c:v>
                </c:pt>
                <c:pt idx="4">
                  <c:v>0</c:v>
                </c:pt>
                <c:pt idx="5">
                  <c:v>30</c:v>
                </c:pt>
                <c:pt idx="6">
                  <c:v>2.4000000000000004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8-354B-BE20-9B997443D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68992"/>
        <c:axId val="1628372752"/>
      </c:barChart>
      <c:catAx>
        <c:axId val="162836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72752"/>
        <c:crosses val="autoZero"/>
        <c:auto val="1"/>
        <c:lblAlgn val="ctr"/>
        <c:lblOffset val="100"/>
        <c:noMultiLvlLbl val="1"/>
      </c:catAx>
      <c:valAx>
        <c:axId val="162837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68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'Akers V'!$D$38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'Akers V'!$A$39:$A$43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'Akers V'!$D$39:$D$43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9-2348-AC84-CB51E9BA6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33168"/>
        <c:axId val="1576536288"/>
      </c:barChart>
      <c:catAx>
        <c:axId val="157653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36288"/>
        <c:crosses val="autoZero"/>
        <c:auto val="1"/>
        <c:lblAlgn val="ctr"/>
        <c:lblOffset val="100"/>
        <c:noMultiLvlLbl val="1"/>
      </c:catAx>
      <c:valAx>
        <c:axId val="157653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53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'Holland R'!$F$7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'Holland R'!$A$8:$A$10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'Holland R'!$F$8:$F$10</c:f>
              <c:numCache>
                <c:formatCode>General</c:formatCode>
                <c:ptCount val="3"/>
                <c:pt idx="0">
                  <c:v>103</c:v>
                </c:pt>
                <c:pt idx="1">
                  <c:v>53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9-4C46-A8B9-54FFC857C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26992"/>
        <c:axId val="1628230752"/>
      </c:barChart>
      <c:catAx>
        <c:axId val="162822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30752"/>
        <c:crosses val="autoZero"/>
        <c:auto val="1"/>
        <c:lblAlgn val="ctr"/>
        <c:lblOffset val="100"/>
        <c:noMultiLvlLbl val="1"/>
      </c:catAx>
      <c:valAx>
        <c:axId val="162823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2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'Holland R'!$I$7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'Holland R'!$A$8:$A$10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'Holland R'!$I$8:$I$10</c:f>
              <c:numCache>
                <c:formatCode>0.00</c:formatCode>
                <c:ptCount val="3"/>
                <c:pt idx="0">
                  <c:v>12.875</c:v>
                </c:pt>
                <c:pt idx="1">
                  <c:v>13.25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2-F34E-AF43-2D7E01819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55792"/>
        <c:axId val="1628259552"/>
      </c:barChart>
      <c:catAx>
        <c:axId val="162825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59552"/>
        <c:crosses val="autoZero"/>
        <c:auto val="1"/>
        <c:lblAlgn val="ctr"/>
        <c:lblOffset val="100"/>
        <c:noMultiLvlLbl val="1"/>
      </c:catAx>
      <c:valAx>
        <c:axId val="162825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55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'Holland R'!$D$36</c:f>
              <c:strCache>
                <c:ptCount val="1"/>
                <c:pt idx="0">
                  <c:v>Wkts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'Holland R'!$A$8:$A$10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'Holland R'!$D$37:$D$39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B-7B4A-9731-04F3A9713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83952"/>
        <c:axId val="1628287712"/>
      </c:barChart>
      <c:catAx>
        <c:axId val="162828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87712"/>
        <c:crosses val="autoZero"/>
        <c:auto val="1"/>
        <c:lblAlgn val="ctr"/>
        <c:lblOffset val="100"/>
        <c:noMultiLvlLbl val="1"/>
      </c:catAx>
      <c:valAx>
        <c:axId val="162828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8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'Holland R'!$I$36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'Holland R'!$A$8:$A$10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'Holland R'!$I$37:$I$39</c:f>
              <c:numCache>
                <c:formatCode>0.00</c:formatCode>
                <c:ptCount val="3"/>
                <c:pt idx="0">
                  <c:v>20.5</c:v>
                </c:pt>
                <c:pt idx="1">
                  <c:v>63.5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F-0E45-A60A-5F798F01C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12272"/>
        <c:axId val="1628316032"/>
      </c:barChart>
      <c:catAx>
        <c:axId val="16283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6032"/>
        <c:crosses val="autoZero"/>
        <c:auto val="1"/>
        <c:lblAlgn val="ctr"/>
        <c:lblOffset val="100"/>
        <c:noMultiLvlLbl val="1"/>
      </c:catAx>
      <c:valAx>
        <c:axId val="16283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Economy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54855643045"/>
          <c:y val="0.16931841523762101"/>
          <c:w val="0.81906583552056"/>
          <c:h val="0.60769138232720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'Holland R'!$G$36</c:f>
              <c:strCache>
                <c:ptCount val="1"/>
                <c:pt idx="0">
                  <c:v>Economy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'Holland R'!$A$8:$A$10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'Holland R'!$G$37:$G$39</c:f>
              <c:numCache>
                <c:formatCode>0.00</c:formatCode>
                <c:ptCount val="3"/>
                <c:pt idx="0">
                  <c:v>4.0999999999999996</c:v>
                </c:pt>
                <c:pt idx="1">
                  <c:v>5.2479338842975212</c:v>
                </c:pt>
                <c:pt idx="2">
                  <c:v>5.8039215686274508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6-C74C-8545-A29DB719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40592"/>
        <c:axId val="1628344352"/>
      </c:barChart>
      <c:catAx>
        <c:axId val="162834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44352"/>
        <c:crosses val="autoZero"/>
        <c:auto val="1"/>
        <c:lblAlgn val="ctr"/>
        <c:lblOffset val="100"/>
        <c:noMultiLvlLbl val="1"/>
      </c:catAx>
      <c:valAx>
        <c:axId val="162834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Runs/Over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40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Strike Rate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3263342082201"/>
          <c:y val="0.16931841523762101"/>
          <c:w val="0.79128805774278199"/>
          <c:h val="0.60306175269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'Holland R'!$H$36</c:f>
              <c:strCache>
                <c:ptCount val="1"/>
                <c:pt idx="0">
                  <c:v>Strike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'Holland R'!$A$8:$A$10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'Holland R'!$H$37:$H$39</c:f>
              <c:numCache>
                <c:formatCode>0.00</c:formatCode>
                <c:ptCount val="3"/>
                <c:pt idx="0">
                  <c:v>30</c:v>
                </c:pt>
                <c:pt idx="1">
                  <c:v>72.599999999999994</c:v>
                </c:pt>
                <c:pt idx="2">
                  <c:v>38.25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2-5643-8C88-3CC9DD550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68992"/>
        <c:axId val="1628372752"/>
      </c:barChart>
      <c:catAx>
        <c:axId val="162836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72752"/>
        <c:crosses val="autoZero"/>
        <c:auto val="1"/>
        <c:lblAlgn val="ctr"/>
        <c:lblOffset val="100"/>
        <c:noMultiLvlLbl val="1"/>
      </c:catAx>
      <c:valAx>
        <c:axId val="162837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Balls/Wkt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68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Runs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10363907214"/>
          <c:y val="0.16931841523762101"/>
          <c:w val="0.83851032134496695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'Hutchings G'!$F$6</c:f>
              <c:strCache>
                <c:ptCount val="1"/>
                <c:pt idx="0">
                  <c:v>Runs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[0]!hutcg_yrs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[0]!hutcg_batrun</c:f>
              <c:numCache>
                <c:formatCode>General</c:formatCode>
                <c:ptCount val="13"/>
                <c:pt idx="0">
                  <c:v>9</c:v>
                </c:pt>
                <c:pt idx="1">
                  <c:v>13</c:v>
                </c:pt>
                <c:pt idx="2">
                  <c:v>30</c:v>
                </c:pt>
                <c:pt idx="3">
                  <c:v>9</c:v>
                </c:pt>
                <c:pt idx="4">
                  <c:v>9</c:v>
                </c:pt>
                <c:pt idx="5">
                  <c:v>29</c:v>
                </c:pt>
                <c:pt idx="6">
                  <c:v>54</c:v>
                </c:pt>
                <c:pt idx="7">
                  <c:v>60</c:v>
                </c:pt>
                <c:pt idx="8">
                  <c:v>9</c:v>
                </c:pt>
                <c:pt idx="9">
                  <c:v>84</c:v>
                </c:pt>
                <c:pt idx="10">
                  <c:v>59</c:v>
                </c:pt>
                <c:pt idx="11">
                  <c:v>27</c:v>
                </c:pt>
                <c:pt idx="1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4-0F4E-A7C2-093D090E7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405856"/>
        <c:axId val="1628409616"/>
      </c:barChart>
      <c:catAx>
        <c:axId val="162840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409616"/>
        <c:crosses val="autoZero"/>
        <c:auto val="1"/>
        <c:lblAlgn val="ctr"/>
        <c:lblOffset val="100"/>
        <c:noMultiLvlLbl val="1"/>
      </c:catAx>
      <c:valAx>
        <c:axId val="162840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405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703703703699"/>
          <c:y val="0.16931841523762101"/>
          <c:w val="0.81734370370370402"/>
          <c:h val="0.6354691266785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'Hutchings G'!$I$6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[0]!hutcg_yrs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[0]!hutcg_batav</c:f>
              <c:numCache>
                <c:formatCode>0.00</c:formatCode>
                <c:ptCount val="13"/>
                <c:pt idx="0">
                  <c:v>3</c:v>
                </c:pt>
                <c:pt idx="1">
                  <c:v>3.25</c:v>
                </c:pt>
                <c:pt idx="2">
                  <c:v>15</c:v>
                </c:pt>
                <c:pt idx="3">
                  <c:v>2.25</c:v>
                </c:pt>
                <c:pt idx="4">
                  <c:v>9</c:v>
                </c:pt>
                <c:pt idx="5">
                  <c:v>3.625</c:v>
                </c:pt>
                <c:pt idx="6">
                  <c:v>13.5</c:v>
                </c:pt>
                <c:pt idx="7">
                  <c:v>8.5709999999999997</c:v>
                </c:pt>
                <c:pt idx="8">
                  <c:v>1.286</c:v>
                </c:pt>
                <c:pt idx="9">
                  <c:v>16.8</c:v>
                </c:pt>
                <c:pt idx="10">
                  <c:v>8.4285714285714288</c:v>
                </c:pt>
                <c:pt idx="11">
                  <c:v>3.8571428571428572</c:v>
                </c:pt>
                <c:pt idx="12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7-724D-99C7-A4412B5F1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165632"/>
        <c:axId val="1576046464"/>
      </c:barChart>
      <c:catAx>
        <c:axId val="15761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046464"/>
        <c:crosses val="autoZero"/>
        <c:auto val="1"/>
        <c:lblAlgn val="ctr"/>
        <c:lblOffset val="100"/>
        <c:noMultiLvlLbl val="1"/>
      </c:catAx>
      <c:valAx>
        <c:axId val="157604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RunsWkt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165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Wickets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70601851852"/>
          <c:y val="0.17372812500000001"/>
          <c:w val="0.83851032134496695"/>
          <c:h val="0.59137187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C'!$F$40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[0]!mattc_bwlyrs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[0]!mattc_wkts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6-5E44-82EE-6C018507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83952"/>
        <c:axId val="1628287712"/>
      </c:barChart>
      <c:catAx>
        <c:axId val="162828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87712"/>
        <c:crosses val="autoZero"/>
        <c:auto val="1"/>
        <c:lblAlgn val="ctr"/>
        <c:lblOffset val="100"/>
        <c:noMultiLvlLbl val="1"/>
      </c:catAx>
      <c:valAx>
        <c:axId val="162828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Wkts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8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46536779493472402"/>
          <c:y val="3.940886699507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5485564304499"/>
          <c:y val="0.16931841523762101"/>
          <c:w val="0.79406583552055998"/>
          <c:h val="0.6215802712160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'Matthews C'!$K$40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[0]!mattc_bwlyrs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[0]!mattc_bwlav</c:f>
              <c:numCache>
                <c:formatCode>0.00</c:formatCode>
                <c:ptCount val="3"/>
                <c:pt idx="0">
                  <c:v>23.333333333333332</c:v>
                </c:pt>
                <c:pt idx="1">
                  <c:v>17.100000000000001</c:v>
                </c:pt>
                <c:pt idx="2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4-2F4A-8E2F-3CD75BD5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12272"/>
        <c:axId val="1628316032"/>
      </c:barChart>
      <c:catAx>
        <c:axId val="16283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6032"/>
        <c:crosses val="autoZero"/>
        <c:auto val="1"/>
        <c:lblAlgn val="ctr"/>
        <c:lblOffset val="100"/>
        <c:noMultiLvlLbl val="1"/>
      </c:catAx>
      <c:valAx>
        <c:axId val="16283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/>
                  <a:t>Runs/Wkts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31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6" Type="http://schemas.openxmlformats.org/officeDocument/2006/relationships/chart" Target="../charts/chart68.xml"/><Relationship Id="rId5" Type="http://schemas.openxmlformats.org/officeDocument/2006/relationships/chart" Target="../charts/chart67.xml"/><Relationship Id="rId4" Type="http://schemas.openxmlformats.org/officeDocument/2006/relationships/chart" Target="../charts/chart6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Relationship Id="rId6" Type="http://schemas.openxmlformats.org/officeDocument/2006/relationships/chart" Target="../charts/chart80.xml"/><Relationship Id="rId5" Type="http://schemas.openxmlformats.org/officeDocument/2006/relationships/chart" Target="../charts/chart79.xml"/><Relationship Id="rId4" Type="http://schemas.openxmlformats.org/officeDocument/2006/relationships/chart" Target="../charts/chart7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6" Type="http://schemas.openxmlformats.org/officeDocument/2006/relationships/chart" Target="../charts/chart89.xml"/><Relationship Id="rId5" Type="http://schemas.openxmlformats.org/officeDocument/2006/relationships/chart" Target="../charts/chart88.xml"/><Relationship Id="rId4" Type="http://schemas.openxmlformats.org/officeDocument/2006/relationships/chart" Target="../charts/chart8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2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5" Type="http://schemas.openxmlformats.org/officeDocument/2006/relationships/chart" Target="../charts/chart94.xml"/><Relationship Id="rId4" Type="http://schemas.openxmlformats.org/officeDocument/2006/relationships/chart" Target="../charts/chart9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7.xml"/><Relationship Id="rId1" Type="http://schemas.openxmlformats.org/officeDocument/2006/relationships/chart" Target="../charts/chart9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0.xml"/><Relationship Id="rId2" Type="http://schemas.openxmlformats.org/officeDocument/2006/relationships/chart" Target="../charts/chart99.xml"/><Relationship Id="rId1" Type="http://schemas.openxmlformats.org/officeDocument/2006/relationships/chart" Target="../charts/chart98.xml"/><Relationship Id="rId6" Type="http://schemas.openxmlformats.org/officeDocument/2006/relationships/chart" Target="../charts/chart103.xml"/><Relationship Id="rId5" Type="http://schemas.openxmlformats.org/officeDocument/2006/relationships/chart" Target="../charts/chart102.xml"/><Relationship Id="rId4" Type="http://schemas.openxmlformats.org/officeDocument/2006/relationships/chart" Target="../charts/chart10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6" Type="http://schemas.openxmlformats.org/officeDocument/2006/relationships/chart" Target="../charts/chart109.xml"/><Relationship Id="rId5" Type="http://schemas.openxmlformats.org/officeDocument/2006/relationships/chart" Target="../charts/chart108.xml"/><Relationship Id="rId4" Type="http://schemas.openxmlformats.org/officeDocument/2006/relationships/chart" Target="../charts/chart10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2.xml"/><Relationship Id="rId2" Type="http://schemas.openxmlformats.org/officeDocument/2006/relationships/chart" Target="../charts/chart111.xml"/><Relationship Id="rId1" Type="http://schemas.openxmlformats.org/officeDocument/2006/relationships/chart" Target="../charts/chart110.xml"/><Relationship Id="rId6" Type="http://schemas.openxmlformats.org/officeDocument/2006/relationships/chart" Target="../charts/chart115.xml"/><Relationship Id="rId5" Type="http://schemas.openxmlformats.org/officeDocument/2006/relationships/chart" Target="../charts/chart114.xml"/><Relationship Id="rId4" Type="http://schemas.openxmlformats.org/officeDocument/2006/relationships/chart" Target="../charts/chart1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7.xml"/><Relationship Id="rId1" Type="http://schemas.openxmlformats.org/officeDocument/2006/relationships/chart" Target="../charts/chart11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0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5.xml"/><Relationship Id="rId1" Type="http://schemas.openxmlformats.org/officeDocument/2006/relationships/chart" Target="../charts/chart12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8.xml"/><Relationship Id="rId2" Type="http://schemas.openxmlformats.org/officeDocument/2006/relationships/chart" Target="../charts/chart127.xml"/><Relationship Id="rId1" Type="http://schemas.openxmlformats.org/officeDocument/2006/relationships/chart" Target="../charts/chart126.xml"/><Relationship Id="rId6" Type="http://schemas.openxmlformats.org/officeDocument/2006/relationships/chart" Target="../charts/chart131.xml"/><Relationship Id="rId5" Type="http://schemas.openxmlformats.org/officeDocument/2006/relationships/chart" Target="../charts/chart130.xml"/><Relationship Id="rId4" Type="http://schemas.openxmlformats.org/officeDocument/2006/relationships/chart" Target="../charts/chart12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4.xml"/><Relationship Id="rId2" Type="http://schemas.openxmlformats.org/officeDocument/2006/relationships/chart" Target="../charts/chart133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5" Type="http://schemas.openxmlformats.org/officeDocument/2006/relationships/chart" Target="../charts/chart136.xml"/><Relationship Id="rId4" Type="http://schemas.openxmlformats.org/officeDocument/2006/relationships/chart" Target="../charts/chart13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0.xml"/><Relationship Id="rId2" Type="http://schemas.openxmlformats.org/officeDocument/2006/relationships/chart" Target="../charts/chart139.xml"/><Relationship Id="rId1" Type="http://schemas.openxmlformats.org/officeDocument/2006/relationships/chart" Target="../charts/chart138.xml"/><Relationship Id="rId6" Type="http://schemas.openxmlformats.org/officeDocument/2006/relationships/chart" Target="../charts/chart143.xml"/><Relationship Id="rId5" Type="http://schemas.openxmlformats.org/officeDocument/2006/relationships/chart" Target="../charts/chart142.xml"/><Relationship Id="rId4" Type="http://schemas.openxmlformats.org/officeDocument/2006/relationships/chart" Target="../charts/chart14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6.xml"/><Relationship Id="rId2" Type="http://schemas.openxmlformats.org/officeDocument/2006/relationships/chart" Target="../charts/chart145.xml"/><Relationship Id="rId1" Type="http://schemas.openxmlformats.org/officeDocument/2006/relationships/chart" Target="../charts/chart144.xml"/><Relationship Id="rId6" Type="http://schemas.openxmlformats.org/officeDocument/2006/relationships/chart" Target="../charts/chart149.xml"/><Relationship Id="rId5" Type="http://schemas.openxmlformats.org/officeDocument/2006/relationships/chart" Target="../charts/chart148.xml"/><Relationship Id="rId4" Type="http://schemas.openxmlformats.org/officeDocument/2006/relationships/chart" Target="../charts/chart14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2.xml"/><Relationship Id="rId2" Type="http://schemas.openxmlformats.org/officeDocument/2006/relationships/chart" Target="../charts/chart151.xml"/><Relationship Id="rId1" Type="http://schemas.openxmlformats.org/officeDocument/2006/relationships/chart" Target="../charts/chart150.xml"/><Relationship Id="rId6" Type="http://schemas.openxmlformats.org/officeDocument/2006/relationships/chart" Target="../charts/chart155.xml"/><Relationship Id="rId5" Type="http://schemas.openxmlformats.org/officeDocument/2006/relationships/chart" Target="../charts/chart154.xml"/><Relationship Id="rId4" Type="http://schemas.openxmlformats.org/officeDocument/2006/relationships/chart" Target="../charts/chart15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7.xml"/><Relationship Id="rId1" Type="http://schemas.openxmlformats.org/officeDocument/2006/relationships/chart" Target="../charts/chart156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0.xml"/><Relationship Id="rId2" Type="http://schemas.openxmlformats.org/officeDocument/2006/relationships/chart" Target="../charts/chart159.xml"/><Relationship Id="rId1" Type="http://schemas.openxmlformats.org/officeDocument/2006/relationships/chart" Target="../charts/chart158.xml"/><Relationship Id="rId6" Type="http://schemas.openxmlformats.org/officeDocument/2006/relationships/chart" Target="../charts/chart163.xml"/><Relationship Id="rId5" Type="http://schemas.openxmlformats.org/officeDocument/2006/relationships/chart" Target="../charts/chart162.xml"/><Relationship Id="rId4" Type="http://schemas.openxmlformats.org/officeDocument/2006/relationships/chart" Target="../charts/chart16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6.xml"/><Relationship Id="rId2" Type="http://schemas.openxmlformats.org/officeDocument/2006/relationships/chart" Target="../charts/chart165.xml"/><Relationship Id="rId1" Type="http://schemas.openxmlformats.org/officeDocument/2006/relationships/chart" Target="../charts/chart164.xml"/><Relationship Id="rId6" Type="http://schemas.openxmlformats.org/officeDocument/2006/relationships/chart" Target="../charts/chart169.xml"/><Relationship Id="rId5" Type="http://schemas.openxmlformats.org/officeDocument/2006/relationships/chart" Target="../charts/chart168.xml"/><Relationship Id="rId4" Type="http://schemas.openxmlformats.org/officeDocument/2006/relationships/chart" Target="../charts/chart16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2.xml"/><Relationship Id="rId2" Type="http://schemas.openxmlformats.org/officeDocument/2006/relationships/chart" Target="../charts/chart171.xml"/><Relationship Id="rId1" Type="http://schemas.openxmlformats.org/officeDocument/2006/relationships/chart" Target="../charts/chart170.xml"/><Relationship Id="rId6" Type="http://schemas.openxmlformats.org/officeDocument/2006/relationships/chart" Target="../charts/chart175.xml"/><Relationship Id="rId5" Type="http://schemas.openxmlformats.org/officeDocument/2006/relationships/chart" Target="../charts/chart174.xml"/><Relationship Id="rId4" Type="http://schemas.openxmlformats.org/officeDocument/2006/relationships/chart" Target="../charts/chart173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8.xml"/><Relationship Id="rId2" Type="http://schemas.openxmlformats.org/officeDocument/2006/relationships/chart" Target="../charts/chart177.xml"/><Relationship Id="rId1" Type="http://schemas.openxmlformats.org/officeDocument/2006/relationships/chart" Target="../charts/chart176.xml"/><Relationship Id="rId6" Type="http://schemas.openxmlformats.org/officeDocument/2006/relationships/chart" Target="../charts/chart181.xml"/><Relationship Id="rId5" Type="http://schemas.openxmlformats.org/officeDocument/2006/relationships/chart" Target="../charts/chart180.xml"/><Relationship Id="rId4" Type="http://schemas.openxmlformats.org/officeDocument/2006/relationships/chart" Target="../charts/chart17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3.xml"/><Relationship Id="rId1" Type="http://schemas.openxmlformats.org/officeDocument/2006/relationships/chart" Target="../charts/chart182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6.xml"/><Relationship Id="rId2" Type="http://schemas.openxmlformats.org/officeDocument/2006/relationships/chart" Target="../charts/chart185.xml"/><Relationship Id="rId1" Type="http://schemas.openxmlformats.org/officeDocument/2006/relationships/chart" Target="../charts/chart184.xml"/><Relationship Id="rId6" Type="http://schemas.openxmlformats.org/officeDocument/2006/relationships/chart" Target="../charts/chart189.xml"/><Relationship Id="rId5" Type="http://schemas.openxmlformats.org/officeDocument/2006/relationships/chart" Target="../charts/chart188.xml"/><Relationship Id="rId4" Type="http://schemas.openxmlformats.org/officeDocument/2006/relationships/chart" Target="../charts/chart18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2.xml"/><Relationship Id="rId2" Type="http://schemas.openxmlformats.org/officeDocument/2006/relationships/chart" Target="../charts/chart191.xml"/><Relationship Id="rId1" Type="http://schemas.openxmlformats.org/officeDocument/2006/relationships/chart" Target="../charts/chart190.xml"/><Relationship Id="rId6" Type="http://schemas.openxmlformats.org/officeDocument/2006/relationships/chart" Target="../charts/chart195.xml"/><Relationship Id="rId5" Type="http://schemas.openxmlformats.org/officeDocument/2006/relationships/chart" Target="../charts/chart194.xml"/><Relationship Id="rId4" Type="http://schemas.openxmlformats.org/officeDocument/2006/relationships/chart" Target="../charts/chart19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21</xdr:row>
      <xdr:rowOff>12700</xdr:rowOff>
    </xdr:from>
    <xdr:to>
      <xdr:col>7</xdr:col>
      <xdr:colOff>455467</xdr:colOff>
      <xdr:row>39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21</xdr:row>
      <xdr:rowOff>4234</xdr:rowOff>
    </xdr:from>
    <xdr:to>
      <xdr:col>16</xdr:col>
      <xdr:colOff>269200</xdr:colOff>
      <xdr:row>39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58</xdr:row>
      <xdr:rowOff>12700</xdr:rowOff>
    </xdr:from>
    <xdr:to>
      <xdr:col>6</xdr:col>
      <xdr:colOff>347133</xdr:colOff>
      <xdr:row>76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58</xdr:row>
      <xdr:rowOff>12700</xdr:rowOff>
    </xdr:from>
    <xdr:to>
      <xdr:col>14</xdr:col>
      <xdr:colOff>304800</xdr:colOff>
      <xdr:row>76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78</xdr:row>
      <xdr:rowOff>12700</xdr:rowOff>
    </xdr:from>
    <xdr:to>
      <xdr:col>6</xdr:col>
      <xdr:colOff>347134</xdr:colOff>
      <xdr:row>96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78</xdr:row>
      <xdr:rowOff>4234</xdr:rowOff>
    </xdr:from>
    <xdr:to>
      <xdr:col>14</xdr:col>
      <xdr:colOff>304800</xdr:colOff>
      <xdr:row>96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325120</xdr:colOff>
      <xdr:row>15</xdr:row>
      <xdr:rowOff>20320</xdr:rowOff>
    </xdr:from>
    <xdr:to>
      <xdr:col>7</xdr:col>
      <xdr:colOff>670520</xdr:colOff>
      <xdr:row>36</xdr:row>
      <xdr:rowOff>10160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182880</xdr:colOff>
      <xdr:row>15</xdr:row>
      <xdr:rowOff>10160</xdr:rowOff>
    </xdr:from>
    <xdr:to>
      <xdr:col>16</xdr:col>
      <xdr:colOff>164213</xdr:colOff>
      <xdr:row>36</xdr:row>
      <xdr:rowOff>10160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162560</xdr:colOff>
      <xdr:row>47</xdr:row>
      <xdr:rowOff>10160</xdr:rowOff>
    </xdr:from>
    <xdr:to>
      <xdr:col>6</xdr:col>
      <xdr:colOff>382693</xdr:colOff>
      <xdr:row>65</xdr:row>
      <xdr:rowOff>146960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13</xdr:col>
      <xdr:colOff>480907</xdr:colOff>
      <xdr:row>65</xdr:row>
      <xdr:rowOff>136800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172720</xdr:colOff>
      <xdr:row>66</xdr:row>
      <xdr:rowOff>160866</xdr:rowOff>
    </xdr:from>
    <xdr:to>
      <xdr:col>6</xdr:col>
      <xdr:colOff>392853</xdr:colOff>
      <xdr:row>84</xdr:row>
      <xdr:rowOff>160866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13546</xdr:colOff>
      <xdr:row>66</xdr:row>
      <xdr:rowOff>152400</xdr:rowOff>
    </xdr:from>
    <xdr:to>
      <xdr:col>13</xdr:col>
      <xdr:colOff>494453</xdr:colOff>
      <xdr:row>84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21</xdr:row>
      <xdr:rowOff>12700</xdr:rowOff>
    </xdr:from>
    <xdr:to>
      <xdr:col>7</xdr:col>
      <xdr:colOff>455467</xdr:colOff>
      <xdr:row>39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21</xdr:row>
      <xdr:rowOff>4234</xdr:rowOff>
    </xdr:from>
    <xdr:to>
      <xdr:col>16</xdr:col>
      <xdr:colOff>269200</xdr:colOff>
      <xdr:row>39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58</xdr:row>
      <xdr:rowOff>12700</xdr:rowOff>
    </xdr:from>
    <xdr:to>
      <xdr:col>6</xdr:col>
      <xdr:colOff>347133</xdr:colOff>
      <xdr:row>76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58</xdr:row>
      <xdr:rowOff>12700</xdr:rowOff>
    </xdr:from>
    <xdr:to>
      <xdr:col>13</xdr:col>
      <xdr:colOff>448733</xdr:colOff>
      <xdr:row>76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78</xdr:row>
      <xdr:rowOff>12700</xdr:rowOff>
    </xdr:from>
    <xdr:to>
      <xdr:col>6</xdr:col>
      <xdr:colOff>347134</xdr:colOff>
      <xdr:row>96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78</xdr:row>
      <xdr:rowOff>4234</xdr:rowOff>
    </xdr:from>
    <xdr:to>
      <xdr:col>13</xdr:col>
      <xdr:colOff>448734</xdr:colOff>
      <xdr:row>96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223520</xdr:colOff>
      <xdr:row>20</xdr:row>
      <xdr:rowOff>0</xdr:rowOff>
    </xdr:from>
    <xdr:to>
      <xdr:col>7</xdr:col>
      <xdr:colOff>568920</xdr:colOff>
      <xdr:row>38</xdr:row>
      <xdr:rowOff>136800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121920</xdr:colOff>
      <xdr:row>20</xdr:row>
      <xdr:rowOff>0</xdr:rowOff>
    </xdr:from>
    <xdr:to>
      <xdr:col>16</xdr:col>
      <xdr:colOff>103253</xdr:colOff>
      <xdr:row>38</xdr:row>
      <xdr:rowOff>136800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55</xdr:row>
      <xdr:rowOff>20320</xdr:rowOff>
    </xdr:from>
    <xdr:to>
      <xdr:col>7</xdr:col>
      <xdr:colOff>568960</xdr:colOff>
      <xdr:row>74</xdr:row>
      <xdr:rowOff>4720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264161</xdr:colOff>
      <xdr:row>75</xdr:row>
      <xdr:rowOff>20320</xdr:rowOff>
    </xdr:from>
    <xdr:to>
      <xdr:col>7</xdr:col>
      <xdr:colOff>579120</xdr:colOff>
      <xdr:row>93</xdr:row>
      <xdr:rowOff>20320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104987</xdr:colOff>
      <xdr:row>75</xdr:row>
      <xdr:rowOff>1694</xdr:rowOff>
    </xdr:from>
    <xdr:to>
      <xdr:col>16</xdr:col>
      <xdr:colOff>132080</xdr:colOff>
      <xdr:row>93</xdr:row>
      <xdr:rowOff>1694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91440</xdr:colOff>
      <xdr:row>55</xdr:row>
      <xdr:rowOff>20320</xdr:rowOff>
    </xdr:from>
    <xdr:to>
      <xdr:col>16</xdr:col>
      <xdr:colOff>132080</xdr:colOff>
      <xdr:row>74</xdr:row>
      <xdr:rowOff>4720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15</xdr:row>
      <xdr:rowOff>12700</xdr:rowOff>
    </xdr:from>
    <xdr:to>
      <xdr:col>7</xdr:col>
      <xdr:colOff>455467</xdr:colOff>
      <xdr:row>33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15</xdr:row>
      <xdr:rowOff>4234</xdr:rowOff>
    </xdr:from>
    <xdr:to>
      <xdr:col>16</xdr:col>
      <xdr:colOff>269200</xdr:colOff>
      <xdr:row>33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45</xdr:row>
      <xdr:rowOff>12700</xdr:rowOff>
    </xdr:from>
    <xdr:to>
      <xdr:col>6</xdr:col>
      <xdr:colOff>347133</xdr:colOff>
      <xdr:row>63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45</xdr:row>
      <xdr:rowOff>12700</xdr:rowOff>
    </xdr:from>
    <xdr:to>
      <xdr:col>13</xdr:col>
      <xdr:colOff>448733</xdr:colOff>
      <xdr:row>63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65</xdr:row>
      <xdr:rowOff>12700</xdr:rowOff>
    </xdr:from>
    <xdr:to>
      <xdr:col>6</xdr:col>
      <xdr:colOff>347134</xdr:colOff>
      <xdr:row>83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65</xdr:row>
      <xdr:rowOff>4234</xdr:rowOff>
    </xdr:from>
    <xdr:to>
      <xdr:col>13</xdr:col>
      <xdr:colOff>448734</xdr:colOff>
      <xdr:row>83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28</xdr:row>
      <xdr:rowOff>12700</xdr:rowOff>
    </xdr:from>
    <xdr:to>
      <xdr:col>7</xdr:col>
      <xdr:colOff>455467</xdr:colOff>
      <xdr:row>46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28</xdr:row>
      <xdr:rowOff>4234</xdr:rowOff>
    </xdr:from>
    <xdr:to>
      <xdr:col>16</xdr:col>
      <xdr:colOff>269200</xdr:colOff>
      <xdr:row>46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71</xdr:row>
      <xdr:rowOff>12700</xdr:rowOff>
    </xdr:from>
    <xdr:to>
      <xdr:col>8</xdr:col>
      <xdr:colOff>10160</xdr:colOff>
      <xdr:row>89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282786</xdr:colOff>
      <xdr:row>71</xdr:row>
      <xdr:rowOff>12700</xdr:rowOff>
    </xdr:from>
    <xdr:to>
      <xdr:col>17</xdr:col>
      <xdr:colOff>0</xdr:colOff>
      <xdr:row>89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91</xdr:row>
      <xdr:rowOff>12700</xdr:rowOff>
    </xdr:from>
    <xdr:to>
      <xdr:col>8</xdr:col>
      <xdr:colOff>10161</xdr:colOff>
      <xdr:row>109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282787</xdr:colOff>
      <xdr:row>91</xdr:row>
      <xdr:rowOff>4234</xdr:rowOff>
    </xdr:from>
    <xdr:to>
      <xdr:col>17</xdr:col>
      <xdr:colOff>1</xdr:colOff>
      <xdr:row>109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4232</xdr:colOff>
      <xdr:row>29</xdr:row>
      <xdr:rowOff>8466</xdr:rowOff>
    </xdr:from>
    <xdr:to>
      <xdr:col>16</xdr:col>
      <xdr:colOff>662899</xdr:colOff>
      <xdr:row>50</xdr:row>
      <xdr:rowOff>48066</xdr:rowOff>
    </xdr:to>
    <xdr:graphicFrame macro="">
      <xdr:nvGraphicFramePr>
        <xdr:cNvPr id="8325" name="Chart 1">
          <a:extLst>
            <a:ext uri="{FF2B5EF4-FFF2-40B4-BE49-F238E27FC236}">
              <a16:creationId xmlns:a16="http://schemas.microsoft.com/office/drawing/2014/main" id="{00000000-0008-0000-1200-00008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122766</xdr:colOff>
      <xdr:row>29</xdr:row>
      <xdr:rowOff>8466</xdr:rowOff>
    </xdr:from>
    <xdr:to>
      <xdr:col>8</xdr:col>
      <xdr:colOff>78699</xdr:colOff>
      <xdr:row>50</xdr:row>
      <xdr:rowOff>48066</xdr:rowOff>
    </xdr:to>
    <xdr:graphicFrame macro="">
      <xdr:nvGraphicFramePr>
        <xdr:cNvPr id="8326" name="Chart 2">
          <a:extLst>
            <a:ext uri="{FF2B5EF4-FFF2-40B4-BE49-F238E27FC236}">
              <a16:creationId xmlns:a16="http://schemas.microsoft.com/office/drawing/2014/main" id="{00000000-0008-0000-1200-00008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10160</xdr:colOff>
      <xdr:row>51</xdr:row>
      <xdr:rowOff>142240</xdr:rowOff>
    </xdr:from>
    <xdr:to>
      <xdr:col>16</xdr:col>
      <xdr:colOff>668827</xdr:colOff>
      <xdr:row>72</xdr:row>
      <xdr:rowOff>20320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18</xdr:row>
      <xdr:rowOff>12700</xdr:rowOff>
    </xdr:from>
    <xdr:to>
      <xdr:col>7</xdr:col>
      <xdr:colOff>455467</xdr:colOff>
      <xdr:row>36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18</xdr:row>
      <xdr:rowOff>4234</xdr:rowOff>
    </xdr:from>
    <xdr:to>
      <xdr:col>16</xdr:col>
      <xdr:colOff>269200</xdr:colOff>
      <xdr:row>36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51</xdr:row>
      <xdr:rowOff>12700</xdr:rowOff>
    </xdr:from>
    <xdr:to>
      <xdr:col>6</xdr:col>
      <xdr:colOff>347133</xdr:colOff>
      <xdr:row>69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51</xdr:row>
      <xdr:rowOff>12700</xdr:rowOff>
    </xdr:from>
    <xdr:to>
      <xdr:col>13</xdr:col>
      <xdr:colOff>448733</xdr:colOff>
      <xdr:row>69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71</xdr:row>
      <xdr:rowOff>12700</xdr:rowOff>
    </xdr:from>
    <xdr:to>
      <xdr:col>6</xdr:col>
      <xdr:colOff>347134</xdr:colOff>
      <xdr:row>89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71</xdr:row>
      <xdr:rowOff>4234</xdr:rowOff>
    </xdr:from>
    <xdr:to>
      <xdr:col>13</xdr:col>
      <xdr:colOff>448734</xdr:colOff>
      <xdr:row>89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13</xdr:row>
      <xdr:rowOff>12700</xdr:rowOff>
    </xdr:from>
    <xdr:to>
      <xdr:col>7</xdr:col>
      <xdr:colOff>455467</xdr:colOff>
      <xdr:row>31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F25FFB-A3A1-BA42-9F9B-DED625754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13</xdr:row>
      <xdr:rowOff>4234</xdr:rowOff>
    </xdr:from>
    <xdr:to>
      <xdr:col>16</xdr:col>
      <xdr:colOff>269200</xdr:colOff>
      <xdr:row>31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DE9CB7-C862-4148-ACC4-9D09FF531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42</xdr:row>
      <xdr:rowOff>12700</xdr:rowOff>
    </xdr:from>
    <xdr:to>
      <xdr:col>6</xdr:col>
      <xdr:colOff>347133</xdr:colOff>
      <xdr:row>60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9E62D7-B32F-5140-80F3-B06EE9F77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42</xdr:row>
      <xdr:rowOff>12700</xdr:rowOff>
    </xdr:from>
    <xdr:to>
      <xdr:col>13</xdr:col>
      <xdr:colOff>448733</xdr:colOff>
      <xdr:row>60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923699-50B3-5842-A607-9F85EE870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62</xdr:row>
      <xdr:rowOff>12700</xdr:rowOff>
    </xdr:from>
    <xdr:to>
      <xdr:col>6</xdr:col>
      <xdr:colOff>347134</xdr:colOff>
      <xdr:row>80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99E7E5-A837-AA4F-B958-BAD758446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62</xdr:row>
      <xdr:rowOff>4234</xdr:rowOff>
    </xdr:from>
    <xdr:to>
      <xdr:col>13</xdr:col>
      <xdr:colOff>448734</xdr:colOff>
      <xdr:row>80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4AF2FD-CD57-EB43-AC74-16390EA83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22</xdr:row>
      <xdr:rowOff>12700</xdr:rowOff>
    </xdr:from>
    <xdr:to>
      <xdr:col>7</xdr:col>
      <xdr:colOff>455467</xdr:colOff>
      <xdr:row>40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22</xdr:row>
      <xdr:rowOff>4234</xdr:rowOff>
    </xdr:from>
    <xdr:to>
      <xdr:col>16</xdr:col>
      <xdr:colOff>269200</xdr:colOff>
      <xdr:row>40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42</xdr:row>
      <xdr:rowOff>10160</xdr:rowOff>
    </xdr:from>
    <xdr:to>
      <xdr:col>6</xdr:col>
      <xdr:colOff>751840</xdr:colOff>
      <xdr:row>60</xdr:row>
      <xdr:rowOff>146960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77DBDC-0CDB-B545-8196-E2E0A6CCA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162560</xdr:colOff>
      <xdr:row>42</xdr:row>
      <xdr:rowOff>10160</xdr:rowOff>
    </xdr:from>
    <xdr:to>
      <xdr:col>12</xdr:col>
      <xdr:colOff>582507</xdr:colOff>
      <xdr:row>60</xdr:row>
      <xdr:rowOff>146960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1501A6-E0E6-4E42-9F7B-B61997330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325120</xdr:colOff>
      <xdr:row>62</xdr:row>
      <xdr:rowOff>10160</xdr:rowOff>
    </xdr:from>
    <xdr:to>
      <xdr:col>6</xdr:col>
      <xdr:colOff>745067</xdr:colOff>
      <xdr:row>80</xdr:row>
      <xdr:rowOff>146960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91169E-C0A8-5B47-B30D-13425C188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162560</xdr:colOff>
      <xdr:row>62</xdr:row>
      <xdr:rowOff>0</xdr:rowOff>
    </xdr:from>
    <xdr:to>
      <xdr:col>12</xdr:col>
      <xdr:colOff>582507</xdr:colOff>
      <xdr:row>80</xdr:row>
      <xdr:rowOff>136800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998644-6246-FE41-8748-E841CB52D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396240</xdr:colOff>
      <xdr:row>13</xdr:row>
      <xdr:rowOff>0</xdr:rowOff>
    </xdr:from>
    <xdr:to>
      <xdr:col>6</xdr:col>
      <xdr:colOff>680680</xdr:colOff>
      <xdr:row>31</xdr:row>
      <xdr:rowOff>146960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1F9CAA-8E2A-E347-87C4-EC71EDB89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132081</xdr:colOff>
      <xdr:row>13</xdr:row>
      <xdr:rowOff>0</xdr:rowOff>
    </xdr:from>
    <xdr:to>
      <xdr:col>13</xdr:col>
      <xdr:colOff>457201</xdr:colOff>
      <xdr:row>31</xdr:row>
      <xdr:rowOff>136800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2975E4-F54A-B740-A834-7BF5F4D4E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14</xdr:row>
      <xdr:rowOff>10160</xdr:rowOff>
    </xdr:from>
    <xdr:to>
      <xdr:col>7</xdr:col>
      <xdr:colOff>497800</xdr:colOff>
      <xdr:row>33</xdr:row>
      <xdr:rowOff>111760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C91B4A-E5FF-2C4A-8D0F-81524283E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1</xdr:rowOff>
    </xdr:from>
    <xdr:to>
      <xdr:col>15</xdr:col>
      <xdr:colOff>651893</xdr:colOff>
      <xdr:row>33</xdr:row>
      <xdr:rowOff>111761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E1B37E-B6C4-414A-8205-7449B7B00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182880</xdr:colOff>
      <xdr:row>46</xdr:row>
      <xdr:rowOff>0</xdr:rowOff>
    </xdr:from>
    <xdr:to>
      <xdr:col>6</xdr:col>
      <xdr:colOff>403013</xdr:colOff>
      <xdr:row>64</xdr:row>
      <xdr:rowOff>136800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07EC86-F620-1C40-B398-CF66FC6BB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23706</xdr:colOff>
      <xdr:row>46</xdr:row>
      <xdr:rowOff>0</xdr:rowOff>
    </xdr:from>
    <xdr:to>
      <xdr:col>13</xdr:col>
      <xdr:colOff>504613</xdr:colOff>
      <xdr:row>64</xdr:row>
      <xdr:rowOff>136800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563BA5-2424-8244-BD93-3CBEF34D5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182881</xdr:colOff>
      <xdr:row>66</xdr:row>
      <xdr:rowOff>0</xdr:rowOff>
    </xdr:from>
    <xdr:to>
      <xdr:col>6</xdr:col>
      <xdr:colOff>403014</xdr:colOff>
      <xdr:row>84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048215-A1B5-BD47-9B38-4229C8566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23707</xdr:colOff>
      <xdr:row>65</xdr:row>
      <xdr:rowOff>154094</xdr:rowOff>
    </xdr:from>
    <xdr:to>
      <xdr:col>13</xdr:col>
      <xdr:colOff>504614</xdr:colOff>
      <xdr:row>83</xdr:row>
      <xdr:rowOff>154094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022B59-F109-AF41-ABDE-366D2C103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16</xdr:row>
      <xdr:rowOff>18626</xdr:rowOff>
    </xdr:from>
    <xdr:to>
      <xdr:col>7</xdr:col>
      <xdr:colOff>345400</xdr:colOff>
      <xdr:row>35</xdr:row>
      <xdr:rowOff>3026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</xdr:colOff>
      <xdr:row>16</xdr:row>
      <xdr:rowOff>10160</xdr:rowOff>
    </xdr:from>
    <xdr:to>
      <xdr:col>15</xdr:col>
      <xdr:colOff>656973</xdr:colOff>
      <xdr:row>34</xdr:row>
      <xdr:rowOff>146960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284480</xdr:colOff>
      <xdr:row>48</xdr:row>
      <xdr:rowOff>0</xdr:rowOff>
    </xdr:from>
    <xdr:to>
      <xdr:col>6</xdr:col>
      <xdr:colOff>457200</xdr:colOff>
      <xdr:row>66</xdr:row>
      <xdr:rowOff>136800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1087CF-646B-B74C-AD78-BC88967E0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13</xdr:col>
      <xdr:colOff>480907</xdr:colOff>
      <xdr:row>66</xdr:row>
      <xdr:rowOff>136800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0598BAF-2293-0447-98CF-95868524F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284480</xdr:colOff>
      <xdr:row>67</xdr:row>
      <xdr:rowOff>132080</xdr:rowOff>
    </xdr:from>
    <xdr:to>
      <xdr:col>6</xdr:col>
      <xdr:colOff>480907</xdr:colOff>
      <xdr:row>86</xdr:row>
      <xdr:rowOff>106320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F98504-51C8-3542-A873-F12FDE74A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68</xdr:row>
      <xdr:rowOff>0</xdr:rowOff>
    </xdr:from>
    <xdr:to>
      <xdr:col>13</xdr:col>
      <xdr:colOff>480907</xdr:colOff>
      <xdr:row>86</xdr:row>
      <xdr:rowOff>136800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CD850D-D3E8-9249-9ED8-8D2FAF746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37</xdr:row>
      <xdr:rowOff>15240</xdr:rowOff>
    </xdr:from>
    <xdr:to>
      <xdr:col>18</xdr:col>
      <xdr:colOff>223520</xdr:colOff>
      <xdr:row>59</xdr:row>
      <xdr:rowOff>15240</xdr:rowOff>
    </xdr:to>
    <xdr:graphicFrame macro="">
      <xdr:nvGraphicFramePr>
        <xdr:cNvPr id="1422" name="Chart 2">
          <a:extLst>
            <a:ext uri="{FF2B5EF4-FFF2-40B4-BE49-F238E27FC236}">
              <a16:creationId xmlns:a16="http://schemas.microsoft.com/office/drawing/2014/main" id="{00000000-0008-0000-1600-00008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144780</xdr:colOff>
      <xdr:row>37</xdr:row>
      <xdr:rowOff>17780</xdr:rowOff>
    </xdr:from>
    <xdr:to>
      <xdr:col>8</xdr:col>
      <xdr:colOff>660400</xdr:colOff>
      <xdr:row>59</xdr:row>
      <xdr:rowOff>5080</xdr:rowOff>
    </xdr:to>
    <xdr:graphicFrame macro="">
      <xdr:nvGraphicFramePr>
        <xdr:cNvPr id="1423" name="Chart 3">
          <a:extLst>
            <a:ext uri="{FF2B5EF4-FFF2-40B4-BE49-F238E27FC236}">
              <a16:creationId xmlns:a16="http://schemas.microsoft.com/office/drawing/2014/main" id="{00000000-0008-0000-1600-00008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92</xdr:row>
      <xdr:rowOff>12699</xdr:rowOff>
    </xdr:from>
    <xdr:to>
      <xdr:col>9</xdr:col>
      <xdr:colOff>121920</xdr:colOff>
      <xdr:row>111</xdr:row>
      <xdr:rowOff>8466</xdr:rowOff>
    </xdr:to>
    <xdr:graphicFrame macro="">
      <xdr:nvGraphicFramePr>
        <xdr:cNvPr id="1424" name="Chart 4">
          <a:extLst>
            <a:ext uri="{FF2B5EF4-FFF2-40B4-BE49-F238E27FC236}">
              <a16:creationId xmlns:a16="http://schemas.microsoft.com/office/drawing/2014/main" id="{00000000-0008-0000-1600-00009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342900</xdr:colOff>
      <xdr:row>92</xdr:row>
      <xdr:rowOff>14394</xdr:rowOff>
    </xdr:from>
    <xdr:to>
      <xdr:col>18</xdr:col>
      <xdr:colOff>91440</xdr:colOff>
      <xdr:row>111</xdr:row>
      <xdr:rowOff>1693</xdr:rowOff>
    </xdr:to>
    <xdr:graphicFrame macro="">
      <xdr:nvGraphicFramePr>
        <xdr:cNvPr id="1425" name="Chart 5">
          <a:extLst>
            <a:ext uri="{FF2B5EF4-FFF2-40B4-BE49-F238E27FC236}">
              <a16:creationId xmlns:a16="http://schemas.microsoft.com/office/drawing/2014/main" id="{00000000-0008-0000-1600-00009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343748</xdr:colOff>
      <xdr:row>112</xdr:row>
      <xdr:rowOff>38946</xdr:rowOff>
    </xdr:from>
    <xdr:to>
      <xdr:col>18</xdr:col>
      <xdr:colOff>101600</xdr:colOff>
      <xdr:row>131</xdr:row>
      <xdr:rowOff>142240</xdr:rowOff>
    </xdr:to>
    <xdr:graphicFrame macro="">
      <xdr:nvGraphicFramePr>
        <xdr:cNvPr id="1426" name="Chart 6">
          <a:extLst>
            <a:ext uri="{FF2B5EF4-FFF2-40B4-BE49-F238E27FC236}">
              <a16:creationId xmlns:a16="http://schemas.microsoft.com/office/drawing/2014/main" id="{00000000-0008-0000-1600-00009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112</xdr:row>
      <xdr:rowOff>38100</xdr:rowOff>
    </xdr:from>
    <xdr:to>
      <xdr:col>9</xdr:col>
      <xdr:colOff>142240</xdr:colOff>
      <xdr:row>131</xdr:row>
      <xdr:rowOff>101600</xdr:rowOff>
    </xdr:to>
    <xdr:graphicFrame macro="">
      <xdr:nvGraphicFramePr>
        <xdr:cNvPr id="1427" name="Chart 7">
          <a:extLst>
            <a:ext uri="{FF2B5EF4-FFF2-40B4-BE49-F238E27FC236}">
              <a16:creationId xmlns:a16="http://schemas.microsoft.com/office/drawing/2014/main" id="{00000000-0008-0000-1600-00009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16</xdr:row>
      <xdr:rowOff>12700</xdr:rowOff>
    </xdr:from>
    <xdr:to>
      <xdr:col>7</xdr:col>
      <xdr:colOff>455467</xdr:colOff>
      <xdr:row>34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16</xdr:row>
      <xdr:rowOff>4234</xdr:rowOff>
    </xdr:from>
    <xdr:to>
      <xdr:col>16</xdr:col>
      <xdr:colOff>269200</xdr:colOff>
      <xdr:row>34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18</xdr:row>
      <xdr:rowOff>12700</xdr:rowOff>
    </xdr:from>
    <xdr:to>
      <xdr:col>7</xdr:col>
      <xdr:colOff>455467</xdr:colOff>
      <xdr:row>36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663787</xdr:colOff>
      <xdr:row>18</xdr:row>
      <xdr:rowOff>14394</xdr:rowOff>
    </xdr:from>
    <xdr:to>
      <xdr:col>15</xdr:col>
      <xdr:colOff>614640</xdr:colOff>
      <xdr:row>36</xdr:row>
      <xdr:rowOff>151194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53</xdr:row>
      <xdr:rowOff>12700</xdr:rowOff>
    </xdr:from>
    <xdr:to>
      <xdr:col>6</xdr:col>
      <xdr:colOff>347133</xdr:colOff>
      <xdr:row>71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53</xdr:row>
      <xdr:rowOff>12700</xdr:rowOff>
    </xdr:from>
    <xdr:to>
      <xdr:col>14</xdr:col>
      <xdr:colOff>91440</xdr:colOff>
      <xdr:row>71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73</xdr:row>
      <xdr:rowOff>12700</xdr:rowOff>
    </xdr:from>
    <xdr:to>
      <xdr:col>6</xdr:col>
      <xdr:colOff>347134</xdr:colOff>
      <xdr:row>91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73</xdr:row>
      <xdr:rowOff>4234</xdr:rowOff>
    </xdr:from>
    <xdr:to>
      <xdr:col>14</xdr:col>
      <xdr:colOff>81280</xdr:colOff>
      <xdr:row>91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365759</xdr:colOff>
      <xdr:row>30</xdr:row>
      <xdr:rowOff>91441</xdr:rowOff>
    </xdr:from>
    <xdr:to>
      <xdr:col>16</xdr:col>
      <xdr:colOff>401280</xdr:colOff>
      <xdr:row>51</xdr:row>
      <xdr:rowOff>131041</xdr:rowOff>
    </xdr:to>
    <xdr:graphicFrame macro="">
      <xdr:nvGraphicFramePr>
        <xdr:cNvPr id="6277" name="Chart 1">
          <a:extLst>
            <a:ext uri="{FF2B5EF4-FFF2-40B4-BE49-F238E27FC236}">
              <a16:creationId xmlns:a16="http://schemas.microsoft.com/office/drawing/2014/main" id="{00000000-0008-0000-1900-00008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84666</xdr:colOff>
      <xdr:row>30</xdr:row>
      <xdr:rowOff>80434</xdr:rowOff>
    </xdr:from>
    <xdr:to>
      <xdr:col>8</xdr:col>
      <xdr:colOff>89706</xdr:colOff>
      <xdr:row>51</xdr:row>
      <xdr:rowOff>120034</xdr:rowOff>
    </xdr:to>
    <xdr:graphicFrame macro="">
      <xdr:nvGraphicFramePr>
        <xdr:cNvPr id="6278" name="Chart 2">
          <a:extLst>
            <a:ext uri="{FF2B5EF4-FFF2-40B4-BE49-F238E27FC236}">
              <a16:creationId xmlns:a16="http://schemas.microsoft.com/office/drawing/2014/main" id="{00000000-0008-0000-1900-00008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23</xdr:row>
      <xdr:rowOff>12700</xdr:rowOff>
    </xdr:from>
    <xdr:to>
      <xdr:col>7</xdr:col>
      <xdr:colOff>455467</xdr:colOff>
      <xdr:row>41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23</xdr:row>
      <xdr:rowOff>4234</xdr:rowOff>
    </xdr:from>
    <xdr:to>
      <xdr:col>16</xdr:col>
      <xdr:colOff>269200</xdr:colOff>
      <xdr:row>41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58</xdr:row>
      <xdr:rowOff>12700</xdr:rowOff>
    </xdr:from>
    <xdr:to>
      <xdr:col>6</xdr:col>
      <xdr:colOff>347133</xdr:colOff>
      <xdr:row>76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58</xdr:row>
      <xdr:rowOff>12700</xdr:rowOff>
    </xdr:from>
    <xdr:to>
      <xdr:col>13</xdr:col>
      <xdr:colOff>448733</xdr:colOff>
      <xdr:row>76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78</xdr:row>
      <xdr:rowOff>12700</xdr:rowOff>
    </xdr:from>
    <xdr:to>
      <xdr:col>6</xdr:col>
      <xdr:colOff>347134</xdr:colOff>
      <xdr:row>96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78</xdr:row>
      <xdr:rowOff>4234</xdr:rowOff>
    </xdr:from>
    <xdr:to>
      <xdr:col>13</xdr:col>
      <xdr:colOff>448734</xdr:colOff>
      <xdr:row>96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314960</xdr:colOff>
      <xdr:row>14</xdr:row>
      <xdr:rowOff>0</xdr:rowOff>
    </xdr:from>
    <xdr:to>
      <xdr:col>7</xdr:col>
      <xdr:colOff>660360</xdr:colOff>
      <xdr:row>32</xdr:row>
      <xdr:rowOff>136800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8820C-7FE2-7143-8DDB-CB46769AB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15</xdr:col>
      <xdr:colOff>651893</xdr:colOff>
      <xdr:row>32</xdr:row>
      <xdr:rowOff>136800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D6E117-3C59-4C47-A51A-D0E7C1EDF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223520</xdr:colOff>
      <xdr:row>44</xdr:row>
      <xdr:rowOff>0</xdr:rowOff>
    </xdr:from>
    <xdr:to>
      <xdr:col>6</xdr:col>
      <xdr:colOff>443653</xdr:colOff>
      <xdr:row>62</xdr:row>
      <xdr:rowOff>136800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A6EA2A-7F8D-8D41-923A-43DF4C73C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64346</xdr:colOff>
      <xdr:row>44</xdr:row>
      <xdr:rowOff>0</xdr:rowOff>
    </xdr:from>
    <xdr:to>
      <xdr:col>13</xdr:col>
      <xdr:colOff>545253</xdr:colOff>
      <xdr:row>62</xdr:row>
      <xdr:rowOff>136800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97758C-F7D6-824B-BD92-A6FE1F8D8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223521</xdr:colOff>
      <xdr:row>64</xdr:row>
      <xdr:rowOff>0</xdr:rowOff>
    </xdr:from>
    <xdr:to>
      <xdr:col>6</xdr:col>
      <xdr:colOff>443654</xdr:colOff>
      <xdr:row>82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A7F387-AE40-1A43-BBAE-763050B87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64347</xdr:colOff>
      <xdr:row>63</xdr:row>
      <xdr:rowOff>154094</xdr:rowOff>
    </xdr:from>
    <xdr:to>
      <xdr:col>13</xdr:col>
      <xdr:colOff>545254</xdr:colOff>
      <xdr:row>81</xdr:row>
      <xdr:rowOff>154094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AF244D5-96E8-F140-8E7E-E517E2A50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15</xdr:row>
      <xdr:rowOff>12700</xdr:rowOff>
    </xdr:from>
    <xdr:to>
      <xdr:col>7</xdr:col>
      <xdr:colOff>455467</xdr:colOff>
      <xdr:row>33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15</xdr:row>
      <xdr:rowOff>4234</xdr:rowOff>
    </xdr:from>
    <xdr:to>
      <xdr:col>16</xdr:col>
      <xdr:colOff>269200</xdr:colOff>
      <xdr:row>33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46</xdr:row>
      <xdr:rowOff>12700</xdr:rowOff>
    </xdr:from>
    <xdr:to>
      <xdr:col>6</xdr:col>
      <xdr:colOff>347133</xdr:colOff>
      <xdr:row>64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46</xdr:row>
      <xdr:rowOff>12700</xdr:rowOff>
    </xdr:from>
    <xdr:to>
      <xdr:col>13</xdr:col>
      <xdr:colOff>448733</xdr:colOff>
      <xdr:row>64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66</xdr:row>
      <xdr:rowOff>12700</xdr:rowOff>
    </xdr:from>
    <xdr:to>
      <xdr:col>6</xdr:col>
      <xdr:colOff>347134</xdr:colOff>
      <xdr:row>84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66</xdr:row>
      <xdr:rowOff>4234</xdr:rowOff>
    </xdr:from>
    <xdr:to>
      <xdr:col>13</xdr:col>
      <xdr:colOff>448734</xdr:colOff>
      <xdr:row>84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14</xdr:row>
      <xdr:rowOff>12700</xdr:rowOff>
    </xdr:from>
    <xdr:to>
      <xdr:col>7</xdr:col>
      <xdr:colOff>455467</xdr:colOff>
      <xdr:row>32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14</xdr:row>
      <xdr:rowOff>4234</xdr:rowOff>
    </xdr:from>
    <xdr:to>
      <xdr:col>16</xdr:col>
      <xdr:colOff>269200</xdr:colOff>
      <xdr:row>32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44</xdr:row>
      <xdr:rowOff>12700</xdr:rowOff>
    </xdr:from>
    <xdr:to>
      <xdr:col>6</xdr:col>
      <xdr:colOff>347133</xdr:colOff>
      <xdr:row>62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44</xdr:row>
      <xdr:rowOff>12700</xdr:rowOff>
    </xdr:from>
    <xdr:to>
      <xdr:col>13</xdr:col>
      <xdr:colOff>448733</xdr:colOff>
      <xdr:row>62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64</xdr:row>
      <xdr:rowOff>12700</xdr:rowOff>
    </xdr:from>
    <xdr:to>
      <xdr:col>6</xdr:col>
      <xdr:colOff>347134</xdr:colOff>
      <xdr:row>82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64</xdr:row>
      <xdr:rowOff>4234</xdr:rowOff>
    </xdr:from>
    <xdr:to>
      <xdr:col>13</xdr:col>
      <xdr:colOff>448734</xdr:colOff>
      <xdr:row>82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16</xdr:row>
      <xdr:rowOff>12700</xdr:rowOff>
    </xdr:from>
    <xdr:to>
      <xdr:col>7</xdr:col>
      <xdr:colOff>455467</xdr:colOff>
      <xdr:row>34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16</xdr:row>
      <xdr:rowOff>4234</xdr:rowOff>
    </xdr:from>
    <xdr:to>
      <xdr:col>16</xdr:col>
      <xdr:colOff>269200</xdr:colOff>
      <xdr:row>34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50</xdr:row>
      <xdr:rowOff>12700</xdr:rowOff>
    </xdr:from>
    <xdr:to>
      <xdr:col>6</xdr:col>
      <xdr:colOff>347133</xdr:colOff>
      <xdr:row>68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50</xdr:row>
      <xdr:rowOff>12700</xdr:rowOff>
    </xdr:from>
    <xdr:to>
      <xdr:col>13</xdr:col>
      <xdr:colOff>448733</xdr:colOff>
      <xdr:row>68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70</xdr:row>
      <xdr:rowOff>12700</xdr:rowOff>
    </xdr:from>
    <xdr:to>
      <xdr:col>6</xdr:col>
      <xdr:colOff>347134</xdr:colOff>
      <xdr:row>88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70</xdr:row>
      <xdr:rowOff>4234</xdr:rowOff>
    </xdr:from>
    <xdr:to>
      <xdr:col>13</xdr:col>
      <xdr:colOff>448734</xdr:colOff>
      <xdr:row>88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23</xdr:row>
      <xdr:rowOff>12700</xdr:rowOff>
    </xdr:from>
    <xdr:to>
      <xdr:col>7</xdr:col>
      <xdr:colOff>455467</xdr:colOff>
      <xdr:row>41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13547</xdr:colOff>
      <xdr:row>23</xdr:row>
      <xdr:rowOff>14394</xdr:rowOff>
    </xdr:from>
    <xdr:to>
      <xdr:col>15</xdr:col>
      <xdr:colOff>665440</xdr:colOff>
      <xdr:row>41</xdr:row>
      <xdr:rowOff>151194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62</xdr:row>
      <xdr:rowOff>12700</xdr:rowOff>
    </xdr:from>
    <xdr:to>
      <xdr:col>6</xdr:col>
      <xdr:colOff>347133</xdr:colOff>
      <xdr:row>80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62</xdr:row>
      <xdr:rowOff>12700</xdr:rowOff>
    </xdr:from>
    <xdr:to>
      <xdr:col>13</xdr:col>
      <xdr:colOff>448733</xdr:colOff>
      <xdr:row>80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82</xdr:row>
      <xdr:rowOff>12700</xdr:rowOff>
    </xdr:from>
    <xdr:to>
      <xdr:col>6</xdr:col>
      <xdr:colOff>347134</xdr:colOff>
      <xdr:row>100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82</xdr:row>
      <xdr:rowOff>4234</xdr:rowOff>
    </xdr:from>
    <xdr:to>
      <xdr:col>13</xdr:col>
      <xdr:colOff>448734</xdr:colOff>
      <xdr:row>100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16</xdr:row>
      <xdr:rowOff>12700</xdr:rowOff>
    </xdr:from>
    <xdr:to>
      <xdr:col>7</xdr:col>
      <xdr:colOff>455467</xdr:colOff>
      <xdr:row>34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16</xdr:row>
      <xdr:rowOff>4234</xdr:rowOff>
    </xdr:from>
    <xdr:to>
      <xdr:col>16</xdr:col>
      <xdr:colOff>269200</xdr:colOff>
      <xdr:row>34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18626</xdr:colOff>
      <xdr:row>36</xdr:row>
      <xdr:rowOff>8467</xdr:rowOff>
    </xdr:from>
    <xdr:to>
      <xdr:col>16</xdr:col>
      <xdr:colOff>677293</xdr:colOff>
      <xdr:row>57</xdr:row>
      <xdr:rowOff>48067</xdr:rowOff>
    </xdr:to>
    <xdr:graphicFrame macro="">
      <xdr:nvGraphicFramePr>
        <xdr:cNvPr id="3469" name="Chart 1">
          <a:extLst>
            <a:ext uri="{FF2B5EF4-FFF2-40B4-BE49-F238E27FC236}">
              <a16:creationId xmlns:a16="http://schemas.microsoft.com/office/drawing/2014/main" id="{00000000-0008-0000-2100-00008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84667</xdr:colOff>
      <xdr:row>36</xdr:row>
      <xdr:rowOff>8467</xdr:rowOff>
    </xdr:from>
    <xdr:to>
      <xdr:col>8</xdr:col>
      <xdr:colOff>40600</xdr:colOff>
      <xdr:row>57</xdr:row>
      <xdr:rowOff>48067</xdr:rowOff>
    </xdr:to>
    <xdr:graphicFrame macro="">
      <xdr:nvGraphicFramePr>
        <xdr:cNvPr id="3470" name="Chart 2">
          <a:extLst>
            <a:ext uri="{FF2B5EF4-FFF2-40B4-BE49-F238E27FC236}">
              <a16:creationId xmlns:a16="http://schemas.microsoft.com/office/drawing/2014/main" id="{00000000-0008-0000-2100-00008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90</xdr:row>
      <xdr:rowOff>8466</xdr:rowOff>
    </xdr:from>
    <xdr:to>
      <xdr:col>7</xdr:col>
      <xdr:colOff>696767</xdr:colOff>
      <xdr:row>108</xdr:row>
      <xdr:rowOff>145266</xdr:rowOff>
    </xdr:to>
    <xdr:graphicFrame macro="">
      <xdr:nvGraphicFramePr>
        <xdr:cNvPr id="3471" name="Chart 3">
          <a:extLst>
            <a:ext uri="{FF2B5EF4-FFF2-40B4-BE49-F238E27FC236}">
              <a16:creationId xmlns:a16="http://schemas.microsoft.com/office/drawing/2014/main" id="{00000000-0008-0000-2100-00008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232832</xdr:colOff>
      <xdr:row>90</xdr:row>
      <xdr:rowOff>8466</xdr:rowOff>
    </xdr:from>
    <xdr:to>
      <xdr:col>16</xdr:col>
      <xdr:colOff>214166</xdr:colOff>
      <xdr:row>108</xdr:row>
      <xdr:rowOff>145266</xdr:rowOff>
    </xdr:to>
    <xdr:graphicFrame macro="">
      <xdr:nvGraphicFramePr>
        <xdr:cNvPr id="3472" name="Chart 4">
          <a:extLst>
            <a:ext uri="{FF2B5EF4-FFF2-40B4-BE49-F238E27FC236}">
              <a16:creationId xmlns:a16="http://schemas.microsoft.com/office/drawing/2014/main" id="{00000000-0008-0000-2100-00009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232832</xdr:colOff>
      <xdr:row>109</xdr:row>
      <xdr:rowOff>127001</xdr:rowOff>
    </xdr:from>
    <xdr:to>
      <xdr:col>16</xdr:col>
      <xdr:colOff>214166</xdr:colOff>
      <xdr:row>128</xdr:row>
      <xdr:rowOff>111401</xdr:rowOff>
    </xdr:to>
    <xdr:graphicFrame macro="">
      <xdr:nvGraphicFramePr>
        <xdr:cNvPr id="3473" name="Chart 5">
          <a:extLst>
            <a:ext uri="{FF2B5EF4-FFF2-40B4-BE49-F238E27FC236}">
              <a16:creationId xmlns:a16="http://schemas.microsoft.com/office/drawing/2014/main" id="{00000000-0008-0000-2100-00009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109</xdr:row>
      <xdr:rowOff>127001</xdr:rowOff>
    </xdr:from>
    <xdr:to>
      <xdr:col>7</xdr:col>
      <xdr:colOff>696767</xdr:colOff>
      <xdr:row>128</xdr:row>
      <xdr:rowOff>111401</xdr:rowOff>
    </xdr:to>
    <xdr:graphicFrame macro="">
      <xdr:nvGraphicFramePr>
        <xdr:cNvPr id="3474" name="Chart 6">
          <a:extLst>
            <a:ext uri="{FF2B5EF4-FFF2-40B4-BE49-F238E27FC236}">
              <a16:creationId xmlns:a16="http://schemas.microsoft.com/office/drawing/2014/main" id="{00000000-0008-0000-2100-00009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673100</xdr:colOff>
      <xdr:row>34</xdr:row>
      <xdr:rowOff>8467</xdr:rowOff>
    </xdr:from>
    <xdr:to>
      <xdr:col>16</xdr:col>
      <xdr:colOff>654434</xdr:colOff>
      <xdr:row>55</xdr:row>
      <xdr:rowOff>48067</xdr:rowOff>
    </xdr:to>
    <xdr:graphicFrame macro="">
      <xdr:nvGraphicFramePr>
        <xdr:cNvPr id="5517" name="Chart 1">
          <a:extLst>
            <a:ext uri="{FF2B5EF4-FFF2-40B4-BE49-F238E27FC236}">
              <a16:creationId xmlns:a16="http://schemas.microsoft.com/office/drawing/2014/main" id="{00000000-0008-0000-2200-00008D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84666</xdr:colOff>
      <xdr:row>34</xdr:row>
      <xdr:rowOff>12700</xdr:rowOff>
    </xdr:from>
    <xdr:to>
      <xdr:col>8</xdr:col>
      <xdr:colOff>40599</xdr:colOff>
      <xdr:row>55</xdr:row>
      <xdr:rowOff>52300</xdr:rowOff>
    </xdr:to>
    <xdr:graphicFrame macro="">
      <xdr:nvGraphicFramePr>
        <xdr:cNvPr id="5518" name="Chart 2">
          <a:extLst>
            <a:ext uri="{FF2B5EF4-FFF2-40B4-BE49-F238E27FC236}">
              <a16:creationId xmlns:a16="http://schemas.microsoft.com/office/drawing/2014/main" id="{00000000-0008-0000-2200-00008E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67733</xdr:colOff>
      <xdr:row>86</xdr:row>
      <xdr:rowOff>0</xdr:rowOff>
    </xdr:from>
    <xdr:to>
      <xdr:col>8</xdr:col>
      <xdr:colOff>23666</xdr:colOff>
      <xdr:row>104</xdr:row>
      <xdr:rowOff>136800</xdr:rowOff>
    </xdr:to>
    <xdr:graphicFrame macro="">
      <xdr:nvGraphicFramePr>
        <xdr:cNvPr id="5519" name="Chart 3">
          <a:extLst>
            <a:ext uri="{FF2B5EF4-FFF2-40B4-BE49-F238E27FC236}">
              <a16:creationId xmlns:a16="http://schemas.microsoft.com/office/drawing/2014/main" id="{00000000-0008-0000-2200-00008F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258234</xdr:colOff>
      <xdr:row>86</xdr:row>
      <xdr:rowOff>0</xdr:rowOff>
    </xdr:from>
    <xdr:to>
      <xdr:col>16</xdr:col>
      <xdr:colOff>239568</xdr:colOff>
      <xdr:row>104</xdr:row>
      <xdr:rowOff>136800</xdr:rowOff>
    </xdr:to>
    <xdr:graphicFrame macro="">
      <xdr:nvGraphicFramePr>
        <xdr:cNvPr id="5520" name="Chart 4">
          <a:extLst>
            <a:ext uri="{FF2B5EF4-FFF2-40B4-BE49-F238E27FC236}">
              <a16:creationId xmlns:a16="http://schemas.microsoft.com/office/drawing/2014/main" id="{00000000-0008-0000-2200-000090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67733</xdr:colOff>
      <xdr:row>106</xdr:row>
      <xdr:rowOff>33867</xdr:rowOff>
    </xdr:from>
    <xdr:to>
      <xdr:col>8</xdr:col>
      <xdr:colOff>23666</xdr:colOff>
      <xdr:row>125</xdr:row>
      <xdr:rowOff>18267</xdr:rowOff>
    </xdr:to>
    <xdr:graphicFrame macro="">
      <xdr:nvGraphicFramePr>
        <xdr:cNvPr id="5521" name="Chart 5">
          <a:extLst>
            <a:ext uri="{FF2B5EF4-FFF2-40B4-BE49-F238E27FC236}">
              <a16:creationId xmlns:a16="http://schemas.microsoft.com/office/drawing/2014/main" id="{00000000-0008-0000-2200-000091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258234</xdr:colOff>
      <xdr:row>106</xdr:row>
      <xdr:rowOff>33867</xdr:rowOff>
    </xdr:from>
    <xdr:to>
      <xdr:col>16</xdr:col>
      <xdr:colOff>239568</xdr:colOff>
      <xdr:row>125</xdr:row>
      <xdr:rowOff>18267</xdr:rowOff>
    </xdr:to>
    <xdr:graphicFrame macro="">
      <xdr:nvGraphicFramePr>
        <xdr:cNvPr id="5522" name="Chart 6">
          <a:extLst>
            <a:ext uri="{FF2B5EF4-FFF2-40B4-BE49-F238E27FC236}">
              <a16:creationId xmlns:a16="http://schemas.microsoft.com/office/drawing/2014/main" id="{00000000-0008-0000-2200-000092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292100</xdr:colOff>
      <xdr:row>27</xdr:row>
      <xdr:rowOff>0</xdr:rowOff>
    </xdr:from>
    <xdr:to>
      <xdr:col>17</xdr:col>
      <xdr:colOff>63500</xdr:colOff>
      <xdr:row>44</xdr:row>
      <xdr:rowOff>139700</xdr:rowOff>
    </xdr:to>
    <xdr:graphicFrame macro="">
      <xdr:nvGraphicFramePr>
        <xdr:cNvPr id="11661" name="Chart 1">
          <a:extLst>
            <a:ext uri="{FF2B5EF4-FFF2-40B4-BE49-F238E27FC236}">
              <a16:creationId xmlns:a16="http://schemas.microsoft.com/office/drawing/2014/main" id="{00000000-0008-0000-2300-00008D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26</xdr:row>
      <xdr:rowOff>127000</xdr:rowOff>
    </xdr:from>
    <xdr:to>
      <xdr:col>8</xdr:col>
      <xdr:colOff>254000</xdr:colOff>
      <xdr:row>44</xdr:row>
      <xdr:rowOff>139700</xdr:rowOff>
    </xdr:to>
    <xdr:graphicFrame macro="">
      <xdr:nvGraphicFramePr>
        <xdr:cNvPr id="11662" name="Chart 2">
          <a:extLst>
            <a:ext uri="{FF2B5EF4-FFF2-40B4-BE49-F238E27FC236}">
              <a16:creationId xmlns:a16="http://schemas.microsoft.com/office/drawing/2014/main" id="{00000000-0008-0000-2300-00008E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12700</xdr:rowOff>
    </xdr:from>
    <xdr:to>
      <xdr:col>7</xdr:col>
      <xdr:colOff>457200</xdr:colOff>
      <xdr:row>84</xdr:row>
      <xdr:rowOff>12700</xdr:rowOff>
    </xdr:to>
    <xdr:graphicFrame macro="">
      <xdr:nvGraphicFramePr>
        <xdr:cNvPr id="11663" name="Chart 3">
          <a:extLst>
            <a:ext uri="{FF2B5EF4-FFF2-40B4-BE49-F238E27FC236}">
              <a16:creationId xmlns:a16="http://schemas.microsoft.com/office/drawing/2014/main" id="{00000000-0008-0000-2300-00008F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546100</xdr:colOff>
      <xdr:row>67</xdr:row>
      <xdr:rowOff>12700</xdr:rowOff>
    </xdr:from>
    <xdr:to>
      <xdr:col>15</xdr:col>
      <xdr:colOff>330200</xdr:colOff>
      <xdr:row>84</xdr:row>
      <xdr:rowOff>12700</xdr:rowOff>
    </xdr:to>
    <xdr:graphicFrame macro="">
      <xdr:nvGraphicFramePr>
        <xdr:cNvPr id="11664" name="Chart 4">
          <a:extLst>
            <a:ext uri="{FF2B5EF4-FFF2-40B4-BE49-F238E27FC236}">
              <a16:creationId xmlns:a16="http://schemas.microsoft.com/office/drawing/2014/main" id="{00000000-0008-0000-2300-000090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546100</xdr:colOff>
      <xdr:row>84</xdr:row>
      <xdr:rowOff>101600</xdr:rowOff>
    </xdr:from>
    <xdr:to>
      <xdr:col>15</xdr:col>
      <xdr:colOff>330200</xdr:colOff>
      <xdr:row>101</xdr:row>
      <xdr:rowOff>101600</xdr:rowOff>
    </xdr:to>
    <xdr:graphicFrame macro="">
      <xdr:nvGraphicFramePr>
        <xdr:cNvPr id="11665" name="Chart 5">
          <a:extLst>
            <a:ext uri="{FF2B5EF4-FFF2-40B4-BE49-F238E27FC236}">
              <a16:creationId xmlns:a16="http://schemas.microsoft.com/office/drawing/2014/main" id="{00000000-0008-0000-2300-000091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84</xdr:row>
      <xdr:rowOff>76200</xdr:rowOff>
    </xdr:from>
    <xdr:to>
      <xdr:col>7</xdr:col>
      <xdr:colOff>457200</xdr:colOff>
      <xdr:row>101</xdr:row>
      <xdr:rowOff>76200</xdr:rowOff>
    </xdr:to>
    <xdr:graphicFrame macro="">
      <xdr:nvGraphicFramePr>
        <xdr:cNvPr id="11666" name="Chart 6">
          <a:extLst>
            <a:ext uri="{FF2B5EF4-FFF2-40B4-BE49-F238E27FC236}">
              <a16:creationId xmlns:a16="http://schemas.microsoft.com/office/drawing/2014/main" id="{00000000-0008-0000-2300-000092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292100</xdr:colOff>
      <xdr:row>25</xdr:row>
      <xdr:rowOff>0</xdr:rowOff>
    </xdr:from>
    <xdr:to>
      <xdr:col>17</xdr:col>
      <xdr:colOff>63500</xdr:colOff>
      <xdr:row>42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24</xdr:row>
      <xdr:rowOff>127000</xdr:rowOff>
    </xdr:from>
    <xdr:to>
      <xdr:col>8</xdr:col>
      <xdr:colOff>254000</xdr:colOff>
      <xdr:row>42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12700</xdr:rowOff>
    </xdr:from>
    <xdr:to>
      <xdr:col>7</xdr:col>
      <xdr:colOff>457200</xdr:colOff>
      <xdr:row>83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546100</xdr:colOff>
      <xdr:row>66</xdr:row>
      <xdr:rowOff>12700</xdr:rowOff>
    </xdr:from>
    <xdr:to>
      <xdr:col>15</xdr:col>
      <xdr:colOff>330200</xdr:colOff>
      <xdr:row>83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546100</xdr:colOff>
      <xdr:row>83</xdr:row>
      <xdr:rowOff>101600</xdr:rowOff>
    </xdr:from>
    <xdr:to>
      <xdr:col>15</xdr:col>
      <xdr:colOff>330200</xdr:colOff>
      <xdr:row>100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76200</xdr:rowOff>
    </xdr:from>
    <xdr:to>
      <xdr:col>7</xdr:col>
      <xdr:colOff>457200</xdr:colOff>
      <xdr:row>100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25</xdr:row>
      <xdr:rowOff>139700</xdr:rowOff>
    </xdr:from>
    <xdr:to>
      <xdr:col>16</xdr:col>
      <xdr:colOff>228600</xdr:colOff>
      <xdr:row>44</xdr:row>
      <xdr:rowOff>88100</xdr:rowOff>
    </xdr:to>
    <xdr:graphicFrame macro="">
      <xdr:nvGraphicFramePr>
        <xdr:cNvPr id="10373" name="Chart 1">
          <a:extLst>
            <a:ext uri="{FF2B5EF4-FFF2-40B4-BE49-F238E27FC236}">
              <a16:creationId xmlns:a16="http://schemas.microsoft.com/office/drawing/2014/main" id="{00000000-0008-0000-2500-000085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25</xdr:row>
      <xdr:rowOff>139700</xdr:rowOff>
    </xdr:from>
    <xdr:to>
      <xdr:col>7</xdr:col>
      <xdr:colOff>508000</xdr:colOff>
      <xdr:row>44</xdr:row>
      <xdr:rowOff>63500</xdr:rowOff>
    </xdr:to>
    <xdr:graphicFrame macro="">
      <xdr:nvGraphicFramePr>
        <xdr:cNvPr id="10374" name="Chart 2">
          <a:extLst>
            <a:ext uri="{FF2B5EF4-FFF2-40B4-BE49-F238E27FC236}">
              <a16:creationId xmlns:a16="http://schemas.microsoft.com/office/drawing/2014/main" id="{00000000-0008-0000-2500-000086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508000</xdr:colOff>
      <xdr:row>32</xdr:row>
      <xdr:rowOff>0</xdr:rowOff>
    </xdr:from>
    <xdr:to>
      <xdr:col>16</xdr:col>
      <xdr:colOff>279400</xdr:colOff>
      <xdr:row>50</xdr:row>
      <xdr:rowOff>12700</xdr:rowOff>
    </xdr:to>
    <xdr:graphicFrame macro="">
      <xdr:nvGraphicFramePr>
        <xdr:cNvPr id="9349" name="Chart 1">
          <a:extLst>
            <a:ext uri="{FF2B5EF4-FFF2-40B4-BE49-F238E27FC236}">
              <a16:creationId xmlns:a16="http://schemas.microsoft.com/office/drawing/2014/main" id="{00000000-0008-0000-2600-00008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32</xdr:row>
      <xdr:rowOff>0</xdr:rowOff>
    </xdr:from>
    <xdr:to>
      <xdr:col>7</xdr:col>
      <xdr:colOff>558800</xdr:colOff>
      <xdr:row>50</xdr:row>
      <xdr:rowOff>0</xdr:rowOff>
    </xdr:to>
    <xdr:graphicFrame macro="">
      <xdr:nvGraphicFramePr>
        <xdr:cNvPr id="9350" name="Chart 2">
          <a:extLst>
            <a:ext uri="{FF2B5EF4-FFF2-40B4-BE49-F238E27FC236}">
              <a16:creationId xmlns:a16="http://schemas.microsoft.com/office/drawing/2014/main" id="{00000000-0008-0000-2600-00008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330200</xdr:colOff>
      <xdr:row>79</xdr:row>
      <xdr:rowOff>101600</xdr:rowOff>
    </xdr:from>
    <xdr:to>
      <xdr:col>8</xdr:col>
      <xdr:colOff>76200</xdr:colOff>
      <xdr:row>97</xdr:row>
      <xdr:rowOff>114300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431800</xdr:colOff>
      <xdr:row>79</xdr:row>
      <xdr:rowOff>101600</xdr:rowOff>
    </xdr:from>
    <xdr:to>
      <xdr:col>16</xdr:col>
      <xdr:colOff>203200</xdr:colOff>
      <xdr:row>97</xdr:row>
      <xdr:rowOff>114300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330200</xdr:colOff>
      <xdr:row>99</xdr:row>
      <xdr:rowOff>38100</xdr:rowOff>
    </xdr:from>
    <xdr:to>
      <xdr:col>8</xdr:col>
      <xdr:colOff>76200</xdr:colOff>
      <xdr:row>117</xdr:row>
      <xdr:rowOff>50800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431800</xdr:colOff>
      <xdr:row>99</xdr:row>
      <xdr:rowOff>38100</xdr:rowOff>
    </xdr:from>
    <xdr:to>
      <xdr:col>16</xdr:col>
      <xdr:colOff>203200</xdr:colOff>
      <xdr:row>117</xdr:row>
      <xdr:rowOff>50800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29</xdr:row>
      <xdr:rowOff>0</xdr:rowOff>
    </xdr:from>
    <xdr:to>
      <xdr:col>8</xdr:col>
      <xdr:colOff>0</xdr:colOff>
      <xdr:row>47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457200</xdr:colOff>
      <xdr:row>47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215900</xdr:colOff>
      <xdr:row>75</xdr:row>
      <xdr:rowOff>38100</xdr:rowOff>
    </xdr:from>
    <xdr:to>
      <xdr:col>7</xdr:col>
      <xdr:colOff>660400</xdr:colOff>
      <xdr:row>93</xdr:row>
      <xdr:rowOff>50800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342900</xdr:colOff>
      <xdr:row>75</xdr:row>
      <xdr:rowOff>38100</xdr:rowOff>
    </xdr:from>
    <xdr:to>
      <xdr:col>16</xdr:col>
      <xdr:colOff>114300</xdr:colOff>
      <xdr:row>93</xdr:row>
      <xdr:rowOff>50800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215900</xdr:colOff>
      <xdr:row>94</xdr:row>
      <xdr:rowOff>127000</xdr:rowOff>
    </xdr:from>
    <xdr:to>
      <xdr:col>7</xdr:col>
      <xdr:colOff>660400</xdr:colOff>
      <xdr:row>112</xdr:row>
      <xdr:rowOff>139700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342900</xdr:colOff>
      <xdr:row>94</xdr:row>
      <xdr:rowOff>127000</xdr:rowOff>
    </xdr:from>
    <xdr:to>
      <xdr:col>16</xdr:col>
      <xdr:colOff>114300</xdr:colOff>
      <xdr:row>112</xdr:row>
      <xdr:rowOff>139700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22</xdr:row>
      <xdr:rowOff>12700</xdr:rowOff>
    </xdr:from>
    <xdr:to>
      <xdr:col>7</xdr:col>
      <xdr:colOff>455467</xdr:colOff>
      <xdr:row>40</xdr:row>
      <xdr:rowOff>149500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33867</xdr:colOff>
      <xdr:row>22</xdr:row>
      <xdr:rowOff>4234</xdr:rowOff>
    </xdr:from>
    <xdr:to>
      <xdr:col>16</xdr:col>
      <xdr:colOff>15200</xdr:colOff>
      <xdr:row>40</xdr:row>
      <xdr:rowOff>141034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60</xdr:row>
      <xdr:rowOff>12700</xdr:rowOff>
    </xdr:from>
    <xdr:to>
      <xdr:col>7</xdr:col>
      <xdr:colOff>467359</xdr:colOff>
      <xdr:row>78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18626</xdr:colOff>
      <xdr:row>60</xdr:row>
      <xdr:rowOff>12700</xdr:rowOff>
    </xdr:from>
    <xdr:to>
      <xdr:col>16</xdr:col>
      <xdr:colOff>81279</xdr:colOff>
      <xdr:row>78</xdr:row>
      <xdr:rowOff>149500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80</xdr:row>
      <xdr:rowOff>12700</xdr:rowOff>
    </xdr:from>
    <xdr:to>
      <xdr:col>7</xdr:col>
      <xdr:colOff>467360</xdr:colOff>
      <xdr:row>98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18627</xdr:colOff>
      <xdr:row>80</xdr:row>
      <xdr:rowOff>4234</xdr:rowOff>
    </xdr:from>
    <xdr:to>
      <xdr:col>16</xdr:col>
      <xdr:colOff>81280</xdr:colOff>
      <xdr:row>98</xdr:row>
      <xdr:rowOff>4234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25</xdr:row>
      <xdr:rowOff>12700</xdr:rowOff>
    </xdr:from>
    <xdr:to>
      <xdr:col>7</xdr:col>
      <xdr:colOff>455467</xdr:colOff>
      <xdr:row>43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25</xdr:row>
      <xdr:rowOff>4234</xdr:rowOff>
    </xdr:from>
    <xdr:to>
      <xdr:col>16</xdr:col>
      <xdr:colOff>269200</xdr:colOff>
      <xdr:row>43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66</xdr:row>
      <xdr:rowOff>12700</xdr:rowOff>
    </xdr:from>
    <xdr:to>
      <xdr:col>7</xdr:col>
      <xdr:colOff>436880</xdr:colOff>
      <xdr:row>84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231986</xdr:colOff>
      <xdr:row>66</xdr:row>
      <xdr:rowOff>12700</xdr:rowOff>
    </xdr:from>
    <xdr:to>
      <xdr:col>16</xdr:col>
      <xdr:colOff>254000</xdr:colOff>
      <xdr:row>84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86</xdr:row>
      <xdr:rowOff>12700</xdr:rowOff>
    </xdr:from>
    <xdr:to>
      <xdr:col>7</xdr:col>
      <xdr:colOff>447040</xdr:colOff>
      <xdr:row>104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211667</xdr:colOff>
      <xdr:row>86</xdr:row>
      <xdr:rowOff>4234</xdr:rowOff>
    </xdr:from>
    <xdr:to>
      <xdr:col>16</xdr:col>
      <xdr:colOff>264160</xdr:colOff>
      <xdr:row>104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18</xdr:row>
      <xdr:rowOff>12700</xdr:rowOff>
    </xdr:from>
    <xdr:to>
      <xdr:col>7</xdr:col>
      <xdr:colOff>455467</xdr:colOff>
      <xdr:row>36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18</xdr:row>
      <xdr:rowOff>4234</xdr:rowOff>
    </xdr:from>
    <xdr:to>
      <xdr:col>16</xdr:col>
      <xdr:colOff>269200</xdr:colOff>
      <xdr:row>36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54</xdr:row>
      <xdr:rowOff>12700</xdr:rowOff>
    </xdr:from>
    <xdr:to>
      <xdr:col>6</xdr:col>
      <xdr:colOff>347133</xdr:colOff>
      <xdr:row>72</xdr:row>
      <xdr:rowOff>149500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668866</xdr:colOff>
      <xdr:row>54</xdr:row>
      <xdr:rowOff>12700</xdr:rowOff>
    </xdr:from>
    <xdr:to>
      <xdr:col>13</xdr:col>
      <xdr:colOff>448733</xdr:colOff>
      <xdr:row>72</xdr:row>
      <xdr:rowOff>149500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127001</xdr:colOff>
      <xdr:row>74</xdr:row>
      <xdr:rowOff>12700</xdr:rowOff>
    </xdr:from>
    <xdr:to>
      <xdr:col>6</xdr:col>
      <xdr:colOff>347134</xdr:colOff>
      <xdr:row>92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668867</xdr:colOff>
      <xdr:row>74</xdr:row>
      <xdr:rowOff>4234</xdr:rowOff>
    </xdr:from>
    <xdr:to>
      <xdr:col>13</xdr:col>
      <xdr:colOff>448734</xdr:colOff>
      <xdr:row>92</xdr:row>
      <xdr:rowOff>4234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578272</xdr:colOff>
      <xdr:row>32</xdr:row>
      <xdr:rowOff>148167</xdr:rowOff>
    </xdr:from>
    <xdr:to>
      <xdr:col>16</xdr:col>
      <xdr:colOff>559606</xdr:colOff>
      <xdr:row>54</xdr:row>
      <xdr:rowOff>35367</xdr:rowOff>
    </xdr:to>
    <xdr:graphicFrame macro="">
      <xdr:nvGraphicFramePr>
        <xdr:cNvPr id="2183" name="Chart 3">
          <a:extLst>
            <a:ext uri="{FF2B5EF4-FFF2-40B4-BE49-F238E27FC236}">
              <a16:creationId xmlns:a16="http://schemas.microsoft.com/office/drawing/2014/main" id="{00000000-0008-0000-0A00-00008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33</xdr:row>
      <xdr:rowOff>4234</xdr:rowOff>
    </xdr:from>
    <xdr:to>
      <xdr:col>8</xdr:col>
      <xdr:colOff>32133</xdr:colOff>
      <xdr:row>54</xdr:row>
      <xdr:rowOff>43834</xdr:rowOff>
    </xdr:to>
    <xdr:graphicFrame macro="">
      <xdr:nvGraphicFramePr>
        <xdr:cNvPr id="2184" name="Chart 4">
          <a:extLst>
            <a:ext uri="{FF2B5EF4-FFF2-40B4-BE49-F238E27FC236}">
              <a16:creationId xmlns:a16="http://schemas.microsoft.com/office/drawing/2014/main" id="{00000000-0008-0000-0A00-00008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516466</xdr:colOff>
      <xdr:row>26</xdr:row>
      <xdr:rowOff>55034</xdr:rowOff>
    </xdr:from>
    <xdr:to>
      <xdr:col>16</xdr:col>
      <xdr:colOff>497800</xdr:colOff>
      <xdr:row>47</xdr:row>
      <xdr:rowOff>94634</xdr:rowOff>
    </xdr:to>
    <xdr:graphicFrame macro="">
      <xdr:nvGraphicFramePr>
        <xdr:cNvPr id="4493" name="Chart 1">
          <a:extLst>
            <a:ext uri="{FF2B5EF4-FFF2-40B4-BE49-F238E27FC236}">
              <a16:creationId xmlns:a16="http://schemas.microsoft.com/office/drawing/2014/main" id="{00000000-0008-0000-0B00-00008D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93134</xdr:colOff>
      <xdr:row>26</xdr:row>
      <xdr:rowOff>71967</xdr:rowOff>
    </xdr:from>
    <xdr:to>
      <xdr:col>8</xdr:col>
      <xdr:colOff>49067</xdr:colOff>
      <xdr:row>47</xdr:row>
      <xdr:rowOff>111567</xdr:rowOff>
    </xdr:to>
    <xdr:graphicFrame macro="">
      <xdr:nvGraphicFramePr>
        <xdr:cNvPr id="4494" name="Chart 2">
          <a:extLst>
            <a:ext uri="{FF2B5EF4-FFF2-40B4-BE49-F238E27FC236}">
              <a16:creationId xmlns:a16="http://schemas.microsoft.com/office/drawing/2014/main" id="{00000000-0008-0000-0B00-00008E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118534</xdr:colOff>
      <xdr:row>69</xdr:row>
      <xdr:rowOff>131234</xdr:rowOff>
    </xdr:from>
    <xdr:to>
      <xdr:col>16</xdr:col>
      <xdr:colOff>99868</xdr:colOff>
      <xdr:row>88</xdr:row>
      <xdr:rowOff>115634</xdr:rowOff>
    </xdr:to>
    <xdr:graphicFrame macro="">
      <xdr:nvGraphicFramePr>
        <xdr:cNvPr id="4495" name="Chart 3">
          <a:extLst>
            <a:ext uri="{FF2B5EF4-FFF2-40B4-BE49-F238E27FC236}">
              <a16:creationId xmlns:a16="http://schemas.microsoft.com/office/drawing/2014/main" id="{00000000-0008-0000-0B00-00008F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118534</xdr:colOff>
      <xdr:row>90</xdr:row>
      <xdr:rowOff>8468</xdr:rowOff>
    </xdr:from>
    <xdr:to>
      <xdr:col>16</xdr:col>
      <xdr:colOff>99868</xdr:colOff>
      <xdr:row>108</xdr:row>
      <xdr:rowOff>145268</xdr:rowOff>
    </xdr:to>
    <xdr:graphicFrame macro="">
      <xdr:nvGraphicFramePr>
        <xdr:cNvPr id="4496" name="Chart 4">
          <a:extLst>
            <a:ext uri="{FF2B5EF4-FFF2-40B4-BE49-F238E27FC236}">
              <a16:creationId xmlns:a16="http://schemas.microsoft.com/office/drawing/2014/main" id="{00000000-0008-0000-0B00-000090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-1</xdr:colOff>
      <xdr:row>90</xdr:row>
      <xdr:rowOff>8468</xdr:rowOff>
    </xdr:from>
    <xdr:to>
      <xdr:col>7</xdr:col>
      <xdr:colOff>658666</xdr:colOff>
      <xdr:row>108</xdr:row>
      <xdr:rowOff>145268</xdr:rowOff>
    </xdr:to>
    <xdr:graphicFrame macro="">
      <xdr:nvGraphicFramePr>
        <xdr:cNvPr id="4497" name="Chart 5">
          <a:extLst>
            <a:ext uri="{FF2B5EF4-FFF2-40B4-BE49-F238E27FC236}">
              <a16:creationId xmlns:a16="http://schemas.microsoft.com/office/drawing/2014/main" id="{00000000-0008-0000-0B00-000091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-1</xdr:colOff>
      <xdr:row>69</xdr:row>
      <xdr:rowOff>135468</xdr:rowOff>
    </xdr:from>
    <xdr:to>
      <xdr:col>7</xdr:col>
      <xdr:colOff>658666</xdr:colOff>
      <xdr:row>88</xdr:row>
      <xdr:rowOff>119868</xdr:rowOff>
    </xdr:to>
    <xdr:graphicFrame macro="">
      <xdr:nvGraphicFramePr>
        <xdr:cNvPr id="4498" name="Chart 6">
          <a:extLst>
            <a:ext uri="{FF2B5EF4-FFF2-40B4-BE49-F238E27FC236}">
              <a16:creationId xmlns:a16="http://schemas.microsoft.com/office/drawing/2014/main" id="{00000000-0008-0000-0B00-000092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17</xdr:row>
      <xdr:rowOff>12700</xdr:rowOff>
    </xdr:from>
    <xdr:to>
      <xdr:col>7</xdr:col>
      <xdr:colOff>455467</xdr:colOff>
      <xdr:row>35</xdr:row>
      <xdr:rowOff>149500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287867</xdr:colOff>
      <xdr:row>17</xdr:row>
      <xdr:rowOff>4234</xdr:rowOff>
    </xdr:from>
    <xdr:to>
      <xdr:col>16</xdr:col>
      <xdr:colOff>269200</xdr:colOff>
      <xdr:row>35</xdr:row>
      <xdr:rowOff>141034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646855</xdr:colOff>
      <xdr:row>48</xdr:row>
      <xdr:rowOff>0</xdr:rowOff>
    </xdr:from>
    <xdr:to>
      <xdr:col>15</xdr:col>
      <xdr:colOff>597709</xdr:colOff>
      <xdr:row>66</xdr:row>
      <xdr:rowOff>136800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646855</xdr:colOff>
      <xdr:row>68</xdr:row>
      <xdr:rowOff>29634</xdr:rowOff>
    </xdr:from>
    <xdr:to>
      <xdr:col>15</xdr:col>
      <xdr:colOff>597709</xdr:colOff>
      <xdr:row>87</xdr:row>
      <xdr:rowOff>14034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172720</xdr:colOff>
      <xdr:row>68</xdr:row>
      <xdr:rowOff>29634</xdr:rowOff>
    </xdr:from>
    <xdr:to>
      <xdr:col>7</xdr:col>
      <xdr:colOff>485947</xdr:colOff>
      <xdr:row>87</xdr:row>
      <xdr:rowOff>14034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172720</xdr:colOff>
      <xdr:row>48</xdr:row>
      <xdr:rowOff>4234</xdr:rowOff>
    </xdr:from>
    <xdr:to>
      <xdr:col>7</xdr:col>
      <xdr:colOff>485947</xdr:colOff>
      <xdr:row>66</xdr:row>
      <xdr:rowOff>141034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Users/stuarts_new_macbook/Library/Mobile%2520Documents/com~apple~CloudDocs/Excel%2520docs/ECC%2520cumulative%2520averages%2520(Ma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ave"/>
      <sheetName val="Season summary"/>
      <sheetName val="Best Perf"/>
      <sheetName val="Ahearne C"/>
      <sheetName val="Akers V"/>
      <sheetName val="Anders M"/>
      <sheetName val="Barnard A"/>
      <sheetName val="Barr S"/>
      <sheetName val="Bingham J"/>
      <sheetName val="Booth R"/>
      <sheetName val="Bowler T"/>
      <sheetName val="Carsberg T"/>
      <sheetName val="Dawson N"/>
      <sheetName val="Drever A"/>
      <sheetName val="Elburn A"/>
      <sheetName val="Gallant B"/>
      <sheetName val="Gallant G"/>
      <sheetName val="Gallant J"/>
      <sheetName val="Gilbert J"/>
      <sheetName val="Gilbert S"/>
      <sheetName val="Goff J"/>
      <sheetName val="Goodlife M"/>
      <sheetName val="Hawkins C"/>
      <sheetName val="Holland R"/>
      <sheetName val="Hutchings G"/>
      <sheetName val="Matthews C"/>
      <sheetName val="Matthews K"/>
      <sheetName val="Mimmack C"/>
      <sheetName val="Morgan-S B"/>
      <sheetName val="Ross J"/>
      <sheetName val="Russell T"/>
      <sheetName val="Scholes P"/>
      <sheetName val="Scholes S"/>
      <sheetName val="Scott D"/>
      <sheetName val="Silk R"/>
      <sheetName val="Sims A"/>
      <sheetName val="Slemming W"/>
      <sheetName val="Stevens P"/>
      <sheetName val="Sutcliffe P"/>
      <sheetName val="Taylor P"/>
      <sheetName val="Wood C"/>
      <sheetName val="Stevens J"/>
      <sheetName val="Gomez M"/>
      <sheetName val="Hindley C"/>
      <sheetName val="Gould P"/>
      <sheetName val="Harris N"/>
    </sheetNames>
    <sheetDataSet>
      <sheetData sheetId="0"/>
      <sheetData sheetId="1"/>
      <sheetData sheetId="2"/>
      <sheetData sheetId="3">
        <row r="4">
          <cell r="A4">
            <v>11</v>
          </cell>
        </row>
        <row r="5">
          <cell r="A5">
            <v>11</v>
          </cell>
        </row>
        <row r="7">
          <cell r="A7">
            <v>2009</v>
          </cell>
          <cell r="F7">
            <v>41</v>
          </cell>
          <cell r="I7">
            <v>10.25</v>
          </cell>
        </row>
        <row r="44">
          <cell r="D44">
            <v>0</v>
          </cell>
          <cell r="G44">
            <v>4.5999999999999996</v>
          </cell>
          <cell r="H44" t="str">
            <v>N/A</v>
          </cell>
          <cell r="I44" t="str">
            <v>N/A</v>
          </cell>
        </row>
      </sheetData>
      <sheetData sheetId="4"/>
      <sheetData sheetId="5"/>
      <sheetData sheetId="6">
        <row r="4">
          <cell r="A4">
            <v>13</v>
          </cell>
        </row>
        <row r="5">
          <cell r="A5">
            <v>13</v>
          </cell>
        </row>
        <row r="7">
          <cell r="A7">
            <v>2007</v>
          </cell>
          <cell r="F7">
            <v>54</v>
          </cell>
          <cell r="I7">
            <v>13.5</v>
          </cell>
        </row>
        <row r="46">
          <cell r="D46">
            <v>2</v>
          </cell>
          <cell r="G46">
            <v>3.90625</v>
          </cell>
          <cell r="H46">
            <v>96</v>
          </cell>
          <cell r="I46">
            <v>62.5</v>
          </cell>
        </row>
      </sheetData>
      <sheetData sheetId="7">
        <row r="4">
          <cell r="A4">
            <v>12</v>
          </cell>
        </row>
        <row r="5">
          <cell r="A5">
            <v>12</v>
          </cell>
        </row>
        <row r="7">
          <cell r="A7">
            <v>2005</v>
          </cell>
          <cell r="F7">
            <v>9</v>
          </cell>
          <cell r="I7">
            <v>2.25</v>
          </cell>
        </row>
        <row r="45">
          <cell r="D45">
            <v>3</v>
          </cell>
          <cell r="G45">
            <v>5.1363636363636367</v>
          </cell>
          <cell r="H45">
            <v>44</v>
          </cell>
          <cell r="I45">
            <v>37.666666666666664</v>
          </cell>
        </row>
      </sheetData>
      <sheetData sheetId="8"/>
      <sheetData sheetId="9">
        <row r="4">
          <cell r="A4">
            <v>15</v>
          </cell>
        </row>
        <row r="5">
          <cell r="A5">
            <v>15</v>
          </cell>
        </row>
        <row r="7">
          <cell r="A7">
            <v>2005</v>
          </cell>
          <cell r="F7">
            <v>71</v>
          </cell>
          <cell r="I7">
            <v>8.875</v>
          </cell>
        </row>
        <row r="48">
          <cell r="D48">
            <v>4</v>
          </cell>
          <cell r="G48">
            <v>8.858695652173914</v>
          </cell>
          <cell r="H48">
            <v>27.599999999999998</v>
          </cell>
          <cell r="I48">
            <v>40.75</v>
          </cell>
        </row>
      </sheetData>
      <sheetData sheetId="10"/>
      <sheetData sheetId="11">
        <row r="4">
          <cell r="A4">
            <v>24</v>
          </cell>
        </row>
        <row r="6">
          <cell r="A6">
            <v>1995</v>
          </cell>
          <cell r="F6">
            <v>53</v>
          </cell>
          <cell r="I6">
            <v>10.6</v>
          </cell>
        </row>
      </sheetData>
      <sheetData sheetId="12"/>
      <sheetData sheetId="13">
        <row r="2">
          <cell r="D2">
            <v>8</v>
          </cell>
        </row>
        <row r="6">
          <cell r="A6">
            <v>2012</v>
          </cell>
          <cell r="F6">
            <v>17</v>
          </cell>
          <cell r="I6">
            <v>17</v>
          </cell>
        </row>
      </sheetData>
      <sheetData sheetId="14">
        <row r="4">
          <cell r="A4">
            <v>5</v>
          </cell>
        </row>
        <row r="7">
          <cell r="A7">
            <v>2015</v>
          </cell>
          <cell r="F7">
            <v>30</v>
          </cell>
          <cell r="I7">
            <v>6</v>
          </cell>
        </row>
        <row r="39">
          <cell r="D39">
            <v>1</v>
          </cell>
          <cell r="G39">
            <v>7</v>
          </cell>
          <cell r="H39">
            <v>54</v>
          </cell>
          <cell r="I39">
            <v>63</v>
          </cell>
        </row>
      </sheetData>
      <sheetData sheetId="15">
        <row r="4">
          <cell r="A4">
            <v>11</v>
          </cell>
        </row>
        <row r="7">
          <cell r="A7">
            <v>2006</v>
          </cell>
          <cell r="F7">
            <v>169</v>
          </cell>
          <cell r="I7">
            <v>21.125</v>
          </cell>
        </row>
        <row r="44">
          <cell r="D44">
            <v>14</v>
          </cell>
          <cell r="G44">
            <v>3.6029411764705883</v>
          </cell>
          <cell r="H44">
            <v>29.142857142857142</v>
          </cell>
          <cell r="I44">
            <v>17.5</v>
          </cell>
        </row>
      </sheetData>
      <sheetData sheetId="16">
        <row r="4">
          <cell r="A4">
            <v>9</v>
          </cell>
        </row>
        <row r="5">
          <cell r="A5">
            <v>9</v>
          </cell>
        </row>
        <row r="8">
          <cell r="A8">
            <v>2009</v>
          </cell>
          <cell r="F8">
            <v>0</v>
          </cell>
        </row>
        <row r="43">
          <cell r="D43">
            <v>2</v>
          </cell>
          <cell r="G43">
            <v>7.4</v>
          </cell>
          <cell r="H43">
            <v>15</v>
          </cell>
          <cell r="I43">
            <v>18.5</v>
          </cell>
        </row>
      </sheetData>
      <sheetData sheetId="17">
        <row r="2">
          <cell r="D2">
            <v>5</v>
          </cell>
        </row>
        <row r="7">
          <cell r="A7">
            <v>2014</v>
          </cell>
          <cell r="F7">
            <v>2</v>
          </cell>
          <cell r="I7">
            <v>2</v>
          </cell>
        </row>
        <row r="38">
          <cell r="G38" t="str">
            <v>N/A</v>
          </cell>
          <cell r="H38" t="str">
            <v>N/A</v>
          </cell>
          <cell r="I38" t="str">
            <v>N/A</v>
          </cell>
        </row>
      </sheetData>
      <sheetData sheetId="18">
        <row r="2">
          <cell r="D2">
            <v>18</v>
          </cell>
        </row>
        <row r="7">
          <cell r="A7">
            <v>2001</v>
          </cell>
          <cell r="F7">
            <v>16</v>
          </cell>
          <cell r="I7">
            <v>3.2</v>
          </cell>
        </row>
        <row r="51">
          <cell r="D51">
            <v>3</v>
          </cell>
          <cell r="G51">
            <v>4.6913580246913584</v>
          </cell>
          <cell r="H51">
            <v>16.2</v>
          </cell>
          <cell r="I51">
            <v>12.666666666666666</v>
          </cell>
        </row>
      </sheetData>
      <sheetData sheetId="19">
        <row r="4">
          <cell r="A4">
            <v>19</v>
          </cell>
        </row>
        <row r="5">
          <cell r="A5">
            <v>16</v>
          </cell>
        </row>
        <row r="7">
          <cell r="A7">
            <v>2001</v>
          </cell>
          <cell r="F7">
            <v>70</v>
          </cell>
          <cell r="I7">
            <v>14</v>
          </cell>
        </row>
        <row r="54">
          <cell r="A54">
            <v>2004</v>
          </cell>
          <cell r="E54">
            <v>13</v>
          </cell>
        </row>
      </sheetData>
      <sheetData sheetId="20"/>
      <sheetData sheetId="21"/>
      <sheetData sheetId="22"/>
      <sheetData sheetId="23"/>
      <sheetData sheetId="24">
        <row r="4">
          <cell r="A4">
            <v>13</v>
          </cell>
        </row>
        <row r="7">
          <cell r="A7">
            <v>2007</v>
          </cell>
          <cell r="F7">
            <v>9</v>
          </cell>
          <cell r="I7">
            <v>3</v>
          </cell>
        </row>
      </sheetData>
      <sheetData sheetId="25">
        <row r="1">
          <cell r="E1">
            <v>3</v>
          </cell>
          <cell r="F1">
            <v>3</v>
          </cell>
        </row>
        <row r="8">
          <cell r="B8">
            <v>2017</v>
          </cell>
          <cell r="G8">
            <v>141</v>
          </cell>
          <cell r="J8">
            <v>23.5</v>
          </cell>
        </row>
        <row r="37">
          <cell r="C37">
            <v>2017</v>
          </cell>
          <cell r="F37">
            <v>3</v>
          </cell>
          <cell r="I37">
            <v>9.589041095890412</v>
          </cell>
          <cell r="J37">
            <v>14.6</v>
          </cell>
          <cell r="K37">
            <v>23.333333333333332</v>
          </cell>
        </row>
      </sheetData>
      <sheetData sheetId="26">
        <row r="4">
          <cell r="A4">
            <v>6</v>
          </cell>
        </row>
        <row r="5">
          <cell r="A5">
            <v>5</v>
          </cell>
        </row>
        <row r="7">
          <cell r="A7">
            <v>2014</v>
          </cell>
          <cell r="F7">
            <v>45</v>
          </cell>
          <cell r="I7">
            <v>45</v>
          </cell>
        </row>
        <row r="40">
          <cell r="A40">
            <v>2015</v>
          </cell>
          <cell r="D40">
            <v>2</v>
          </cell>
          <cell r="G40">
            <v>4.7391304347826084</v>
          </cell>
          <cell r="H40">
            <v>69</v>
          </cell>
          <cell r="I40">
            <v>54.5</v>
          </cell>
        </row>
      </sheetData>
      <sheetData sheetId="27">
        <row r="4">
          <cell r="A4">
            <v>27</v>
          </cell>
        </row>
        <row r="5">
          <cell r="A5">
            <v>27</v>
          </cell>
        </row>
        <row r="7">
          <cell r="A7">
            <v>1993</v>
          </cell>
          <cell r="F7">
            <v>25</v>
          </cell>
          <cell r="I7">
            <v>4.17</v>
          </cell>
        </row>
        <row r="62">
          <cell r="D62">
            <v>35</v>
          </cell>
          <cell r="G62">
            <v>2.8003875968992249</v>
          </cell>
          <cell r="H62">
            <v>35.382857142857148</v>
          </cell>
          <cell r="I62">
            <v>16.514285714285716</v>
          </cell>
        </row>
      </sheetData>
      <sheetData sheetId="28">
        <row r="2">
          <cell r="D2">
            <v>7</v>
          </cell>
        </row>
        <row r="6">
          <cell r="A6">
            <v>2013</v>
          </cell>
          <cell r="F6">
            <v>100</v>
          </cell>
          <cell r="I6">
            <v>16.667000000000002</v>
          </cell>
        </row>
      </sheetData>
      <sheetData sheetId="29"/>
      <sheetData sheetId="30">
        <row r="4">
          <cell r="A4">
            <v>9</v>
          </cell>
        </row>
        <row r="6">
          <cell r="A6">
            <v>2008</v>
          </cell>
          <cell r="F6">
            <v>23</v>
          </cell>
          <cell r="I6">
            <v>11.5</v>
          </cell>
        </row>
        <row r="41">
          <cell r="D41">
            <v>6</v>
          </cell>
          <cell r="G41">
            <v>3.64</v>
          </cell>
          <cell r="H41">
            <v>25</v>
          </cell>
          <cell r="I41">
            <v>15.166666666666666</v>
          </cell>
        </row>
      </sheetData>
      <sheetData sheetId="31">
        <row r="4">
          <cell r="A4">
            <v>21</v>
          </cell>
        </row>
        <row r="6">
          <cell r="A6">
            <v>1999</v>
          </cell>
          <cell r="F6">
            <v>17</v>
          </cell>
          <cell r="I6">
            <v>1.889</v>
          </cell>
        </row>
      </sheetData>
      <sheetData sheetId="32"/>
      <sheetData sheetId="33">
        <row r="4">
          <cell r="A4">
            <v>13</v>
          </cell>
        </row>
        <row r="5">
          <cell r="A5">
            <v>9</v>
          </cell>
        </row>
        <row r="7">
          <cell r="A7">
            <v>2007</v>
          </cell>
          <cell r="F7">
            <v>32</v>
          </cell>
          <cell r="I7">
            <v>16</v>
          </cell>
        </row>
        <row r="46">
          <cell r="A46">
            <v>2008</v>
          </cell>
          <cell r="D46">
            <v>2</v>
          </cell>
          <cell r="G46">
            <v>3.8</v>
          </cell>
          <cell r="H46">
            <v>15</v>
          </cell>
          <cell r="I46">
            <v>9.5</v>
          </cell>
        </row>
      </sheetData>
      <sheetData sheetId="34"/>
      <sheetData sheetId="35"/>
      <sheetData sheetId="36">
        <row r="2">
          <cell r="D2">
            <v>4</v>
          </cell>
        </row>
        <row r="6">
          <cell r="A6">
            <v>2015</v>
          </cell>
          <cell r="F6">
            <v>119</v>
          </cell>
        </row>
      </sheetData>
      <sheetData sheetId="37"/>
      <sheetData sheetId="38"/>
      <sheetData sheetId="39">
        <row r="4">
          <cell r="A4">
            <v>26</v>
          </cell>
        </row>
        <row r="7">
          <cell r="A7">
            <v>1994</v>
          </cell>
          <cell r="F7">
            <v>32</v>
          </cell>
          <cell r="I7">
            <v>6.4</v>
          </cell>
        </row>
        <row r="61">
          <cell r="D61">
            <v>0</v>
          </cell>
          <cell r="G61">
            <v>4</v>
          </cell>
          <cell r="H61" t="str">
            <v/>
          </cell>
          <cell r="I61" t="str">
            <v/>
          </cell>
        </row>
      </sheetData>
      <sheetData sheetId="40">
        <row r="4">
          <cell r="A4">
            <v>24</v>
          </cell>
        </row>
        <row r="7">
          <cell r="A7">
            <v>1996</v>
          </cell>
          <cell r="F7">
            <v>139</v>
          </cell>
          <cell r="I7">
            <v>13.9</v>
          </cell>
        </row>
        <row r="59">
          <cell r="D59">
            <v>19</v>
          </cell>
          <cell r="G59">
            <v>4.3580246913580245</v>
          </cell>
          <cell r="H59">
            <v>25.578947368421051</v>
          </cell>
          <cell r="I59">
            <v>18.578947368421051</v>
          </cell>
        </row>
      </sheetData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4"/>
  <sheetViews>
    <sheetView tabSelected="1" zoomScale="125" zoomScaleNormal="125" zoomScalePageLayoutView="125" workbookViewId="0"/>
  </sheetViews>
  <sheetFormatPr defaultColWidth="8.76171875" defaultRowHeight="12.75" x14ac:dyDescent="0.15"/>
  <cols>
    <col min="1" max="1" width="11.19140625" customWidth="1"/>
    <col min="11" max="11" width="6.60546875" customWidth="1"/>
    <col min="20" max="20" width="7.8203125" customWidth="1"/>
    <col min="21" max="21" width="7.01171875" customWidth="1"/>
    <col min="22" max="22" width="9.70703125" customWidth="1"/>
    <col min="23" max="23" width="9.16796875" style="3" customWidth="1"/>
  </cols>
  <sheetData>
    <row r="1" spans="1:23" x14ac:dyDescent="0.15">
      <c r="A1" s="5" t="s">
        <v>160</v>
      </c>
      <c r="C1" s="17" t="s">
        <v>161</v>
      </c>
    </row>
    <row r="2" spans="1:23" x14ac:dyDescent="0.15">
      <c r="A2" s="5" t="s">
        <v>56</v>
      </c>
      <c r="M2" s="5" t="s">
        <v>407</v>
      </c>
    </row>
    <row r="4" spans="1:23" s="5" customFormat="1" x14ac:dyDescent="0.15">
      <c r="B4" s="6" t="s">
        <v>31</v>
      </c>
      <c r="C4" s="6" t="s">
        <v>32</v>
      </c>
      <c r="D4" s="6" t="s">
        <v>33</v>
      </c>
      <c r="E4" s="6" t="s">
        <v>263</v>
      </c>
      <c r="F4" s="6" t="s">
        <v>34</v>
      </c>
      <c r="G4" s="6" t="s">
        <v>22</v>
      </c>
      <c r="H4" s="6" t="s">
        <v>35</v>
      </c>
      <c r="I4" s="7" t="s">
        <v>36</v>
      </c>
      <c r="J4" s="5" t="s">
        <v>196</v>
      </c>
      <c r="K4" s="5" t="s">
        <v>262</v>
      </c>
      <c r="N4" s="6" t="s">
        <v>31</v>
      </c>
      <c r="O4" s="6" t="s">
        <v>32</v>
      </c>
      <c r="P4" s="6" t="s">
        <v>33</v>
      </c>
      <c r="Q4" s="6" t="s">
        <v>34</v>
      </c>
      <c r="R4" s="6" t="s">
        <v>22</v>
      </c>
      <c r="S4" s="6" t="s">
        <v>35</v>
      </c>
      <c r="T4" s="7" t="s">
        <v>36</v>
      </c>
      <c r="U4" s="5" t="s">
        <v>196</v>
      </c>
      <c r="V4" s="5" t="s">
        <v>229</v>
      </c>
      <c r="W4" s="6" t="s">
        <v>99</v>
      </c>
    </row>
    <row r="5" spans="1:23" x14ac:dyDescent="0.15">
      <c r="A5" s="16" t="s">
        <v>311</v>
      </c>
      <c r="B5">
        <f>'Barnard A'!B22</f>
        <v>233</v>
      </c>
      <c r="C5">
        <f>'Barnard A'!C22</f>
        <v>213</v>
      </c>
      <c r="D5">
        <f>'Barnard A'!D22</f>
        <v>47</v>
      </c>
      <c r="E5">
        <f>'Barnard A'!E22</f>
        <v>23</v>
      </c>
      <c r="F5">
        <f>'Barnard A'!F22</f>
        <v>6392</v>
      </c>
      <c r="G5">
        <f>'Barnard A'!G22</f>
        <v>9</v>
      </c>
      <c r="H5">
        <f>'Barnard A'!H22</f>
        <v>39</v>
      </c>
      <c r="I5" s="1">
        <f>'Barnard A'!I22</f>
        <v>38.506024096385545</v>
      </c>
      <c r="J5" s="11">
        <f>'Barnard A'!J22</f>
        <v>159</v>
      </c>
      <c r="K5" s="11" t="str">
        <f>IF(ISBLANK('Barnard A'!K22),"",'Barnard A'!K22)</f>
        <v>NO</v>
      </c>
      <c r="M5" s="16" t="s">
        <v>370</v>
      </c>
      <c r="N5">
        <v>240</v>
      </c>
      <c r="O5">
        <v>235</v>
      </c>
      <c r="P5">
        <v>21</v>
      </c>
      <c r="Q5">
        <v>5281</v>
      </c>
      <c r="R5">
        <v>0</v>
      </c>
      <c r="S5">
        <v>11</v>
      </c>
      <c r="T5" s="1">
        <f>Q5/(O5-P5)</f>
        <v>24.677570093457945</v>
      </c>
    </row>
    <row r="6" spans="1:23" x14ac:dyDescent="0.15">
      <c r="A6" s="16" t="s">
        <v>317</v>
      </c>
      <c r="B6">
        <f>'Dawson N'!B25</f>
        <v>153</v>
      </c>
      <c r="C6">
        <f>'Dawson N'!C25</f>
        <v>153</v>
      </c>
      <c r="D6">
        <f>'Dawson N'!D25</f>
        <v>15</v>
      </c>
      <c r="E6">
        <f>'Dawson N'!E25</f>
        <v>4</v>
      </c>
      <c r="F6">
        <f>'Dawson N'!F25</f>
        <v>5252</v>
      </c>
      <c r="G6">
        <f>'Dawson N'!G25</f>
        <v>6</v>
      </c>
      <c r="H6">
        <f>'Dawson N'!H25</f>
        <v>37</v>
      </c>
      <c r="I6" s="1">
        <f>'Dawson N'!I25</f>
        <v>38.05797101449275</v>
      </c>
      <c r="J6" s="11">
        <f>'Dawson N'!J25</f>
        <v>155</v>
      </c>
      <c r="K6" t="str">
        <f>IF(ISBLANK('Dawson N'!K25),"",'Dawson N'!K25)</f>
        <v xml:space="preserve">NO </v>
      </c>
      <c r="M6" s="16" t="s">
        <v>371</v>
      </c>
      <c r="N6">
        <v>167</v>
      </c>
      <c r="O6">
        <v>165</v>
      </c>
      <c r="P6">
        <v>25</v>
      </c>
      <c r="Q6">
        <v>3222</v>
      </c>
      <c r="R6">
        <v>0</v>
      </c>
      <c r="S6">
        <v>8</v>
      </c>
      <c r="T6" s="1">
        <f>Q6/(O6-P6)</f>
        <v>23.014285714285716</v>
      </c>
    </row>
    <row r="7" spans="1:23" x14ac:dyDescent="0.15">
      <c r="A7" s="16" t="s">
        <v>375</v>
      </c>
      <c r="B7">
        <f>'Carsberg T'!B32</f>
        <v>197</v>
      </c>
      <c r="C7">
        <f>'Carsberg T'!C32</f>
        <v>183</v>
      </c>
      <c r="D7">
        <f>'Carsberg T'!D32</f>
        <v>19</v>
      </c>
      <c r="E7">
        <f>'Carsberg T'!E32</f>
        <v>7</v>
      </c>
      <c r="F7">
        <f>'Carsberg T'!F32</f>
        <v>3717</v>
      </c>
      <c r="G7">
        <f>'Carsberg T'!G32</f>
        <v>1</v>
      </c>
      <c r="H7">
        <f>'Carsberg T'!H32</f>
        <v>18</v>
      </c>
      <c r="I7" s="1">
        <f>'Carsberg T'!I32</f>
        <v>22.664634146341463</v>
      </c>
      <c r="J7" s="11">
        <f>'Carsberg T'!J32</f>
        <v>103</v>
      </c>
      <c r="K7" s="11" t="str">
        <f>IF(ISBLANK('Carsberg T'!K32),"",'Carsberg T'!K32)</f>
        <v/>
      </c>
      <c r="M7" s="16" t="s">
        <v>30</v>
      </c>
      <c r="N7">
        <v>123</v>
      </c>
      <c r="O7">
        <v>119</v>
      </c>
      <c r="P7">
        <v>15</v>
      </c>
      <c r="Q7">
        <v>1642</v>
      </c>
      <c r="R7">
        <v>0</v>
      </c>
      <c r="S7">
        <v>2</v>
      </c>
      <c r="T7" s="1">
        <f>Q7/(O7-P7)</f>
        <v>15.788461538461538</v>
      </c>
      <c r="U7" s="9" t="s">
        <v>231</v>
      </c>
      <c r="V7" t="s">
        <v>232</v>
      </c>
    </row>
    <row r="8" spans="1:23" x14ac:dyDescent="0.15">
      <c r="A8" s="16" t="s">
        <v>51</v>
      </c>
      <c r="B8">
        <f>'Gallant B'!B20</f>
        <v>122</v>
      </c>
      <c r="C8">
        <f>'Gallant B'!C20</f>
        <v>119</v>
      </c>
      <c r="D8">
        <f>'Gallant B'!D20</f>
        <v>20</v>
      </c>
      <c r="E8">
        <f>'Gallant B'!E20</f>
        <v>8</v>
      </c>
      <c r="F8">
        <f>'Gallant B'!F20</f>
        <v>3567</v>
      </c>
      <c r="G8">
        <f>'Gallant B'!G20</f>
        <v>5</v>
      </c>
      <c r="H8">
        <f>'Gallant B'!H20</f>
        <v>23</v>
      </c>
      <c r="I8" s="1">
        <f>'Gallant B'!I20</f>
        <v>36.030303030303031</v>
      </c>
      <c r="J8" s="11">
        <f>'Gallant B'!J20</f>
        <v>117</v>
      </c>
      <c r="K8" s="11" t="str">
        <f>IF(ISBLANK('Gallant B'!K20),"",'Gallant B'!K20)</f>
        <v/>
      </c>
      <c r="M8" s="16" t="s">
        <v>372</v>
      </c>
      <c r="N8">
        <v>108</v>
      </c>
      <c r="O8">
        <v>142</v>
      </c>
      <c r="P8">
        <v>37</v>
      </c>
      <c r="Q8">
        <v>1359</v>
      </c>
      <c r="R8">
        <v>1</v>
      </c>
      <c r="S8">
        <v>2</v>
      </c>
      <c r="T8">
        <v>12.94</v>
      </c>
      <c r="U8">
        <v>117</v>
      </c>
      <c r="V8" t="s">
        <v>230</v>
      </c>
      <c r="W8" s="3">
        <v>1985</v>
      </c>
    </row>
    <row r="9" spans="1:23" x14ac:dyDescent="0.15">
      <c r="A9" s="16" t="s">
        <v>376</v>
      </c>
      <c r="B9">
        <f>'Scott D'!B22</f>
        <v>204</v>
      </c>
      <c r="C9">
        <f>'Scott D'!C22</f>
        <v>193</v>
      </c>
      <c r="D9">
        <f>'Scott D'!D22</f>
        <v>27</v>
      </c>
      <c r="E9">
        <f>'Scott D'!E22</f>
        <v>24</v>
      </c>
      <c r="F9">
        <f>'Scott D'!F22</f>
        <v>3140</v>
      </c>
      <c r="G9">
        <f>'Scott D'!G22</f>
        <v>1</v>
      </c>
      <c r="H9">
        <f>'Scott D'!H22</f>
        <v>13</v>
      </c>
      <c r="I9" s="1">
        <f>'Scott D'!I22</f>
        <v>18.91566265060241</v>
      </c>
      <c r="J9" s="11">
        <f>'Scott D'!J22</f>
        <v>137</v>
      </c>
      <c r="K9" s="11" t="str">
        <f>IF(ISBLANK('Scott D'!K22),"",'Scott D'!K22)</f>
        <v/>
      </c>
      <c r="M9" s="16" t="s">
        <v>373</v>
      </c>
      <c r="N9">
        <v>192</v>
      </c>
      <c r="O9">
        <v>155</v>
      </c>
      <c r="P9">
        <v>23</v>
      </c>
      <c r="Q9">
        <v>1546</v>
      </c>
      <c r="R9">
        <v>0</v>
      </c>
      <c r="S9">
        <v>0</v>
      </c>
      <c r="T9">
        <v>11.72</v>
      </c>
    </row>
    <row r="10" spans="1:23" x14ac:dyDescent="0.15">
      <c r="A10" s="16" t="s">
        <v>315</v>
      </c>
      <c r="B10">
        <f>'Mimmack C'!B36</f>
        <v>518</v>
      </c>
      <c r="C10">
        <f>'Mimmack C'!C36</f>
        <v>311</v>
      </c>
      <c r="D10">
        <f>'Mimmack C'!D36</f>
        <v>100</v>
      </c>
      <c r="E10">
        <f>'Mimmack C'!E36</f>
        <v>29</v>
      </c>
      <c r="F10">
        <f>'Mimmack C'!F36</f>
        <v>3106</v>
      </c>
      <c r="G10">
        <f>'Mimmack C'!G36</f>
        <v>0</v>
      </c>
      <c r="H10">
        <f>'Mimmack C'!H36</f>
        <v>13</v>
      </c>
      <c r="I10" s="1">
        <f>'Mimmack C'!I36</f>
        <v>14.720379146919431</v>
      </c>
      <c r="J10" s="11">
        <f>'Mimmack C'!J36</f>
        <v>80</v>
      </c>
      <c r="K10" s="11" t="str">
        <f>IF(ISBLANK('Mimmack C'!K36),"",'Mimmack C'!K36)</f>
        <v/>
      </c>
    </row>
    <row r="11" spans="1:23" x14ac:dyDescent="0.15">
      <c r="A11" s="16" t="s">
        <v>323</v>
      </c>
      <c r="B11">
        <f>'Wood C'!B33</f>
        <v>312</v>
      </c>
      <c r="C11">
        <f>'Wood C'!C33</f>
        <v>235</v>
      </c>
      <c r="D11">
        <f>'Wood C'!D33</f>
        <v>52</v>
      </c>
      <c r="E11">
        <f>'Wood C'!E33</f>
        <v>18</v>
      </c>
      <c r="F11">
        <f>'Wood C'!F33</f>
        <v>2753</v>
      </c>
      <c r="G11">
        <f>'Wood C'!G33</f>
        <v>0</v>
      </c>
      <c r="H11">
        <f>'Wood C'!H33</f>
        <v>3</v>
      </c>
      <c r="I11" s="1">
        <f>'Wood C'!I33</f>
        <v>15.043715846994536</v>
      </c>
      <c r="J11" s="11">
        <f>'Wood C'!J33</f>
        <v>63</v>
      </c>
      <c r="K11" s="11" t="str">
        <f>IF(ISBLANK('Wood C'!K33),"",'Wood C'!K33)</f>
        <v/>
      </c>
    </row>
    <row r="12" spans="1:23" x14ac:dyDescent="0.15">
      <c r="A12" s="16" t="s">
        <v>377</v>
      </c>
      <c r="B12">
        <f>'Taylor P'!B35</f>
        <v>331</v>
      </c>
      <c r="C12">
        <f>'Taylor P'!C35</f>
        <v>265</v>
      </c>
      <c r="D12">
        <f>'Taylor P'!D35</f>
        <v>38</v>
      </c>
      <c r="E12">
        <f>'Taylor P'!E35</f>
        <v>26</v>
      </c>
      <c r="F12">
        <f>'Taylor P'!F35</f>
        <v>2736</v>
      </c>
      <c r="G12">
        <f>'Taylor P'!G35</f>
        <v>0</v>
      </c>
      <c r="H12">
        <f>'Taylor P'!H35</f>
        <v>2</v>
      </c>
      <c r="I12" s="1">
        <f>'Taylor P'!I35</f>
        <v>12.052863436123348</v>
      </c>
      <c r="J12" s="11">
        <f>'Taylor P'!J35</f>
        <v>56</v>
      </c>
      <c r="K12" s="11" t="str">
        <f>IF(ISBLANK('Taylor P'!K35),"",'Taylor P'!K35)</f>
        <v/>
      </c>
    </row>
    <row r="13" spans="1:23" x14ac:dyDescent="0.15">
      <c r="A13" s="16" t="s">
        <v>367</v>
      </c>
      <c r="B13">
        <f>'Ahearne C'!B20</f>
        <v>146</v>
      </c>
      <c r="C13">
        <f>'Ahearne C'!C20</f>
        <v>126</v>
      </c>
      <c r="D13">
        <f>'Ahearne C'!D20</f>
        <v>24</v>
      </c>
      <c r="E13">
        <f>'Ahearne C'!E20</f>
        <v>14</v>
      </c>
      <c r="F13">
        <f>'Ahearne C'!F20</f>
        <v>2524</v>
      </c>
      <c r="G13">
        <f>'Ahearne C'!G20</f>
        <v>1</v>
      </c>
      <c r="H13">
        <f>'Ahearne C'!H20</f>
        <v>16</v>
      </c>
      <c r="I13" s="1">
        <f>'Ahearne C'!I20</f>
        <v>24.745098039215687</v>
      </c>
      <c r="J13" s="11">
        <f>'Ahearne C'!J20</f>
        <v>104</v>
      </c>
      <c r="K13" s="11" t="str">
        <f>IF(ISBLANK('Ahearne C'!K21),"",'Ahearne C'!K21)</f>
        <v/>
      </c>
    </row>
    <row r="14" spans="1:23" x14ac:dyDescent="0.15">
      <c r="A14" s="16" t="s">
        <v>252</v>
      </c>
      <c r="B14">
        <f>'Hawkins C'!B17</f>
        <v>49</v>
      </c>
      <c r="C14">
        <f>'Hawkins C'!C17</f>
        <v>52</v>
      </c>
      <c r="D14">
        <f>'Hawkins C'!D17</f>
        <v>8</v>
      </c>
      <c r="E14">
        <f>'Hawkins C'!E17</f>
        <v>4</v>
      </c>
      <c r="F14">
        <f>'Hawkins C'!F17</f>
        <v>1717</v>
      </c>
      <c r="G14">
        <f>'Hawkins C'!G17</f>
        <v>2</v>
      </c>
      <c r="H14">
        <f>'Hawkins C'!H17</f>
        <v>8</v>
      </c>
      <c r="I14" s="1">
        <f>'Hawkins C'!I17</f>
        <v>39.022727272727273</v>
      </c>
      <c r="J14">
        <f>'Hawkins C'!J17</f>
        <v>89</v>
      </c>
      <c r="K14" s="11" t="str">
        <f>IF(ISBLANK('Hawkins C'!K17),"",'Hawkins C'!K17)</f>
        <v/>
      </c>
    </row>
    <row r="15" spans="1:23" x14ac:dyDescent="0.15">
      <c r="A15" s="16" t="s">
        <v>325</v>
      </c>
      <c r="B15" s="9">
        <f>'Barr S'!B21</f>
        <v>53</v>
      </c>
      <c r="C15" s="9">
        <f>'Barr S'!C21</f>
        <v>51</v>
      </c>
      <c r="D15" s="9">
        <f>'Barr S'!D21</f>
        <v>5</v>
      </c>
      <c r="E15" s="9">
        <f>'Barr S'!E21</f>
        <v>7</v>
      </c>
      <c r="F15" s="9">
        <f>'Barr S'!F21</f>
        <v>1571</v>
      </c>
      <c r="G15" s="9">
        <f>'Barr S'!G21</f>
        <v>3</v>
      </c>
      <c r="H15" s="9">
        <f>'Barr S'!H21</f>
        <v>10</v>
      </c>
      <c r="I15" s="10">
        <f>'Barr S'!I21</f>
        <v>34.152173913043477</v>
      </c>
      <c r="J15" s="13">
        <f>'Barr S'!J21</f>
        <v>131</v>
      </c>
      <c r="K15" s="11" t="str">
        <f>IF(ISBLANK('Barr S'!K21),"",'Barr S'!K21)</f>
        <v/>
      </c>
    </row>
    <row r="16" spans="1:23" x14ac:dyDescent="0.15">
      <c r="A16" s="16" t="s">
        <v>430</v>
      </c>
      <c r="B16">
        <f>'Morgan-S B'!B15</f>
        <v>87</v>
      </c>
      <c r="C16">
        <f>'Morgan-S B'!C15</f>
        <v>77</v>
      </c>
      <c r="D16">
        <f>'Morgan-S B'!D15</f>
        <v>5</v>
      </c>
      <c r="E16">
        <f>'Morgan-S B'!E15</f>
        <v>6</v>
      </c>
      <c r="F16">
        <f>'Morgan-S B'!F15</f>
        <v>1441</v>
      </c>
      <c r="G16">
        <f>'Morgan-S B'!G15</f>
        <v>0</v>
      </c>
      <c r="H16">
        <f>'Morgan-S B'!H15</f>
        <v>4</v>
      </c>
      <c r="I16" s="1">
        <f>'Morgan-S B'!I15</f>
        <v>20.013888888888889</v>
      </c>
      <c r="J16">
        <f>'Morgan-S B'!J15</f>
        <v>96</v>
      </c>
      <c r="K16" s="11" t="str">
        <f>IF(ISBLANK('Morgan-S B'!K15),"",'Morgan-S B'!K15)</f>
        <v/>
      </c>
    </row>
    <row r="17" spans="1:17" x14ac:dyDescent="0.15">
      <c r="A17" s="16" t="s">
        <v>158</v>
      </c>
      <c r="B17">
        <f>'Gilbert S'!B28</f>
        <v>310</v>
      </c>
      <c r="C17">
        <f>'Gilbert S'!C28</f>
        <v>185</v>
      </c>
      <c r="D17">
        <f>'Gilbert S'!D28</f>
        <v>71</v>
      </c>
      <c r="E17">
        <f>'Gilbert S'!E28</f>
        <v>29</v>
      </c>
      <c r="F17">
        <f>'Gilbert S'!F28</f>
        <v>1078</v>
      </c>
      <c r="G17">
        <f>'Gilbert S'!G28</f>
        <v>0</v>
      </c>
      <c r="H17">
        <f>'Gilbert S'!H28</f>
        <v>0</v>
      </c>
      <c r="I17" s="1">
        <f>'Gilbert S'!I28</f>
        <v>9.4561403508771935</v>
      </c>
      <c r="J17" s="11">
        <f>'Gilbert S'!J28</f>
        <v>41</v>
      </c>
      <c r="K17" s="11" t="str">
        <f>IF(ISBLANK('Gilbert S'!K28),"",'Gilbert S'!K28)</f>
        <v/>
      </c>
      <c r="Q17" s="1"/>
    </row>
    <row r="18" spans="1:17" x14ac:dyDescent="0.15">
      <c r="A18" s="16" t="s">
        <v>244</v>
      </c>
      <c r="B18">
        <f>'Gallant J'!B14</f>
        <v>25</v>
      </c>
      <c r="C18">
        <f>'Gallant J'!C14</f>
        <v>23</v>
      </c>
      <c r="D18">
        <f>'Gallant J'!D14</f>
        <v>6</v>
      </c>
      <c r="E18">
        <f>'Gallant J'!E14</f>
        <v>0</v>
      </c>
      <c r="F18">
        <f>'Gallant J'!F14</f>
        <v>998</v>
      </c>
      <c r="G18">
        <f>'Gallant J'!G14</f>
        <v>2</v>
      </c>
      <c r="H18">
        <f>'Gallant J'!H14</f>
        <v>6</v>
      </c>
      <c r="I18" s="1">
        <f>'Gallant J'!I14</f>
        <v>58.705882352941174</v>
      </c>
      <c r="J18">
        <f>'Gallant J'!J14</f>
        <v>105</v>
      </c>
      <c r="K18" s="11" t="str">
        <f>IF(ISBLANK('Gallant J'!K14),"",'Gallant J'!K14)</f>
        <v/>
      </c>
    </row>
    <row r="19" spans="1:17" x14ac:dyDescent="0.15">
      <c r="A19" s="16" t="s">
        <v>361</v>
      </c>
      <c r="B19">
        <f>'Matthews C'!C12</f>
        <v>35</v>
      </c>
      <c r="C19">
        <f>'Matthews C'!D12</f>
        <v>37</v>
      </c>
      <c r="D19">
        <f>'Matthews C'!E12</f>
        <v>4</v>
      </c>
      <c r="E19">
        <f>'Matthews C'!F12</f>
        <v>3</v>
      </c>
      <c r="F19">
        <f>'Matthews C'!G12</f>
        <v>958</v>
      </c>
      <c r="G19">
        <f>'Matthews C'!H12</f>
        <v>0</v>
      </c>
      <c r="H19">
        <f>'Matthews C'!I12</f>
        <v>7</v>
      </c>
      <c r="I19" s="1">
        <f>'Matthews C'!J12</f>
        <v>29.03</v>
      </c>
      <c r="J19">
        <f>'Matthews C'!K12</f>
        <v>70</v>
      </c>
      <c r="K19" s="11" t="str">
        <f>IF(ISBLANK('Matthews C'!L12),"",'Matthews C'!L12)</f>
        <v>NO</v>
      </c>
    </row>
    <row r="20" spans="1:17" x14ac:dyDescent="0.15">
      <c r="A20" s="16" t="s">
        <v>159</v>
      </c>
      <c r="B20">
        <f>'Scholes P'!B29</f>
        <v>229</v>
      </c>
      <c r="C20">
        <f>'Scholes P'!C29</f>
        <v>188</v>
      </c>
      <c r="D20">
        <f>'Scholes P'!D29</f>
        <v>21</v>
      </c>
      <c r="E20">
        <f>'Scholes P'!E29</f>
        <v>48</v>
      </c>
      <c r="F20">
        <f>'Scholes P'!F29</f>
        <v>905</v>
      </c>
      <c r="G20">
        <f>'Scholes P'!G29</f>
        <v>0</v>
      </c>
      <c r="H20">
        <f>'Scholes P'!H29</f>
        <v>1</v>
      </c>
      <c r="I20" s="1">
        <f>'Scholes P'!I29</f>
        <v>5.4191616766467066</v>
      </c>
      <c r="J20" s="11">
        <f>'Scholes P'!J29</f>
        <v>66</v>
      </c>
      <c r="K20" s="11" t="str">
        <f>IF(ISBLANK('Scholes P'!K29),"",'Scholes P'!K29)</f>
        <v/>
      </c>
    </row>
    <row r="21" spans="1:17" x14ac:dyDescent="0.15">
      <c r="A21" s="16" t="s">
        <v>327</v>
      </c>
      <c r="B21">
        <f>'Bowler T'!B17</f>
        <v>103</v>
      </c>
      <c r="C21">
        <f>'Bowler T'!C17</f>
        <v>80</v>
      </c>
      <c r="D21">
        <f>'Bowler T'!D17</f>
        <v>15</v>
      </c>
      <c r="E21">
        <f>'Bowler T'!E17</f>
        <v>18</v>
      </c>
      <c r="F21">
        <f>'Bowler T'!F17</f>
        <v>814</v>
      </c>
      <c r="G21">
        <f>'Bowler T'!G17</f>
        <v>0</v>
      </c>
      <c r="H21">
        <f>'Bowler T'!H17</f>
        <v>2</v>
      </c>
      <c r="I21" s="1">
        <f>'Bowler T'!I17</f>
        <v>12.523076923076923</v>
      </c>
      <c r="J21" s="11">
        <f>'Bowler T'!J17</f>
        <v>57</v>
      </c>
      <c r="K21" s="11" t="str">
        <f>IF(ISBLANK('Bowler T'!K17),"",'Bowler T'!K17)</f>
        <v/>
      </c>
    </row>
    <row r="22" spans="1:17" x14ac:dyDescent="0.15">
      <c r="A22" s="16" t="s">
        <v>1</v>
      </c>
      <c r="B22">
        <f>'Gilbert J'!B27</f>
        <v>77</v>
      </c>
      <c r="C22">
        <f>'Gilbert J'!C27</f>
        <v>59</v>
      </c>
      <c r="D22">
        <f>'Gilbert J'!D27</f>
        <v>6</v>
      </c>
      <c r="E22">
        <f>'Gilbert J'!E27</f>
        <v>6</v>
      </c>
      <c r="F22">
        <f>'Gilbert J'!F27</f>
        <v>656</v>
      </c>
      <c r="G22">
        <f>'Gilbert J'!G27</f>
        <v>0</v>
      </c>
      <c r="H22">
        <f>'Gilbert J'!H27</f>
        <v>2</v>
      </c>
      <c r="I22" s="1">
        <f>'Gilbert J'!I27</f>
        <v>12.377358490566039</v>
      </c>
      <c r="J22" s="11">
        <f>'Gilbert J'!J27</f>
        <v>59</v>
      </c>
      <c r="K22" s="11" t="str">
        <f>IF(ISBLANK('Gilbert J'!K27),"",'Gilbert J'!K27)</f>
        <v>NO</v>
      </c>
    </row>
    <row r="23" spans="1:17" x14ac:dyDescent="0.15">
      <c r="A23" s="16" t="s">
        <v>260</v>
      </c>
      <c r="B23">
        <f>'Elburn A'!B14</f>
        <v>68</v>
      </c>
      <c r="C23">
        <f>'Elburn A'!C14</f>
        <v>58</v>
      </c>
      <c r="D23">
        <f>'Elburn A'!D14</f>
        <v>8</v>
      </c>
      <c r="E23">
        <f>'Elburn A'!E14</f>
        <v>7</v>
      </c>
      <c r="F23">
        <f>'Elburn A'!F14</f>
        <v>598</v>
      </c>
      <c r="G23">
        <f>'Elburn A'!G14</f>
        <v>0</v>
      </c>
      <c r="H23">
        <f>'Elburn A'!H14</f>
        <v>1</v>
      </c>
      <c r="I23" s="1">
        <f>'Elburn A'!I14</f>
        <v>11.96</v>
      </c>
      <c r="J23">
        <f>'Elburn A'!J14</f>
        <v>82</v>
      </c>
      <c r="K23" s="11" t="str">
        <f>IF(ISBLANK('Elburn A'!K14),"",'Elburn A'!K14)</f>
        <v/>
      </c>
    </row>
    <row r="24" spans="1:17" x14ac:dyDescent="0.15">
      <c r="A24" s="16" t="s">
        <v>384</v>
      </c>
      <c r="B24">
        <f>'Ross J'!B11</f>
        <v>13</v>
      </c>
      <c r="C24">
        <f>'Ross J'!C11</f>
        <v>13</v>
      </c>
      <c r="D24">
        <f>'Ross J'!D11</f>
        <v>3</v>
      </c>
      <c r="E24">
        <f>'Ross J'!E11</f>
        <v>0</v>
      </c>
      <c r="F24">
        <f>'Ross J'!F11</f>
        <v>528</v>
      </c>
      <c r="G24">
        <f>'Ross J'!G11</f>
        <v>1</v>
      </c>
      <c r="H24">
        <f>'Ross J'!H11</f>
        <v>3</v>
      </c>
      <c r="I24" s="1">
        <f>'Ross J'!I11</f>
        <v>52.8</v>
      </c>
      <c r="J24">
        <f>'Ross J'!J11</f>
        <v>117</v>
      </c>
      <c r="K24" s="11"/>
    </row>
    <row r="25" spans="1:17" x14ac:dyDescent="0.15">
      <c r="A25" s="16" t="s">
        <v>368</v>
      </c>
      <c r="B25">
        <f>'Sutcliffe P'!B15</f>
        <v>43</v>
      </c>
      <c r="C25">
        <f>'Sutcliffe P'!C15</f>
        <v>39</v>
      </c>
      <c r="D25">
        <f>'Sutcliffe P'!D15</f>
        <v>6</v>
      </c>
      <c r="E25">
        <f>'Sutcliffe P'!E15</f>
        <v>4</v>
      </c>
      <c r="F25">
        <f>'Sutcliffe P'!F15</f>
        <v>509</v>
      </c>
      <c r="G25">
        <f>'Sutcliffe P'!G15</f>
        <v>0</v>
      </c>
      <c r="H25">
        <f>'Sutcliffe P'!H15</f>
        <v>0</v>
      </c>
      <c r="I25" s="1">
        <f>'Sutcliffe P'!I15</f>
        <v>15.424242424242424</v>
      </c>
      <c r="J25" s="11">
        <f>'Sutcliffe P'!J15</f>
        <v>47</v>
      </c>
      <c r="K25" s="11" t="str">
        <f>IF(ISBLANK('Sutcliffe P'!K15),"",'Sutcliffe P'!K15)</f>
        <v/>
      </c>
    </row>
    <row r="26" spans="1:17" x14ac:dyDescent="0.15">
      <c r="A26" s="16" t="s">
        <v>52</v>
      </c>
      <c r="B26">
        <f>'Gallant G'!B19</f>
        <v>37</v>
      </c>
      <c r="C26">
        <f>'Gallant G'!C19</f>
        <v>26</v>
      </c>
      <c r="D26">
        <f>'Gallant G'!D19</f>
        <v>9</v>
      </c>
      <c r="E26">
        <f>'Gallant G'!E19</f>
        <v>2</v>
      </c>
      <c r="F26">
        <f>'Gallant G'!F19</f>
        <v>469</v>
      </c>
      <c r="G26">
        <f>'Gallant G'!G19</f>
        <v>0</v>
      </c>
      <c r="H26">
        <f>'Gallant G'!H19</f>
        <v>2</v>
      </c>
      <c r="I26" s="1">
        <f>'Gallant G'!I19</f>
        <v>27.588235294117649</v>
      </c>
      <c r="J26" s="11">
        <f>'Gallant G'!J19</f>
        <v>76</v>
      </c>
      <c r="K26" s="11" t="str">
        <f>IF(ISBLANK('Gallant G'!K19),"",'Gallant G'!K19)</f>
        <v/>
      </c>
    </row>
    <row r="27" spans="1:17" x14ac:dyDescent="0.15">
      <c r="A27" s="16" t="s">
        <v>365</v>
      </c>
      <c r="B27">
        <f>'Hutchings G'!B21</f>
        <v>116</v>
      </c>
      <c r="C27">
        <f>'Hutchings G'!C21</f>
        <v>83</v>
      </c>
      <c r="D27">
        <f>'Hutchings G'!D21</f>
        <v>19</v>
      </c>
      <c r="E27">
        <f>'Hutchings G'!E21</f>
        <v>16</v>
      </c>
      <c r="F27">
        <f>'Hutchings G'!F21</f>
        <v>453</v>
      </c>
      <c r="G27">
        <f>'Hutchings G'!G21</f>
        <v>0</v>
      </c>
      <c r="H27">
        <f>'Hutchings G'!H21</f>
        <v>1</v>
      </c>
      <c r="I27" s="1">
        <f>'Hutchings G'!I21</f>
        <v>7.078125</v>
      </c>
      <c r="J27" s="11">
        <f>'Hutchings G'!J21</f>
        <v>63</v>
      </c>
      <c r="K27" s="11" t="str">
        <f>IF(ISBLANK('Hutchings G'!K21),"",'Hutchings G'!K21)</f>
        <v>NO</v>
      </c>
    </row>
    <row r="28" spans="1:17" x14ac:dyDescent="0.15">
      <c r="A28" s="16" t="s">
        <v>259</v>
      </c>
      <c r="B28">
        <f>'Matthews K'!B15</f>
        <v>72</v>
      </c>
      <c r="C28">
        <f>'Matthews K'!C15</f>
        <v>54</v>
      </c>
      <c r="D28">
        <f>'Matthews K'!D15</f>
        <v>9</v>
      </c>
      <c r="E28">
        <f>'Matthews K'!E15</f>
        <v>14</v>
      </c>
      <c r="F28">
        <f>'Matthews K'!F15</f>
        <v>438</v>
      </c>
      <c r="G28">
        <f>'Matthews K'!G15</f>
        <v>0</v>
      </c>
      <c r="H28">
        <f>'Matthews K'!H15</f>
        <v>0</v>
      </c>
      <c r="I28" s="1">
        <f>'Matthews K'!I15</f>
        <v>9.7330000000000005</v>
      </c>
      <c r="J28">
        <f>'Matthews K'!J15</f>
        <v>28</v>
      </c>
      <c r="K28" s="11" t="str">
        <f>IF(ISBLANK('Matthews K'!K15),"",'Matthews K'!K15)</f>
        <v/>
      </c>
    </row>
    <row r="29" spans="1:17" x14ac:dyDescent="0.15">
      <c r="A29" s="16" t="s">
        <v>223</v>
      </c>
      <c r="B29">
        <f>'Booth R'!B24</f>
        <v>56</v>
      </c>
      <c r="C29">
        <f>'Booth R'!C24</f>
        <v>41</v>
      </c>
      <c r="D29">
        <f>'Booth R'!D24</f>
        <v>8</v>
      </c>
      <c r="E29">
        <f>'Booth R'!E24</f>
        <v>4</v>
      </c>
      <c r="F29">
        <f>'Booth R'!F24</f>
        <v>296</v>
      </c>
      <c r="G29">
        <f>'Booth R'!G24</f>
        <v>0</v>
      </c>
      <c r="H29">
        <f>'Booth R'!H24</f>
        <v>0</v>
      </c>
      <c r="I29" s="1">
        <f>'Booth R'!I24</f>
        <v>8.9696969696969688</v>
      </c>
      <c r="J29">
        <f>'Booth R'!J24</f>
        <v>35</v>
      </c>
      <c r="K29" s="11" t="str">
        <f>IF(ISBLANK('Booth R'!K24),"",'Booth R'!K24)</f>
        <v/>
      </c>
    </row>
    <row r="30" spans="1:17" x14ac:dyDescent="0.15">
      <c r="A30" s="69" t="s">
        <v>431</v>
      </c>
      <c r="B30">
        <f>'Holland R'!B12</f>
        <v>28</v>
      </c>
      <c r="C30">
        <f>'Holland R'!C12</f>
        <v>21</v>
      </c>
      <c r="D30">
        <f>'Holland R'!D12</f>
        <v>8</v>
      </c>
      <c r="E30">
        <f>'Holland R'!E12</f>
        <v>1</v>
      </c>
      <c r="F30">
        <f>'Holland R'!F12</f>
        <v>210</v>
      </c>
      <c r="G30">
        <f>'Holland R'!G12</f>
        <v>0</v>
      </c>
      <c r="H30">
        <f>'Holland R'!H12</f>
        <v>0</v>
      </c>
      <c r="I30" s="1">
        <f>'Holland R'!I12</f>
        <v>16.153846153846153</v>
      </c>
      <c r="J30">
        <f>'Holland R'!J12</f>
        <v>30</v>
      </c>
      <c r="K30" t="str">
        <f>'Holland R'!K12</f>
        <v>NO</v>
      </c>
    </row>
    <row r="31" spans="1:17" x14ac:dyDescent="0.15">
      <c r="A31" s="16" t="s">
        <v>290</v>
      </c>
      <c r="B31">
        <f>'Slemming W'!B13</f>
        <v>8</v>
      </c>
      <c r="C31">
        <f>'Slemming W'!C13</f>
        <v>5</v>
      </c>
      <c r="D31">
        <f>'Slemming W'!D13</f>
        <v>3</v>
      </c>
      <c r="E31">
        <f>'Slemming W'!E13</f>
        <v>1</v>
      </c>
      <c r="F31">
        <f>'Slemming W'!F13</f>
        <v>189</v>
      </c>
      <c r="G31">
        <f>'Slemming W'!G13</f>
        <v>1</v>
      </c>
      <c r="H31">
        <f>'Slemming W'!H13</f>
        <v>0</v>
      </c>
      <c r="I31" s="54">
        <f>'Slemming W'!I13</f>
        <v>94.5</v>
      </c>
      <c r="J31">
        <f>'Slemming W'!J13</f>
        <v>119</v>
      </c>
      <c r="K31" t="str">
        <f>'Slemming W'!K13</f>
        <v>NO</v>
      </c>
    </row>
    <row r="32" spans="1:17" x14ac:dyDescent="0.15">
      <c r="A32" s="69" t="s">
        <v>402</v>
      </c>
      <c r="B32">
        <f>'Goff J'!B10</f>
        <v>3</v>
      </c>
      <c r="C32">
        <f>'Goff J'!C10</f>
        <v>3</v>
      </c>
      <c r="D32">
        <f>'Goff J'!D10</f>
        <v>0</v>
      </c>
      <c r="E32">
        <f>'Goff J'!E10</f>
        <v>0</v>
      </c>
      <c r="F32">
        <f>'Goff J'!F10</f>
        <v>177</v>
      </c>
      <c r="G32">
        <f>'Goff J'!G10</f>
        <v>0</v>
      </c>
      <c r="H32">
        <f>'Goff J'!H10</f>
        <v>2</v>
      </c>
      <c r="I32" s="1">
        <f>'Goff J'!I10</f>
        <v>59</v>
      </c>
      <c r="J32" s="11">
        <f>'Goff J'!J10</f>
        <v>94</v>
      </c>
      <c r="K32" t="str">
        <f>IF(ISBLANK('Goff J'!K10),"",'Goff J'!K10)</f>
        <v/>
      </c>
    </row>
    <row r="33" spans="1:23" x14ac:dyDescent="0.15">
      <c r="A33" s="16" t="s">
        <v>341</v>
      </c>
      <c r="B33">
        <f>'Sims A'!B14</f>
        <v>21</v>
      </c>
      <c r="C33">
        <f>'Sims A'!C14</f>
        <v>17</v>
      </c>
      <c r="D33">
        <f>'Sims A'!D14</f>
        <v>6</v>
      </c>
      <c r="E33">
        <f>'Sims A'!E14</f>
        <v>2</v>
      </c>
      <c r="F33">
        <f>'Sims A'!F14</f>
        <v>175</v>
      </c>
      <c r="G33">
        <f>'Sims A'!G14</f>
        <v>0</v>
      </c>
      <c r="H33">
        <f>'Sims A'!H14</f>
        <v>0</v>
      </c>
      <c r="I33" s="1">
        <f>'Sims A'!I14</f>
        <v>15.909090909090908</v>
      </c>
      <c r="J33" s="11">
        <f>'Sims A'!J14</f>
        <v>37</v>
      </c>
      <c r="K33" s="11" t="str">
        <f>IF(ISBLANK('Sims A'!K14),"",'Sims A'!K14)</f>
        <v/>
      </c>
    </row>
    <row r="34" spans="1:23" x14ac:dyDescent="0.15">
      <c r="A34" s="16" t="s">
        <v>366</v>
      </c>
      <c r="B34">
        <f>'Russell T'!B17</f>
        <v>75</v>
      </c>
      <c r="C34">
        <f>'Russell T'!C17</f>
        <v>27</v>
      </c>
      <c r="D34">
        <f>'Russell T'!D17</f>
        <v>14</v>
      </c>
      <c r="E34">
        <f>'Russell T'!E17</f>
        <v>6</v>
      </c>
      <c r="F34">
        <f>'Russell T'!F17</f>
        <v>105</v>
      </c>
      <c r="G34">
        <f>'Russell T'!G17</f>
        <v>0</v>
      </c>
      <c r="H34">
        <f>'Russell T'!H17</f>
        <v>0</v>
      </c>
      <c r="I34" s="1">
        <f>'Russell T'!I17</f>
        <v>8.0769230769230766</v>
      </c>
      <c r="J34" s="11">
        <f>'Russell T'!J17</f>
        <v>34</v>
      </c>
      <c r="K34" s="11" t="str">
        <f>IF(ISBLANK('Russell T'!K17),"",'Russell T'!K17)</f>
        <v/>
      </c>
    </row>
    <row r="35" spans="1:23" x14ac:dyDescent="0.15">
      <c r="A35" s="16" t="s">
        <v>0</v>
      </c>
      <c r="B35">
        <f>'Stevens P'!B15</f>
        <v>25</v>
      </c>
      <c r="C35">
        <f>'Stevens P'!C15</f>
        <v>20</v>
      </c>
      <c r="D35">
        <f>'Stevens P'!D15</f>
        <v>6</v>
      </c>
      <c r="E35">
        <f>'Stevens P'!E15</f>
        <v>5</v>
      </c>
      <c r="F35">
        <f>'Stevens P'!F15</f>
        <v>86</v>
      </c>
      <c r="G35">
        <f>'Stevens P'!G15</f>
        <v>0</v>
      </c>
      <c r="H35">
        <f>'Stevens P'!H15</f>
        <v>0</v>
      </c>
      <c r="I35" s="1">
        <f>'Stevens P'!I15</f>
        <v>6.1428571428571432</v>
      </c>
      <c r="J35" s="11">
        <f>'Stevens P'!J15</f>
        <v>18</v>
      </c>
      <c r="K35" s="11" t="str">
        <f>IF(ISBLANK('Stevens P'!K15),"",'Stevens P'!K15)</f>
        <v/>
      </c>
    </row>
    <row r="36" spans="1:23" x14ac:dyDescent="0.15">
      <c r="A36" s="16" t="s">
        <v>226</v>
      </c>
      <c r="B36">
        <f>'Drever A'!B16</f>
        <v>40</v>
      </c>
      <c r="C36">
        <f>'Drever A'!C16</f>
        <v>23</v>
      </c>
      <c r="D36">
        <f>'Drever A'!D16</f>
        <v>8</v>
      </c>
      <c r="E36">
        <f>'Drever A'!E16</f>
        <v>6</v>
      </c>
      <c r="F36">
        <f>'Drever A'!F16</f>
        <v>70</v>
      </c>
      <c r="G36">
        <f>'Drever A'!G16</f>
        <v>0</v>
      </c>
      <c r="H36">
        <f>'Drever A'!H16</f>
        <v>0</v>
      </c>
      <c r="I36" s="1">
        <f>'Drever A'!I16</f>
        <v>4.666666666666667</v>
      </c>
      <c r="J36">
        <f>'Drever A'!J16</f>
        <v>15</v>
      </c>
      <c r="K36" s="11" t="str">
        <f>IF(ISBLANK('Drever A'!K16),"",'Drever A'!K16)</f>
        <v/>
      </c>
    </row>
    <row r="37" spans="1:23" x14ac:dyDescent="0.15">
      <c r="A37" s="16" t="s">
        <v>381</v>
      </c>
      <c r="B37">
        <f>'Bingham J'!B11</f>
        <v>13</v>
      </c>
      <c r="C37">
        <f>'Bingham J'!C11</f>
        <v>10</v>
      </c>
      <c r="D37">
        <f>'Bingham J'!D11</f>
        <v>1</v>
      </c>
      <c r="E37">
        <f>'Bingham J'!E11</f>
        <v>4</v>
      </c>
      <c r="F37">
        <f>'Bingham J'!F11</f>
        <v>55</v>
      </c>
      <c r="G37">
        <f>'Bingham J'!G11</f>
        <v>0</v>
      </c>
      <c r="H37" s="11">
        <f>'Bingham J'!H11</f>
        <v>0</v>
      </c>
      <c r="I37" s="1">
        <f>'Bingham J'!I11</f>
        <v>6.1109999999999998</v>
      </c>
      <c r="J37" s="11">
        <f>'Bingham J'!J11</f>
        <v>44</v>
      </c>
      <c r="K37" s="11"/>
    </row>
    <row r="38" spans="1:23" x14ac:dyDescent="0.15">
      <c r="A38" s="16" t="s">
        <v>291</v>
      </c>
      <c r="B38">
        <f>'Silk R'!B13</f>
        <v>25</v>
      </c>
      <c r="C38">
        <f>'Silk R'!C13</f>
        <v>12</v>
      </c>
      <c r="D38">
        <f>'Silk R'!D13</f>
        <v>3</v>
      </c>
      <c r="E38">
        <f>'Silk R'!E13</f>
        <v>7</v>
      </c>
      <c r="F38">
        <f>'Silk R'!F13</f>
        <v>27</v>
      </c>
      <c r="G38">
        <f>'Silk R'!G13</f>
        <v>0</v>
      </c>
      <c r="H38">
        <f>'Silk R'!H13</f>
        <v>0</v>
      </c>
      <c r="I38" s="1">
        <f>'Silk R'!I13</f>
        <v>3</v>
      </c>
      <c r="J38">
        <f>'Silk R'!J13</f>
        <v>12</v>
      </c>
      <c r="K38" s="11" t="str">
        <f>IF(ISBLANK('Silk R'!K13),"",'Silk R'!K13)</f>
        <v>NO</v>
      </c>
    </row>
    <row r="39" spans="1:23" x14ac:dyDescent="0.15">
      <c r="A39" s="16" t="s">
        <v>300</v>
      </c>
      <c r="B39">
        <f>'Akers V'!B13</f>
        <v>10</v>
      </c>
      <c r="C39">
        <f>'Akers V'!C13</f>
        <v>6</v>
      </c>
      <c r="D39">
        <f>'Akers V'!D13</f>
        <v>2</v>
      </c>
      <c r="E39">
        <f>'Akers V'!E13</f>
        <v>2</v>
      </c>
      <c r="F39">
        <f>'Akers V'!F13</f>
        <v>25</v>
      </c>
      <c r="G39">
        <f>'Akers V'!G13</f>
        <v>0</v>
      </c>
      <c r="H39">
        <f>'Akers V'!H13</f>
        <v>0</v>
      </c>
      <c r="I39" s="1">
        <f>'Akers V'!I13</f>
        <v>6.25</v>
      </c>
      <c r="J39">
        <f>'Akers V'!J13</f>
        <v>16</v>
      </c>
      <c r="K39" s="11" t="str">
        <f>IF(ISBLANK('Akers V'!K35),"",'Akers V'!K35)</f>
        <v/>
      </c>
    </row>
    <row r="40" spans="1:23" x14ac:dyDescent="0.15">
      <c r="A40" s="16" t="s">
        <v>168</v>
      </c>
      <c r="B40">
        <f>'Scholes S'!B12</f>
        <v>9</v>
      </c>
      <c r="C40">
        <f>'Scholes S'!C12</f>
        <v>6</v>
      </c>
      <c r="D40">
        <f>'Scholes S'!D12</f>
        <v>1</v>
      </c>
      <c r="E40">
        <f>'Scholes S'!E12</f>
        <v>1</v>
      </c>
      <c r="F40">
        <f>'Scholes S'!F12</f>
        <v>8</v>
      </c>
      <c r="G40">
        <f>'Scholes S'!G12</f>
        <v>0</v>
      </c>
      <c r="H40">
        <f>'Scholes S'!H12</f>
        <v>0</v>
      </c>
      <c r="I40" s="1">
        <f>'Scholes S'!I12</f>
        <v>1.6</v>
      </c>
      <c r="J40" s="11">
        <f>'Scholes S'!J12</f>
        <v>4</v>
      </c>
      <c r="K40" s="11" t="str">
        <f>IF(ISBLANK('Scholes S'!K12),"",'Scholes S'!K12)</f>
        <v/>
      </c>
    </row>
    <row r="41" spans="1:23" x14ac:dyDescent="0.15">
      <c r="A41" s="69" t="s">
        <v>403</v>
      </c>
      <c r="B41">
        <f>'Goodlife M'!B10</f>
        <v>5</v>
      </c>
      <c r="C41">
        <f>'Goodlife M'!C10</f>
        <v>3</v>
      </c>
      <c r="D41">
        <f>'Goodlife M'!D10</f>
        <v>0</v>
      </c>
      <c r="E41">
        <f>'Goodlife M'!E10</f>
        <v>0</v>
      </c>
      <c r="F41">
        <f>'Goodlife M'!F10</f>
        <v>6</v>
      </c>
      <c r="G41">
        <f>'Goodlife M'!G10</f>
        <v>0</v>
      </c>
      <c r="H41">
        <f>'Goodlife M'!H10</f>
        <v>0</v>
      </c>
      <c r="I41" s="1">
        <f>'Goodlife M'!I10</f>
        <v>2</v>
      </c>
      <c r="J41" s="11">
        <f>'Goodlife M'!J10</f>
        <v>4</v>
      </c>
      <c r="K41" s="11" t="str">
        <f>IF(ISBLANK('Goodlife M'!K10),"",'Goodlife M'!K10)</f>
        <v/>
      </c>
    </row>
    <row r="42" spans="1:23" x14ac:dyDescent="0.15">
      <c r="A42" s="16" t="s">
        <v>369</v>
      </c>
      <c r="B42">
        <f>'Anders M'!B10</f>
        <v>5</v>
      </c>
      <c r="C42">
        <f>'Anders M'!C10</f>
        <v>3</v>
      </c>
      <c r="D42">
        <f>'Anders M'!D10</f>
        <v>2</v>
      </c>
      <c r="E42">
        <f>'Anders M'!E10</f>
        <v>1</v>
      </c>
      <c r="F42">
        <f>'Anders M'!F10</f>
        <v>5</v>
      </c>
      <c r="G42">
        <f>'Anders M'!G10</f>
        <v>0</v>
      </c>
      <c r="H42">
        <f>'Anders M'!H10</f>
        <v>0</v>
      </c>
      <c r="I42" s="1">
        <f>'Anders M'!I10</f>
        <v>5</v>
      </c>
      <c r="J42" s="11">
        <f>'Anders M'!J10</f>
        <v>5</v>
      </c>
      <c r="K42" s="11" t="str">
        <f>IF(ISBLANK('Anders M'!K10),"",'Anders M'!K10)</f>
        <v>NO</v>
      </c>
    </row>
    <row r="43" spans="1:23" x14ac:dyDescent="0.15">
      <c r="G43" s="11"/>
      <c r="H43" s="1"/>
    </row>
    <row r="44" spans="1:23" x14ac:dyDescent="0.15">
      <c r="A44" s="5" t="s">
        <v>57</v>
      </c>
      <c r="G44" s="1"/>
      <c r="L44" s="5" t="s">
        <v>408</v>
      </c>
    </row>
    <row r="46" spans="1:23" s="5" customFormat="1" x14ac:dyDescent="0.15">
      <c r="B46" s="6" t="s">
        <v>58</v>
      </c>
      <c r="C46" s="6" t="s">
        <v>59</v>
      </c>
      <c r="D46" s="6" t="s">
        <v>60</v>
      </c>
      <c r="E46" s="6" t="s">
        <v>34</v>
      </c>
      <c r="F46" s="6" t="s">
        <v>46</v>
      </c>
      <c r="G46" s="7" t="s">
        <v>63</v>
      </c>
      <c r="H46" s="7" t="s">
        <v>64</v>
      </c>
      <c r="I46" s="7" t="s">
        <v>36</v>
      </c>
      <c r="J46" s="6" t="s">
        <v>61</v>
      </c>
      <c r="M46" s="6" t="s">
        <v>58</v>
      </c>
      <c r="N46" s="6" t="s">
        <v>59</v>
      </c>
      <c r="O46" s="6" t="s">
        <v>60</v>
      </c>
      <c r="P46" s="6" t="s">
        <v>34</v>
      </c>
      <c r="Q46" s="6" t="s">
        <v>46</v>
      </c>
      <c r="R46" s="7" t="s">
        <v>63</v>
      </c>
      <c r="S46" s="7" t="s">
        <v>64</v>
      </c>
      <c r="T46" s="7" t="s">
        <v>36</v>
      </c>
      <c r="U46" s="5" t="s">
        <v>61</v>
      </c>
      <c r="W46" s="6"/>
    </row>
    <row r="47" spans="1:23" x14ac:dyDescent="0.15">
      <c r="A47" s="16" t="s">
        <v>315</v>
      </c>
      <c r="B47" s="11">
        <f>'Mimmack C'!B91</f>
        <v>4664.7667000000001</v>
      </c>
      <c r="C47">
        <f>'Mimmack C'!C91</f>
        <v>1141</v>
      </c>
      <c r="D47">
        <f>'Mimmack C'!D91</f>
        <v>1005</v>
      </c>
      <c r="E47">
        <f>'Mimmack C'!E91</f>
        <v>13529</v>
      </c>
      <c r="F47">
        <f>'Mimmack C'!F91</f>
        <v>33</v>
      </c>
      <c r="G47" s="1">
        <f>'Mimmack C'!G91</f>
        <v>2.9002522248325944</v>
      </c>
      <c r="H47" s="1">
        <f>'Mimmack C'!H91</f>
        <v>27.849353432835823</v>
      </c>
      <c r="I47" s="1">
        <f>'Mimmack C'!I91</f>
        <v>13.461691542288557</v>
      </c>
      <c r="J47" s="4" t="str">
        <f>'Mimmack C'!J91</f>
        <v>9--10</v>
      </c>
      <c r="L47" s="16" t="s">
        <v>53</v>
      </c>
      <c r="M47">
        <v>1956</v>
      </c>
      <c r="N47">
        <v>345</v>
      </c>
      <c r="O47">
        <v>393</v>
      </c>
      <c r="P47">
        <v>6004</v>
      </c>
      <c r="Q47" s="11"/>
      <c r="R47" s="1">
        <f>P47/M47</f>
        <v>3.0695296523517381</v>
      </c>
      <c r="S47" s="1">
        <f>(M47*6)/O47</f>
        <v>29.862595419847327</v>
      </c>
      <c r="T47" s="1">
        <f>P47/O47</f>
        <v>15.27735368956743</v>
      </c>
      <c r="U47" s="4" t="str">
        <f>'Gomez M'!J65</f>
        <v>6--65</v>
      </c>
    </row>
    <row r="48" spans="1:23" x14ac:dyDescent="0.15">
      <c r="A48" s="16" t="s">
        <v>311</v>
      </c>
      <c r="B48" s="11">
        <f>'Barnard A'!B61</f>
        <v>1987.9</v>
      </c>
      <c r="C48">
        <f>'Barnard A'!C61</f>
        <v>351</v>
      </c>
      <c r="D48">
        <f>'Barnard A'!D61</f>
        <v>416</v>
      </c>
      <c r="E48">
        <f>'Barnard A'!E61</f>
        <v>7932</v>
      </c>
      <c r="F48">
        <f>'Barnard A'!F61</f>
        <v>9</v>
      </c>
      <c r="G48" s="1">
        <f>'Barnard A'!G61</f>
        <v>3.9901403491121283</v>
      </c>
      <c r="H48" s="1">
        <f>'Barnard A'!H61</f>
        <v>28.671634615384619</v>
      </c>
      <c r="I48" s="1">
        <f>'Barnard A'!I61</f>
        <v>19.067307692307693</v>
      </c>
      <c r="J48" s="4" t="str">
        <f>'Barnard A'!J61</f>
        <v>6--17</v>
      </c>
      <c r="L48" s="16" t="s">
        <v>47</v>
      </c>
      <c r="M48">
        <v>523</v>
      </c>
      <c r="N48">
        <v>34</v>
      </c>
      <c r="O48">
        <v>135</v>
      </c>
      <c r="P48">
        <v>2200</v>
      </c>
      <c r="Q48" s="11"/>
      <c r="R48" s="1">
        <f>P48/M48</f>
        <v>4.2065009560229445</v>
      </c>
      <c r="S48" s="1">
        <f>(M48*6)/O48</f>
        <v>23.244444444444444</v>
      </c>
      <c r="T48" s="1">
        <f>P48/O48</f>
        <v>16.296296296296298</v>
      </c>
      <c r="U48" s="4" t="str">
        <f>'Gould P'!J78</f>
        <v>5--28</v>
      </c>
    </row>
    <row r="49" spans="1:21" x14ac:dyDescent="0.15">
      <c r="A49" s="16" t="s">
        <v>323</v>
      </c>
      <c r="B49" s="11">
        <f>'Wood C'!B85</f>
        <v>1761.5</v>
      </c>
      <c r="C49">
        <f>'Wood C'!C85</f>
        <v>272</v>
      </c>
      <c r="D49">
        <f>'Wood C'!D85</f>
        <v>378</v>
      </c>
      <c r="E49">
        <f>'Wood C'!E85</f>
        <v>7298</v>
      </c>
      <c r="F49">
        <f>'Wood C'!F85</f>
        <v>13</v>
      </c>
      <c r="G49" s="1">
        <f>'Wood C'!G85</f>
        <v>4.1430598921373827</v>
      </c>
      <c r="H49" s="1">
        <f>'Wood C'!H85</f>
        <v>27.960317460317459</v>
      </c>
      <c r="I49" s="1">
        <f>'Wood C'!I85</f>
        <v>19.306878306878307</v>
      </c>
      <c r="J49" s="4" t="str">
        <f>'Wood C'!J85</f>
        <v>8--44</v>
      </c>
      <c r="L49" s="16" t="s">
        <v>48</v>
      </c>
      <c r="M49">
        <v>2218.3000000000002</v>
      </c>
      <c r="N49">
        <v>346</v>
      </c>
      <c r="O49">
        <v>396</v>
      </c>
      <c r="P49">
        <v>7445</v>
      </c>
      <c r="Q49" s="11"/>
      <c r="R49" s="1">
        <f>P49/M49</f>
        <v>3.3561736464860474</v>
      </c>
      <c r="S49" s="1">
        <f>(M49*6)/O49</f>
        <v>33.610606060606067</v>
      </c>
      <c r="T49" s="1">
        <f>P49/O49</f>
        <v>18.800505050505052</v>
      </c>
      <c r="U49" s="4" t="str">
        <f>IF('Harris N'!J74="","",'Harris N'!J74)</f>
        <v>7--38</v>
      </c>
    </row>
    <row r="50" spans="1:21" x14ac:dyDescent="0.15">
      <c r="A50" s="16" t="s">
        <v>377</v>
      </c>
      <c r="B50" s="11">
        <f>'Taylor P'!B89</f>
        <v>875.27</v>
      </c>
      <c r="C50">
        <f>'Taylor P'!C89</f>
        <v>96</v>
      </c>
      <c r="D50">
        <f>'Taylor P'!D89</f>
        <v>219</v>
      </c>
      <c r="E50">
        <f>'Taylor P'!E89</f>
        <v>4321</v>
      </c>
      <c r="F50">
        <f>'Taylor P'!F89</f>
        <v>4</v>
      </c>
      <c r="G50" s="1">
        <f>'Taylor P'!G89</f>
        <v>4.9367623704685411</v>
      </c>
      <c r="H50" s="1">
        <f>'Taylor P'!H89</f>
        <v>23.98</v>
      </c>
      <c r="I50" s="1">
        <f>'Taylor P'!I89</f>
        <v>19.730593607305938</v>
      </c>
      <c r="J50" s="4" t="str">
        <f>'Taylor P'!J89</f>
        <v>6--14</v>
      </c>
      <c r="L50" s="16" t="s">
        <v>30</v>
      </c>
      <c r="M50" s="11">
        <f>'Stevens J'!B66</f>
        <v>328.8</v>
      </c>
      <c r="N50">
        <f>'Stevens J'!C66</f>
        <v>33</v>
      </c>
      <c r="O50">
        <f>'Stevens J'!D66</f>
        <v>58</v>
      </c>
      <c r="P50">
        <f>'Stevens J'!E66</f>
        <v>1491</v>
      </c>
      <c r="Q50">
        <f>'Stevens J'!F66</f>
        <v>0</v>
      </c>
      <c r="R50" s="1">
        <f>'Stevens J'!G66</f>
        <v>4.5346715328467155</v>
      </c>
      <c r="S50" s="1">
        <f>'Stevens J'!H66</f>
        <v>34.013793103448279</v>
      </c>
      <c r="T50" s="1">
        <f>'Stevens J'!I66</f>
        <v>25.706896551724139</v>
      </c>
      <c r="U50" s="4" t="str">
        <f>'Stevens J'!J66</f>
        <v>4--32</v>
      </c>
    </row>
    <row r="51" spans="1:21" x14ac:dyDescent="0.15">
      <c r="A51" s="16" t="s">
        <v>317</v>
      </c>
      <c r="B51" s="11">
        <f>'Dawson N'!B69</f>
        <v>711.2</v>
      </c>
      <c r="C51">
        <f>'Dawson N'!C69</f>
        <v>61</v>
      </c>
      <c r="D51">
        <f>'Dawson N'!D69</f>
        <v>146</v>
      </c>
      <c r="E51">
        <f>'Dawson N'!E69</f>
        <v>3705</v>
      </c>
      <c r="F51">
        <f>'Dawson N'!F69</f>
        <v>5</v>
      </c>
      <c r="G51" s="1">
        <f>'Dawson N'!G69</f>
        <v>5.209505061867266</v>
      </c>
      <c r="H51" s="1">
        <f>'Dawson N'!H69</f>
        <v>29.227397260273978</v>
      </c>
      <c r="I51" s="1">
        <f>'Dawson N'!I69</f>
        <v>25.376712328767123</v>
      </c>
      <c r="J51" s="4" t="str">
        <f>'Dawson N'!J69</f>
        <v>7--20</v>
      </c>
    </row>
    <row r="52" spans="1:21" x14ac:dyDescent="0.15">
      <c r="A52" s="16" t="s">
        <v>51</v>
      </c>
      <c r="B52" s="11">
        <f>'Gallant B'!B57</f>
        <v>638.4</v>
      </c>
      <c r="C52">
        <f>'Gallant B'!C57</f>
        <v>86</v>
      </c>
      <c r="D52">
        <f>'Gallant B'!D57</f>
        <v>135</v>
      </c>
      <c r="E52">
        <f>'Gallant B'!E57</f>
        <v>2648</v>
      </c>
      <c r="F52">
        <f>'Gallant B'!F57</f>
        <v>2</v>
      </c>
      <c r="G52" s="1">
        <f>'Gallant B'!G57</f>
        <v>4.1478696741854639</v>
      </c>
      <c r="H52" s="1">
        <f>'Gallant B'!H57</f>
        <v>28.373333333333331</v>
      </c>
      <c r="I52" s="1">
        <f>'Gallant B'!I57</f>
        <v>19.614814814814814</v>
      </c>
      <c r="J52" s="4" t="str">
        <f>'Gallant B'!J57</f>
        <v>5--28</v>
      </c>
    </row>
    <row r="53" spans="1:21" x14ac:dyDescent="0.15">
      <c r="A53" s="16" t="s">
        <v>367</v>
      </c>
      <c r="B53" s="11">
        <f>'Ahearne C'!B57</f>
        <v>594.29999999999995</v>
      </c>
      <c r="C53">
        <f>'Ahearne C'!C57</f>
        <v>72</v>
      </c>
      <c r="D53">
        <f>'Ahearne C'!D57</f>
        <v>135</v>
      </c>
      <c r="E53">
        <f>'Ahearne C'!E57</f>
        <v>2622</v>
      </c>
      <c r="F53">
        <f>'Ahearne C'!F57</f>
        <v>5</v>
      </c>
      <c r="G53" s="1">
        <f>'Ahearne C'!G57</f>
        <v>4.4119131751640586</v>
      </c>
      <c r="H53" s="1">
        <f>'Ahearne C'!H57</f>
        <v>26.41333333333333</v>
      </c>
      <c r="I53" s="1">
        <f>'Ahearne C'!I57</f>
        <v>19.422222222222221</v>
      </c>
      <c r="J53" s="4" t="str">
        <f>'Ahearne C'!J57</f>
        <v>5--10</v>
      </c>
    </row>
    <row r="54" spans="1:21" x14ac:dyDescent="0.15">
      <c r="A54" s="16" t="s">
        <v>366</v>
      </c>
      <c r="B54" s="11">
        <f>'Russell T'!B52</f>
        <v>393.19999999999993</v>
      </c>
      <c r="C54">
        <f>'Russell T'!C52</f>
        <v>54</v>
      </c>
      <c r="D54">
        <f>'Russell T'!D52</f>
        <v>89</v>
      </c>
      <c r="E54">
        <f>'Russell T'!E52</f>
        <v>1410</v>
      </c>
      <c r="F54">
        <f>'Russell T'!F52</f>
        <v>3</v>
      </c>
      <c r="G54" s="1">
        <f>'Russell T'!G52</f>
        <v>3.5859613428280781</v>
      </c>
      <c r="H54" s="1">
        <f>'Russell T'!H52</f>
        <v>26.507865168539325</v>
      </c>
      <c r="I54" s="1">
        <f>'Russell T'!I52</f>
        <v>15.842696629213483</v>
      </c>
      <c r="J54" s="4" t="str">
        <f>'Russell T'!J52</f>
        <v>5--17</v>
      </c>
    </row>
    <row r="55" spans="1:21" x14ac:dyDescent="0.15">
      <c r="A55" s="16" t="s">
        <v>327</v>
      </c>
      <c r="B55" s="11">
        <f>'Bowler T'!B53</f>
        <v>426.9</v>
      </c>
      <c r="C55">
        <f>'Bowler T'!C53</f>
        <v>59</v>
      </c>
      <c r="D55">
        <f>'Bowler T'!D53</f>
        <v>83</v>
      </c>
      <c r="E55">
        <f>'Bowler T'!E53</f>
        <v>1788</v>
      </c>
      <c r="F55">
        <f>'Bowler T'!F53</f>
        <v>2</v>
      </c>
      <c r="G55" s="1">
        <f>'Bowler T'!G53</f>
        <v>4.1883345045678144</v>
      </c>
      <c r="H55" s="1">
        <f>'Bowler T'!H53</f>
        <v>30.860240963855418</v>
      </c>
      <c r="I55" s="1">
        <f>'Bowler T'!I53</f>
        <v>21.542168674698797</v>
      </c>
      <c r="J55" s="4" t="str">
        <f>'Bowler T'!J53</f>
        <v>5--11</v>
      </c>
    </row>
    <row r="56" spans="1:21" x14ac:dyDescent="0.15">
      <c r="A56" s="16" t="s">
        <v>1</v>
      </c>
      <c r="B56" s="11">
        <f>'Gilbert J'!B70</f>
        <v>328.90000000000003</v>
      </c>
      <c r="C56">
        <f>'Gilbert J'!C70</f>
        <v>32</v>
      </c>
      <c r="D56">
        <f>'Gilbert J'!D70</f>
        <v>65</v>
      </c>
      <c r="E56">
        <f>'Gilbert J'!E70</f>
        <v>1489</v>
      </c>
      <c r="F56">
        <f>'Gilbert J'!F70</f>
        <v>0</v>
      </c>
      <c r="G56" s="1">
        <f>'Gilbert J'!G70</f>
        <v>4.527211918516266</v>
      </c>
      <c r="H56" s="1">
        <f>'Gilbert J'!H70</f>
        <v>30.360000000000003</v>
      </c>
      <c r="I56" s="1">
        <f>'Gilbert J'!I70</f>
        <v>22.907692307692308</v>
      </c>
      <c r="J56" s="4" t="str">
        <f>'Gilbert J'!J70</f>
        <v>4--32</v>
      </c>
    </row>
    <row r="57" spans="1:21" x14ac:dyDescent="0.15">
      <c r="A57" s="16" t="s">
        <v>52</v>
      </c>
      <c r="B57" s="11">
        <f>'Gallant G'!B54</f>
        <v>229.5</v>
      </c>
      <c r="C57">
        <f>'Gallant G'!C54</f>
        <v>42</v>
      </c>
      <c r="D57">
        <f>'Gallant G'!D54</f>
        <v>48</v>
      </c>
      <c r="E57">
        <f>'Gallant G'!E54</f>
        <v>838</v>
      </c>
      <c r="F57">
        <f>'Gallant G'!F54</f>
        <v>1</v>
      </c>
      <c r="G57" s="1">
        <f>'Gallant G'!G54</f>
        <v>3.6514161220043575</v>
      </c>
      <c r="H57" s="1">
        <f>'Gallant G'!H54</f>
        <v>28.6875</v>
      </c>
      <c r="I57" s="1">
        <f>'Gallant G'!I54</f>
        <v>17.458333333333332</v>
      </c>
      <c r="J57" s="4" t="str">
        <f>'Gallant G'!J54</f>
        <v>5--11</v>
      </c>
    </row>
    <row r="58" spans="1:21" x14ac:dyDescent="0.15">
      <c r="A58" s="16" t="s">
        <v>325</v>
      </c>
      <c r="B58" s="11">
        <f>'Barr S'!B59</f>
        <v>219.7</v>
      </c>
      <c r="C58">
        <f>'Barr S'!C59</f>
        <v>28</v>
      </c>
      <c r="D58">
        <f>'Barr S'!D59</f>
        <v>45</v>
      </c>
      <c r="E58">
        <f>'Barr S'!E59</f>
        <v>1004</v>
      </c>
      <c r="F58">
        <f>'Barr S'!F59</f>
        <v>1</v>
      </c>
      <c r="G58" s="1">
        <f>'Barr S'!G59</f>
        <v>4.569868001820665</v>
      </c>
      <c r="H58" s="1">
        <f>'Barr S'!H59</f>
        <v>29.293333333333329</v>
      </c>
      <c r="I58" s="1">
        <f>'Barr S'!I59</f>
        <v>22.31111111111111</v>
      </c>
      <c r="J58" s="4" t="str">
        <f>'Barr S'!J59</f>
        <v>5--52</v>
      </c>
    </row>
    <row r="59" spans="1:21" x14ac:dyDescent="0.15">
      <c r="A59" s="16" t="s">
        <v>260</v>
      </c>
      <c r="B59" s="11">
        <f>'Elburn A'!B46</f>
        <v>182.89999999999998</v>
      </c>
      <c r="C59">
        <f>'Elburn A'!C46</f>
        <v>20</v>
      </c>
      <c r="D59">
        <f>'Elburn A'!D46</f>
        <v>28</v>
      </c>
      <c r="E59">
        <f>'Elburn A'!E46</f>
        <v>962</v>
      </c>
      <c r="F59">
        <f>'Elburn A'!F46</f>
        <v>0</v>
      </c>
      <c r="G59" s="1">
        <f>'Elburn A'!G46</f>
        <v>5.2597047566976496</v>
      </c>
      <c r="H59" s="1">
        <f>'Elburn A'!H46</f>
        <v>39.192857142857136</v>
      </c>
      <c r="I59" s="1">
        <f>'Elburn A'!I46</f>
        <v>34.357142857142854</v>
      </c>
      <c r="J59" s="3" t="str">
        <f>'Elburn A'!J46</f>
        <v>4 -- 10</v>
      </c>
    </row>
    <row r="60" spans="1:21" x14ac:dyDescent="0.15">
      <c r="A60" s="16" t="s">
        <v>341</v>
      </c>
      <c r="B60" s="11">
        <f>'Sims A'!B45</f>
        <v>92</v>
      </c>
      <c r="C60">
        <f>'Sims A'!C45</f>
        <v>7</v>
      </c>
      <c r="D60">
        <f>'Sims A'!D45</f>
        <v>25</v>
      </c>
      <c r="E60">
        <f>'Sims A'!E45</f>
        <v>491</v>
      </c>
      <c r="F60">
        <f>'Sims A'!F45</f>
        <v>1</v>
      </c>
      <c r="G60" s="1">
        <f>'Sims A'!G45</f>
        <v>5.3369565217391308</v>
      </c>
      <c r="H60" s="1">
        <f>'Sims A'!H45</f>
        <v>22.08</v>
      </c>
      <c r="I60" s="1">
        <f>'Sims A'!I45</f>
        <v>19.64</v>
      </c>
      <c r="J60" s="3" t="str">
        <f>'Sims A'!J45</f>
        <v>5 -- 27</v>
      </c>
    </row>
    <row r="61" spans="1:21" x14ac:dyDescent="0.15">
      <c r="A61" s="16" t="s">
        <v>291</v>
      </c>
      <c r="B61" s="11">
        <f>'Silk R'!B43</f>
        <v>78.2</v>
      </c>
      <c r="C61" s="11">
        <f>'Silk R'!C43</f>
        <v>5</v>
      </c>
      <c r="D61" s="11">
        <f>'Silk R'!D43</f>
        <v>22</v>
      </c>
      <c r="E61" s="11">
        <f>'Silk R'!E43</f>
        <v>390</v>
      </c>
      <c r="F61" s="11">
        <f>'Silk R'!F43</f>
        <v>1</v>
      </c>
      <c r="G61" s="1">
        <f>'Silk R'!G43</f>
        <v>4.9872122762148337</v>
      </c>
      <c r="H61" s="1">
        <f>'Silk R'!H43</f>
        <v>21.327272727272728</v>
      </c>
      <c r="I61" s="1">
        <f>'Silk R'!I43</f>
        <v>17.727272727272727</v>
      </c>
      <c r="J61" s="40" t="str">
        <f>'Silk R'!J43</f>
        <v>6 -- 12</v>
      </c>
    </row>
    <row r="62" spans="1:21" x14ac:dyDescent="0.15">
      <c r="A62" s="16" t="s">
        <v>244</v>
      </c>
      <c r="B62" s="11">
        <f>'Gallant J'!B44</f>
        <v>66</v>
      </c>
      <c r="C62">
        <f>'Gallant J'!C44</f>
        <v>19</v>
      </c>
      <c r="D62">
        <f>'Gallant J'!D44</f>
        <v>19</v>
      </c>
      <c r="E62">
        <f>'Gallant J'!E44</f>
        <v>348</v>
      </c>
      <c r="F62">
        <f>'Gallant J'!F44</f>
        <v>0</v>
      </c>
      <c r="G62" s="1">
        <f>'Gallant J'!G44</f>
        <v>5.2727272727272725</v>
      </c>
      <c r="H62" s="1">
        <f>'Gallant J'!H44</f>
        <v>20.842105263157894</v>
      </c>
      <c r="I62" s="1">
        <f>'Gallant J'!I44</f>
        <v>18.315789473684209</v>
      </c>
      <c r="J62" s="3" t="str">
        <f>'Gallant J'!J44</f>
        <v>4--19</v>
      </c>
    </row>
    <row r="63" spans="1:21" x14ac:dyDescent="0.15">
      <c r="A63" s="16" t="s">
        <v>361</v>
      </c>
      <c r="B63" s="11">
        <f>'Matthews C'!D41</f>
        <v>76.400000000000006</v>
      </c>
      <c r="C63" s="11">
        <f>'Matthews C'!E41</f>
        <v>2</v>
      </c>
      <c r="D63" s="11">
        <f>'Matthews C'!F41</f>
        <v>19</v>
      </c>
      <c r="E63" s="11">
        <f>'Matthews C'!G41</f>
        <v>466</v>
      </c>
      <c r="F63" s="11">
        <f>'Matthews C'!H41</f>
        <v>0</v>
      </c>
      <c r="G63" s="1">
        <f>'Matthews C'!I41</f>
        <v>6.0994764397905756</v>
      </c>
      <c r="H63" s="1">
        <f>'Matthews C'!J41</f>
        <v>24.126315789473686</v>
      </c>
      <c r="I63" s="1">
        <f>'Matthews C'!K41</f>
        <v>24.526315789473685</v>
      </c>
      <c r="J63" s="8" t="str">
        <f>'Matthews C'!L41</f>
        <v>3 -- 3</v>
      </c>
    </row>
    <row r="64" spans="1:21" x14ac:dyDescent="0.15">
      <c r="A64" s="69" t="s">
        <v>431</v>
      </c>
      <c r="B64" s="11">
        <f>'Holland R'!B41</f>
        <v>168.3</v>
      </c>
      <c r="C64" s="11">
        <f>'Holland R'!C41</f>
        <v>9</v>
      </c>
      <c r="D64" s="11">
        <f>'Holland R'!D41</f>
        <v>19</v>
      </c>
      <c r="E64" s="11">
        <f>'Holland R'!E41</f>
        <v>804</v>
      </c>
      <c r="F64" s="11">
        <f>'Holland R'!F41</f>
        <v>0</v>
      </c>
      <c r="G64" s="1">
        <f>'Holland R'!G41</f>
        <v>4.7771836007130117</v>
      </c>
      <c r="H64" s="1">
        <f>'Holland R'!H41</f>
        <v>53.147368421052633</v>
      </c>
      <c r="I64" s="1">
        <f>'Holland R'!I41</f>
        <v>42.315789473684212</v>
      </c>
      <c r="J64" s="8" t="str">
        <f>'Holland R'!J41</f>
        <v>2--29</v>
      </c>
    </row>
    <row r="65" spans="1:10" x14ac:dyDescent="0.15">
      <c r="A65" s="16" t="s">
        <v>0</v>
      </c>
      <c r="B65" s="11">
        <f>'Stevens P'!B49</f>
        <v>74</v>
      </c>
      <c r="C65">
        <f>'Stevens P'!C49</f>
        <v>8</v>
      </c>
      <c r="D65">
        <f>'Stevens P'!D49</f>
        <v>15</v>
      </c>
      <c r="E65">
        <f>'Stevens P'!E49</f>
        <v>355</v>
      </c>
      <c r="F65">
        <f>'Stevens P'!F49</f>
        <v>0</v>
      </c>
      <c r="G65" s="1">
        <f>'Stevens P'!G49</f>
        <v>4.7972972972972974</v>
      </c>
      <c r="H65" s="1">
        <f>'Stevens P'!H49</f>
        <v>29.6</v>
      </c>
      <c r="I65" s="1">
        <f>'Stevens P'!I49</f>
        <v>23.666666666666668</v>
      </c>
      <c r="J65" s="4" t="str">
        <f>'Stevens P'!J49</f>
        <v>2--35</v>
      </c>
    </row>
    <row r="66" spans="1:10" x14ac:dyDescent="0.15">
      <c r="A66" s="16" t="s">
        <v>290</v>
      </c>
      <c r="B66" s="11">
        <f>'Slemming W'!B43</f>
        <v>59.04</v>
      </c>
      <c r="C66">
        <f>'Slemming W'!C43</f>
        <v>10</v>
      </c>
      <c r="D66">
        <f>'Slemming W'!D43</f>
        <v>13</v>
      </c>
      <c r="E66">
        <f>'Slemming W'!E43</f>
        <v>176</v>
      </c>
      <c r="F66">
        <f>'Slemming W'!F43</f>
        <v>1</v>
      </c>
      <c r="G66" s="1">
        <f>'Slemming W'!G43</f>
        <v>2.9810298102981032</v>
      </c>
      <c r="H66" s="1">
        <f>'Slemming W'!H43</f>
        <v>27.24923076923077</v>
      </c>
      <c r="I66" s="1">
        <f>'Slemming W'!I43</f>
        <v>13.538461538461538</v>
      </c>
      <c r="J66" s="3" t="str">
        <f>'Slemming W'!J43</f>
        <v>5--27</v>
      </c>
    </row>
    <row r="67" spans="1:10" x14ac:dyDescent="0.15">
      <c r="A67" s="16" t="s">
        <v>223</v>
      </c>
      <c r="B67" s="11">
        <f>'Booth R'!B65</f>
        <v>73.933339999999987</v>
      </c>
      <c r="C67">
        <f>'Booth R'!C65</f>
        <v>5</v>
      </c>
      <c r="D67">
        <f>'Booth R'!D65</f>
        <v>13</v>
      </c>
      <c r="E67">
        <f>'Booth R'!E65</f>
        <v>445</v>
      </c>
      <c r="F67">
        <f>'Booth R'!F65</f>
        <v>0</v>
      </c>
      <c r="G67" s="1">
        <f>'Booth R'!G65</f>
        <v>6.0189354356234963</v>
      </c>
      <c r="H67" s="1">
        <f>'Booth R'!H65</f>
        <v>34.123079999999995</v>
      </c>
      <c r="I67" s="1">
        <f>'Booth R'!I65</f>
        <v>34.230769230769234</v>
      </c>
      <c r="J67" s="4" t="str">
        <f>'Booth R'!J65</f>
        <v>3--15</v>
      </c>
    </row>
    <row r="68" spans="1:10" x14ac:dyDescent="0.15">
      <c r="A68" s="16" t="s">
        <v>259</v>
      </c>
      <c r="B68" s="11">
        <f>'Matthews K'!B47</f>
        <v>108.33333333333334</v>
      </c>
      <c r="C68">
        <f>'Matthews K'!C47</f>
        <v>8</v>
      </c>
      <c r="D68">
        <f>'Matthews K'!D47</f>
        <v>13</v>
      </c>
      <c r="E68">
        <f>'Matthews K'!E47</f>
        <v>564</v>
      </c>
      <c r="F68">
        <f>'Matthews K'!F47</f>
        <v>0</v>
      </c>
      <c r="G68" s="1">
        <f>'Matthews K'!G47</f>
        <v>5.2061538461538461</v>
      </c>
      <c r="H68" s="1">
        <f>'Matthews K'!H47</f>
        <v>50</v>
      </c>
      <c r="I68" s="1">
        <f>'Matthews K'!I47</f>
        <v>43.384615384615387</v>
      </c>
      <c r="J68" s="3" t="str">
        <f>'Matthews K'!J47</f>
        <v>1--2</v>
      </c>
    </row>
    <row r="69" spans="1:10" x14ac:dyDescent="0.15">
      <c r="A69" s="16" t="s">
        <v>384</v>
      </c>
      <c r="B69" s="11">
        <f>'Ross J'!B20</f>
        <v>20.3</v>
      </c>
      <c r="C69" s="11">
        <f>'Ross J'!C20</f>
        <v>2</v>
      </c>
      <c r="D69" s="11">
        <f>'Ross J'!D20</f>
        <v>8</v>
      </c>
      <c r="E69" s="11">
        <f>'Ross J'!E20</f>
        <v>101</v>
      </c>
      <c r="F69" s="11">
        <f>'Ross J'!F20</f>
        <v>0</v>
      </c>
      <c r="G69" s="1">
        <f>'Ross J'!G20</f>
        <v>4.9753694581280783</v>
      </c>
      <c r="H69" s="1">
        <f>'Ross J'!H20</f>
        <v>15.225000000000001</v>
      </c>
      <c r="I69" s="1">
        <f>'Ross J'!I20</f>
        <v>12.625</v>
      </c>
      <c r="J69" s="4" t="str">
        <f>'Ross J'!J20</f>
        <v>3 -- 6</v>
      </c>
    </row>
    <row r="70" spans="1:10" x14ac:dyDescent="0.15">
      <c r="A70" s="16" t="s">
        <v>376</v>
      </c>
      <c r="B70" s="11">
        <f>'Scott D'!B57</f>
        <v>30</v>
      </c>
      <c r="C70">
        <f>'Scott D'!C57</f>
        <v>4</v>
      </c>
      <c r="D70">
        <f>'Scott D'!D57</f>
        <v>8</v>
      </c>
      <c r="E70">
        <f>'Scott D'!E57</f>
        <v>185</v>
      </c>
      <c r="F70">
        <f>'Scott D'!F57</f>
        <v>0</v>
      </c>
      <c r="G70" s="1">
        <f>'Scott D'!G57</f>
        <v>6.166666666666667</v>
      </c>
      <c r="H70" s="1">
        <f>'Scott D'!H57</f>
        <v>22.5</v>
      </c>
      <c r="I70" s="1">
        <f>'Scott D'!I57</f>
        <v>23.125</v>
      </c>
      <c r="J70" s="4" t="str">
        <f>'Scott D'!J57</f>
        <v>2--19</v>
      </c>
    </row>
    <row r="71" spans="1:10" x14ac:dyDescent="0.15">
      <c r="A71" s="16" t="s">
        <v>252</v>
      </c>
      <c r="B71" s="11">
        <f>'Hawkins C'!B50</f>
        <v>45.199999999999996</v>
      </c>
      <c r="C71" s="11">
        <f>'Hawkins C'!C50</f>
        <v>7</v>
      </c>
      <c r="D71" s="11">
        <f>'Hawkins C'!D50</f>
        <v>8</v>
      </c>
      <c r="E71" s="11">
        <f>'Hawkins C'!E50</f>
        <v>239</v>
      </c>
      <c r="F71" s="11">
        <f>'Hawkins C'!F50</f>
        <v>0</v>
      </c>
      <c r="G71" s="1">
        <f>'Hawkins C'!G50</f>
        <v>5.2876106194690271</v>
      </c>
      <c r="H71" s="1">
        <f>'Hawkins C'!H50</f>
        <v>33.9</v>
      </c>
      <c r="I71" s="1">
        <f>'Hawkins C'!I50</f>
        <v>29.875</v>
      </c>
      <c r="J71" s="3" t="str">
        <f>'Hawkins C'!J50</f>
        <v>2--6</v>
      </c>
    </row>
    <row r="72" spans="1:10" x14ac:dyDescent="0.15">
      <c r="A72" s="69" t="s">
        <v>402</v>
      </c>
      <c r="B72" s="11">
        <f>'Goff J'!B18</f>
        <v>11</v>
      </c>
      <c r="C72" s="11">
        <f>'Goff J'!C18</f>
        <v>1</v>
      </c>
      <c r="D72" s="11">
        <f>'Goff J'!D18</f>
        <v>5</v>
      </c>
      <c r="E72" s="11">
        <f>'Goff J'!E18</f>
        <v>45</v>
      </c>
      <c r="F72" s="11">
        <f>'Goff J'!F18</f>
        <v>0</v>
      </c>
      <c r="G72" s="1">
        <f>'Goff J'!G18</f>
        <v>4.0909090909090908</v>
      </c>
      <c r="H72" s="1">
        <f>'Goff J'!H18</f>
        <v>13.2</v>
      </c>
      <c r="I72" s="1">
        <f>'Goff J'!I18</f>
        <v>9</v>
      </c>
      <c r="J72" s="8" t="str">
        <f>'Goff J'!J18</f>
        <v>3 -- 12</v>
      </c>
    </row>
    <row r="73" spans="1:10" x14ac:dyDescent="0.15">
      <c r="A73" s="69" t="s">
        <v>403</v>
      </c>
      <c r="B73" s="11">
        <f>'Goodlife M'!B18</f>
        <v>15</v>
      </c>
      <c r="C73" s="11">
        <f>'Goodlife M'!C18</f>
        <v>0</v>
      </c>
      <c r="D73" s="11">
        <f>'Goodlife M'!D18</f>
        <v>5</v>
      </c>
      <c r="E73" s="11">
        <f>'Goodlife M'!E18</f>
        <v>101</v>
      </c>
      <c r="F73" s="11">
        <f>'Goodlife M'!F18</f>
        <v>0</v>
      </c>
      <c r="G73" s="1">
        <f>'Goodlife M'!G18</f>
        <v>6.7333333333333334</v>
      </c>
      <c r="H73" s="1">
        <f>'Goodlife M'!H18</f>
        <v>18</v>
      </c>
      <c r="I73" s="1">
        <f>'Goodlife M'!I18</f>
        <v>20.2</v>
      </c>
      <c r="J73" s="8" t="str">
        <f>'Goodlife M'!J18</f>
        <v>3 -- 12</v>
      </c>
    </row>
    <row r="74" spans="1:10" x14ac:dyDescent="0.15">
      <c r="A74" s="16" t="s">
        <v>381</v>
      </c>
      <c r="B74" s="11">
        <f>'Bingham J'!B19</f>
        <v>4.2</v>
      </c>
      <c r="C74" s="11">
        <f>'Bingham J'!C19</f>
        <v>0</v>
      </c>
      <c r="D74" s="11">
        <f>'Bingham J'!D19</f>
        <v>2</v>
      </c>
      <c r="E74" s="11">
        <f>'Bingham J'!E19</f>
        <v>23</v>
      </c>
      <c r="F74" s="11">
        <f>'Bingham J'!F19</f>
        <v>0</v>
      </c>
      <c r="G74" s="50">
        <f>'Bingham J'!G19</f>
        <v>5.4761904761904763</v>
      </c>
      <c r="H74" s="1">
        <f>'Bingham J'!H19</f>
        <v>12.600000000000001</v>
      </c>
      <c r="I74" s="1">
        <f>'Bingham J'!I19</f>
        <v>11.5</v>
      </c>
      <c r="J74" s="8" t="str">
        <f>'Bingham J'!J19</f>
        <v>3 -- 3</v>
      </c>
    </row>
  </sheetData>
  <sortState xmlns:xlrd2="http://schemas.microsoft.com/office/spreadsheetml/2017/richdata2" ref="A47:J74">
    <sortCondition descending="1" ref="D47:D74"/>
  </sortState>
  <phoneticPr fontId="3" type="noConversion"/>
  <hyperlinks>
    <hyperlink ref="A15" location="'Barr S'!A2" display="Barr" xr:uid="{00000000-0004-0000-0000-000000000000}"/>
    <hyperlink ref="A6" location="'Dawson N'!A2" display="Dawson" xr:uid="{00000000-0004-0000-0000-000001000000}"/>
    <hyperlink ref="A8" location="'Gallant B'!A2" display="Gallant B" xr:uid="{00000000-0004-0000-0000-000002000000}"/>
    <hyperlink ref="A5" location="'Barnard A'!A2" display="Barnard" xr:uid="{00000000-0004-0000-0000-000003000000}"/>
    <hyperlink ref="A26" location="'Gallant G'!A2" display="Gallant G" xr:uid="{00000000-0004-0000-0000-000004000000}"/>
    <hyperlink ref="A7" location="'Carsberg T'!A2" display="Carsberg" xr:uid="{00000000-0004-0000-0000-000005000000}"/>
    <hyperlink ref="A13" location="'Ahearne C'!A2" display="Aherne" xr:uid="{00000000-0004-0000-0000-000006000000}"/>
    <hyperlink ref="A25" location="'Sutcliffe P'!A2" display="Sutcliffe" xr:uid="{00000000-0004-0000-0000-000007000000}"/>
    <hyperlink ref="A10" location="'Mimmack C'!A2" display="Mimmack" xr:uid="{00000000-0004-0000-0000-000008000000}"/>
    <hyperlink ref="A11" location="'Wood C'!A2" display="Wood" xr:uid="{00000000-0004-0000-0000-000009000000}"/>
    <hyperlink ref="A22" location="'Gilbert J'!A2" display="Gilbert J" xr:uid="{00000000-0004-0000-0000-00000A000000}"/>
    <hyperlink ref="A12" location="'Taylor P'!A2" display="Taylor" xr:uid="{00000000-0004-0000-0000-00000B000000}"/>
    <hyperlink ref="A21" location="'Bowler T'!A2" display="Bowler" xr:uid="{00000000-0004-0000-0000-00000C000000}"/>
    <hyperlink ref="A9" location="'Scott D'!A2" display="Scott" xr:uid="{00000000-0004-0000-0000-00000D000000}"/>
    <hyperlink ref="A17" location="'Gilbert S'!A2" display="Gilbert S" xr:uid="{00000000-0004-0000-0000-00000E000000}"/>
    <hyperlink ref="A34" location="'Russell T'!A1" display="Russell T" xr:uid="{00000000-0004-0000-0000-00000F000000}"/>
    <hyperlink ref="A35" location="'Stevens P'!A1" display="Stevens P" xr:uid="{00000000-0004-0000-0000-000010000000}"/>
    <hyperlink ref="A20" location="'Scholes P'!A2" display="Scholes P" xr:uid="{00000000-0004-0000-0000-000011000000}"/>
    <hyperlink ref="A27" location="'Hutchings G'!A2" display="Hutchings" xr:uid="{00000000-0004-0000-0000-000012000000}"/>
    <hyperlink ref="M5" location="'Gould P'!A2" display="Gould" xr:uid="{00000000-0004-0000-0000-000013000000}"/>
    <hyperlink ref="M6" location="'Hindley C'!A2" display="Hindley" xr:uid="{00000000-0004-0000-0000-000014000000}"/>
    <hyperlink ref="M7" location="'Stevens J'!A2" display="Stevens J" xr:uid="{00000000-0004-0000-0000-000015000000}"/>
    <hyperlink ref="M8" location="'Gomez M'!A1" display="Gomez M" xr:uid="{00000000-0004-0000-0000-000016000000}"/>
    <hyperlink ref="M9" location="'Harris N'!A1" display="Harris N" xr:uid="{00000000-0004-0000-0000-000017000000}"/>
    <hyperlink ref="A47" location="'Mimmack C'!A55" display="Mimmack" xr:uid="{00000000-0004-0000-0000-000018000000}"/>
    <hyperlink ref="A54" location="'Russell T'!A33" display="Russell" xr:uid="{00000000-0004-0000-0000-000019000000}"/>
    <hyperlink ref="A52" location="'Gallant B'!A35" display="Gallant B" xr:uid="{00000000-0004-0000-0000-00001A000000}"/>
    <hyperlink ref="A50" location="'Taylor P'!A49" display="Taylor" xr:uid="{00000000-0004-0000-0000-00001B000000}"/>
    <hyperlink ref="A49" location="'Wood C'!A47" display="Wood" xr:uid="{00000000-0004-0000-0000-00001C000000}"/>
    <hyperlink ref="A48" location="'Barnard A'!A34" display="Barnard" xr:uid="{00000000-0004-0000-0000-00001D000000}"/>
    <hyperlink ref="A65" location="'Stevens P'!A33" display="Stevens P" xr:uid="{00000000-0004-0000-0000-00001E000000}"/>
    <hyperlink ref="A70" location="'Scott D'!A34" display="Scott" xr:uid="{00000000-0004-0000-0000-00001F000000}"/>
    <hyperlink ref="A57" location="'Gallant G'!A30" display="Gallant G" xr:uid="{00000000-0004-0000-0000-000020000000}"/>
    <hyperlink ref="A55" location="'Bowler T'!A36" display="Bowler" xr:uid="{00000000-0004-0000-0000-000021000000}"/>
    <hyperlink ref="A56" location="'Gilbert J'!A40" display="Gilbert J" xr:uid="{00000000-0004-0000-0000-000022000000}"/>
    <hyperlink ref="A53" location="'Ahearne C'!A32" display="Aherne" xr:uid="{00000000-0004-0000-0000-000023000000}"/>
    <hyperlink ref="A51" location="'Dawson N'!A43" display="Dawson" xr:uid="{00000000-0004-0000-0000-000024000000}"/>
    <hyperlink ref="L50" location="'Stevens J'!A44" display="Stevens J" xr:uid="{00000000-0004-0000-0000-000025000000}"/>
    <hyperlink ref="A58" location="'Barr S'!A42" display="Barr S" xr:uid="{00000000-0004-0000-0000-000026000000}"/>
    <hyperlink ref="L47" location="'Gomez M'!A43" display="Gomez" xr:uid="{00000000-0004-0000-0000-000027000000}"/>
    <hyperlink ref="L48" location="'Gould P'!A50" display="Gould" xr:uid="{00000000-0004-0000-0000-000028000000}"/>
    <hyperlink ref="L49" location="'Harris N'!A47" display="Harris" xr:uid="{00000000-0004-0000-0000-000029000000}"/>
    <hyperlink ref="A42" location="'Anders M'!A2" display="Anders" xr:uid="{00000000-0004-0000-0000-00002A000000}"/>
    <hyperlink ref="A40" location="'Scholes S'!A2" display="Scholes S" xr:uid="{00000000-0004-0000-0000-00002B000000}"/>
    <hyperlink ref="A29" location="'Booth R'!A1" display="Booth R" xr:uid="{00000000-0004-0000-0000-00002C000000}"/>
    <hyperlink ref="A67" location="'Booth R'!A1" display="Booth R" xr:uid="{00000000-0004-0000-0000-00002D000000}"/>
    <hyperlink ref="A36" location="'Drever A'!A1" display="Drever A" xr:uid="{00000000-0004-0000-0000-00002E000000}"/>
    <hyperlink ref="A18" location="'Gallant J'!A2" display="Gallant J" xr:uid="{00000000-0004-0000-0000-00002F000000}"/>
    <hyperlink ref="A14" location="'Hawkins C'!A2" display="Hawkins C" xr:uid="{00000000-0004-0000-0000-000030000000}"/>
    <hyperlink ref="A71" location="'Hawkins C'!A2" display="Hawkins C" xr:uid="{00000000-0004-0000-0000-000031000000}"/>
    <hyperlink ref="A62" location="'Gallant J'!A2" display="Gallant J" xr:uid="{00000000-0004-0000-0000-000032000000}"/>
    <hyperlink ref="A16" location="'Morgan-S B'!A1" display="Mogan-Smith B" xr:uid="{00000000-0004-0000-0000-000033000000}"/>
    <hyperlink ref="A28" location="'Matthews K'!A2" display="Matthews K" xr:uid="{00000000-0004-0000-0000-000034000000}"/>
    <hyperlink ref="A68" location="'Matthews K'!A2" display="Matthews K" xr:uid="{00000000-0004-0000-0000-000035000000}"/>
    <hyperlink ref="A23" location="'Elburn A'!A2" display="Elburn A" xr:uid="{00000000-0004-0000-0000-000036000000}"/>
    <hyperlink ref="A59" location="'Elburn A'!A2" display="Elburn A" xr:uid="{00000000-0004-0000-0000-000037000000}"/>
    <hyperlink ref="A33" location="'Sims A'!A1" display="Sims A" xr:uid="{00000000-0004-0000-0000-000038000000}"/>
    <hyperlink ref="A31" location="'Slemming W'!A1" display="Slemmings W" xr:uid="{00000000-0004-0000-0000-000039000000}"/>
    <hyperlink ref="A38" location="'Silk R'!A1" display="Silk R" xr:uid="{00000000-0004-0000-0000-00003A000000}"/>
    <hyperlink ref="A60" location="'Sims A'!A1" display="Sims A" xr:uid="{00000000-0004-0000-0000-00003B000000}"/>
    <hyperlink ref="A66" location="'Slemming W'!A1" display="Slemmings W" xr:uid="{00000000-0004-0000-0000-00003C000000}"/>
    <hyperlink ref="A61" location="'Silk R'!A1" display="Silk R" xr:uid="{00000000-0004-0000-0000-00003D000000}"/>
    <hyperlink ref="A39" location="'Akers V'!A2" display="Akers V" xr:uid="{00000000-0004-0000-0000-00003E000000}"/>
    <hyperlink ref="A19" location="'Matthews C'!A1" display="Matthews C" xr:uid="{CAE80541-663B-A744-8503-CF231F4E775C}"/>
    <hyperlink ref="A63" location="'Matthews C'!A2" display="Matthews C" xr:uid="{8D4EF9BB-9A48-9E49-9507-DB438C8FD2CD}"/>
    <hyperlink ref="A37" location="'Bingham J'!A1" display="Bingham J" xr:uid="{9C42A605-154F-F646-9034-42A0E1CB196B}"/>
    <hyperlink ref="A74" location="'Bingham J'!A1" display="Bingham J" xr:uid="{23495C9B-8AD4-764F-9A4B-2B19ABB14E10}"/>
    <hyperlink ref="A24" location="'Ross J'!A1" display="Ross J" xr:uid="{4E8981A9-3268-F045-8F38-6ADAF11A5633}"/>
    <hyperlink ref="A69" location="'Ross J'!A1" display="Ross J" xr:uid="{1807CC04-9C17-D54F-8119-6D6E3E242A15}"/>
    <hyperlink ref="A32" location="'Goff J'!A1" display="Goff J" xr:uid="{44C638E1-0509-FF42-8DA6-CC982ED55B29}"/>
    <hyperlink ref="A72" location="'Goff J'!A1" display="Goff J" xr:uid="{460C9FA2-68DD-3843-80E8-EA817E4C9A02}"/>
    <hyperlink ref="A41" location="'Goodlife M'!A1" display="Goodlife M" xr:uid="{1968517F-EC96-6643-87A8-4EB146C902DC}"/>
    <hyperlink ref="A73" location="'Goodlife M'!A1" display="Goodlife M" xr:uid="{3078B167-BB6E-D248-A379-D0CEA5960FAF}"/>
    <hyperlink ref="A30" location="'Holland R'!A1" display="Holland R" xr:uid="{5623D30B-0273-194D-806E-63B0D383C177}"/>
    <hyperlink ref="A64" location="'Holland R'!A1" display="Holland R" xr:uid="{6C422DB6-207D-7B45-BD9F-76BD7674111E}"/>
  </hyperlink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5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267</v>
      </c>
    </row>
    <row r="2" spans="1:12" x14ac:dyDescent="0.15">
      <c r="A2" s="37" t="s">
        <v>223</v>
      </c>
      <c r="B2" s="5" t="s">
        <v>224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COUNTA(A8:A23)</f>
        <v>15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COUNTA(A49:A64)</f>
        <v>15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</row>
    <row r="6" spans="1:12" x14ac:dyDescent="0.15">
      <c r="A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2005</v>
      </c>
      <c r="B8" s="9">
        <v>14</v>
      </c>
      <c r="C8" s="9">
        <v>10</v>
      </c>
      <c r="D8" s="9">
        <v>2</v>
      </c>
      <c r="E8" s="9">
        <v>2</v>
      </c>
      <c r="F8" s="9">
        <v>71</v>
      </c>
      <c r="I8" s="1">
        <f t="shared" ref="I8:I18" si="0">IF(C8=0,"",ROUND(F8/(C8-D8),3))</f>
        <v>8.875</v>
      </c>
      <c r="J8" s="9">
        <v>19</v>
      </c>
      <c r="K8" s="21"/>
      <c r="L8">
        <v>3</v>
      </c>
    </row>
    <row r="9" spans="1:12" x14ac:dyDescent="0.15">
      <c r="A9">
        <v>2006</v>
      </c>
      <c r="B9" s="26">
        <v>5</v>
      </c>
      <c r="C9" s="26">
        <v>4</v>
      </c>
      <c r="D9" s="26">
        <v>0</v>
      </c>
      <c r="E9" s="26">
        <v>0</v>
      </c>
      <c r="F9" s="26">
        <v>56</v>
      </c>
      <c r="I9" s="1">
        <f t="shared" si="0"/>
        <v>14</v>
      </c>
      <c r="J9" s="9">
        <v>24</v>
      </c>
      <c r="K9" s="21"/>
      <c r="L9">
        <v>1</v>
      </c>
    </row>
    <row r="10" spans="1:12" x14ac:dyDescent="0.15">
      <c r="A10">
        <v>2007</v>
      </c>
      <c r="B10" s="9">
        <v>1</v>
      </c>
      <c r="C10" s="9">
        <v>1</v>
      </c>
      <c r="D10" s="9">
        <v>0</v>
      </c>
      <c r="E10" s="9">
        <v>1</v>
      </c>
      <c r="F10" s="9">
        <v>0</v>
      </c>
      <c r="I10" s="1">
        <f t="shared" si="0"/>
        <v>0</v>
      </c>
      <c r="J10">
        <v>0</v>
      </c>
      <c r="L10">
        <v>0</v>
      </c>
    </row>
    <row r="11" spans="1:12" x14ac:dyDescent="0.15">
      <c r="A11">
        <v>2008</v>
      </c>
      <c r="B11" s="9">
        <v>1</v>
      </c>
      <c r="C11" s="9">
        <v>1</v>
      </c>
      <c r="D11" s="9">
        <v>0</v>
      </c>
      <c r="E11" s="9">
        <v>0</v>
      </c>
      <c r="F11" s="9">
        <v>8</v>
      </c>
      <c r="I11" s="1">
        <f t="shared" si="0"/>
        <v>8</v>
      </c>
      <c r="J11">
        <v>8</v>
      </c>
      <c r="L11">
        <v>0</v>
      </c>
    </row>
    <row r="12" spans="1:12" x14ac:dyDescent="0.15">
      <c r="A12">
        <v>2009</v>
      </c>
      <c r="I12" s="1" t="str">
        <f t="shared" si="0"/>
        <v/>
      </c>
      <c r="J12" s="9"/>
    </row>
    <row r="13" spans="1:12" x14ac:dyDescent="0.15">
      <c r="A13">
        <v>2010</v>
      </c>
      <c r="B13">
        <v>4</v>
      </c>
      <c r="C13">
        <v>4</v>
      </c>
      <c r="D13">
        <v>2</v>
      </c>
      <c r="E13"/>
      <c r="F13">
        <v>12</v>
      </c>
      <c r="G13"/>
      <c r="H13"/>
      <c r="I13" s="1">
        <f t="shared" si="0"/>
        <v>6</v>
      </c>
      <c r="J13">
        <v>12</v>
      </c>
      <c r="L13">
        <v>0</v>
      </c>
    </row>
    <row r="14" spans="1:12" x14ac:dyDescent="0.15">
      <c r="A14">
        <v>2011</v>
      </c>
      <c r="B14"/>
      <c r="C14"/>
      <c r="D14"/>
      <c r="E14"/>
      <c r="F14"/>
      <c r="G14"/>
      <c r="H14"/>
      <c r="I14" s="1" t="str">
        <f t="shared" si="0"/>
        <v/>
      </c>
    </row>
    <row r="15" spans="1:12" x14ac:dyDescent="0.15">
      <c r="A15">
        <v>2012</v>
      </c>
      <c r="G15"/>
      <c r="H15"/>
      <c r="I15" s="1" t="str">
        <f t="shared" si="0"/>
        <v/>
      </c>
    </row>
    <row r="16" spans="1:12" x14ac:dyDescent="0.15">
      <c r="A16">
        <v>2013</v>
      </c>
      <c r="B16" s="22">
        <v>4</v>
      </c>
      <c r="C16" s="22">
        <v>3</v>
      </c>
      <c r="D16" s="22">
        <v>1</v>
      </c>
      <c r="E16" s="22"/>
      <c r="F16" s="22">
        <v>49</v>
      </c>
      <c r="G16"/>
      <c r="H16"/>
      <c r="I16" s="1">
        <f t="shared" si="0"/>
        <v>24.5</v>
      </c>
      <c r="J16">
        <v>23</v>
      </c>
      <c r="L16">
        <v>5</v>
      </c>
    </row>
    <row r="17" spans="1:12" x14ac:dyDescent="0.15">
      <c r="A17">
        <v>2014</v>
      </c>
      <c r="B17" s="22">
        <v>8</v>
      </c>
      <c r="C17" s="22">
        <v>7</v>
      </c>
      <c r="D17" s="22">
        <v>2</v>
      </c>
      <c r="E17" s="22"/>
      <c r="F17" s="22">
        <v>99</v>
      </c>
      <c r="G17"/>
      <c r="H17"/>
      <c r="I17" s="1">
        <f t="shared" si="0"/>
        <v>19.8</v>
      </c>
      <c r="J17">
        <v>35</v>
      </c>
      <c r="L17">
        <v>4</v>
      </c>
    </row>
    <row r="18" spans="1:12" x14ac:dyDescent="0.15">
      <c r="A18">
        <v>2015</v>
      </c>
      <c r="B18" s="22">
        <v>1</v>
      </c>
      <c r="C18" s="22">
        <v>1</v>
      </c>
      <c r="D18" s="22">
        <v>0</v>
      </c>
      <c r="E18" s="22"/>
      <c r="F18" s="22">
        <v>1</v>
      </c>
      <c r="G18"/>
      <c r="H18"/>
      <c r="I18" s="1">
        <f t="shared" si="0"/>
        <v>1</v>
      </c>
      <c r="J18">
        <v>1</v>
      </c>
      <c r="L18">
        <v>0</v>
      </c>
    </row>
    <row r="19" spans="1:12" x14ac:dyDescent="0.15">
      <c r="A19">
        <v>2016</v>
      </c>
      <c r="B19" s="22">
        <v>7</v>
      </c>
      <c r="C19" s="22">
        <v>2</v>
      </c>
      <c r="D19" s="22">
        <v>0</v>
      </c>
      <c r="E19" s="22">
        <v>0</v>
      </c>
      <c r="F19" s="22">
        <v>8</v>
      </c>
      <c r="G19" s="22">
        <v>0</v>
      </c>
      <c r="H19" s="22">
        <v>0</v>
      </c>
      <c r="I19" s="1">
        <f>IF(C19-D19=0,"--",F19/(C19-D19))</f>
        <v>4</v>
      </c>
      <c r="J19" s="22">
        <v>6</v>
      </c>
      <c r="L19">
        <v>3</v>
      </c>
    </row>
    <row r="20" spans="1:12" x14ac:dyDescent="0.15">
      <c r="A20">
        <v>2017</v>
      </c>
      <c r="B20" s="22">
        <v>4</v>
      </c>
      <c r="C20" s="22">
        <v>3</v>
      </c>
      <c r="D20" s="22">
        <v>0</v>
      </c>
      <c r="E20" s="22">
        <v>0</v>
      </c>
      <c r="F20" s="22">
        <v>18</v>
      </c>
      <c r="G20" s="22">
        <v>0</v>
      </c>
      <c r="H20" s="22">
        <v>0</v>
      </c>
      <c r="I20" s="50">
        <v>6</v>
      </c>
      <c r="J20" s="22">
        <v>9</v>
      </c>
      <c r="L20" s="22">
        <v>0</v>
      </c>
    </row>
    <row r="21" spans="1:12" x14ac:dyDescent="0.15">
      <c r="A21">
        <v>2018</v>
      </c>
      <c r="B21" s="22">
        <v>5</v>
      </c>
      <c r="C21" s="22">
        <v>4</v>
      </c>
      <c r="D21" s="22">
        <v>1</v>
      </c>
      <c r="E21" s="22">
        <v>1</v>
      </c>
      <c r="F21" s="22">
        <v>43</v>
      </c>
      <c r="G21" s="22">
        <v>0</v>
      </c>
      <c r="H21" s="22">
        <v>0</v>
      </c>
      <c r="I21" s="50">
        <v>14.333333333333334</v>
      </c>
      <c r="J21" s="22">
        <v>0</v>
      </c>
      <c r="L21" s="28">
        <v>0</v>
      </c>
    </row>
    <row r="22" spans="1:12" x14ac:dyDescent="0.15">
      <c r="A22">
        <v>2019</v>
      </c>
      <c r="B22" s="22">
        <v>2</v>
      </c>
      <c r="C22" s="22">
        <v>1</v>
      </c>
      <c r="D22" s="22">
        <v>0</v>
      </c>
      <c r="E22" s="22">
        <v>0</v>
      </c>
      <c r="F22" s="22">
        <v>9</v>
      </c>
      <c r="G22" s="22">
        <v>0</v>
      </c>
      <c r="H22" s="22">
        <v>0</v>
      </c>
      <c r="I22" s="50">
        <f>IF(C22-D22=0,"--",F22/(C22-D22))</f>
        <v>9</v>
      </c>
      <c r="J22" s="22">
        <v>9</v>
      </c>
      <c r="K22" s="22"/>
      <c r="L22" s="22">
        <v>1</v>
      </c>
    </row>
    <row r="23" spans="1:12" x14ac:dyDescent="0.15">
      <c r="I23" s="9"/>
    </row>
    <row r="24" spans="1:12" x14ac:dyDescent="0.15">
      <c r="A24" t="s">
        <v>142</v>
      </c>
      <c r="B24" s="9">
        <f t="shared" ref="B24:H24" si="1">SUM(B8:B23)</f>
        <v>56</v>
      </c>
      <c r="C24" s="9">
        <f t="shared" si="1"/>
        <v>41</v>
      </c>
      <c r="D24" s="9">
        <f t="shared" si="1"/>
        <v>8</v>
      </c>
      <c r="E24" s="9">
        <f t="shared" si="1"/>
        <v>4</v>
      </c>
      <c r="F24" s="9">
        <f>SUM(F8:F18)</f>
        <v>296</v>
      </c>
      <c r="G24" s="9">
        <f t="shared" si="1"/>
        <v>0</v>
      </c>
      <c r="H24" s="9">
        <f t="shared" si="1"/>
        <v>0</v>
      </c>
      <c r="I24" s="10">
        <f>F24/(C24-D24)</f>
        <v>8.9696969696969688</v>
      </c>
      <c r="J24">
        <f>MAX(J8:J23)</f>
        <v>35</v>
      </c>
      <c r="L24" s="9">
        <f>SUM(L8:L23)</f>
        <v>17</v>
      </c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7" spans="1:10" x14ac:dyDescent="0.15">
      <c r="H37" s="10"/>
    </row>
    <row r="38" spans="1:10" x14ac:dyDescent="0.15">
      <c r="H38" s="10"/>
    </row>
    <row r="39" spans="1:10" x14ac:dyDescent="0.15">
      <c r="H39" s="10"/>
    </row>
    <row r="40" spans="1:10" x14ac:dyDescent="0.15">
      <c r="H40" s="10"/>
    </row>
    <row r="41" spans="1:10" x14ac:dyDescent="0.15">
      <c r="H41" s="10"/>
    </row>
    <row r="42" spans="1:10" x14ac:dyDescent="0.15">
      <c r="H42" s="10"/>
    </row>
    <row r="43" spans="1:10" x14ac:dyDescent="0.15">
      <c r="H43" s="10"/>
    </row>
    <row r="46" spans="1:10" x14ac:dyDescent="0.15">
      <c r="A46" s="5" t="s">
        <v>118</v>
      </c>
    </row>
    <row r="47" spans="1:10" x14ac:dyDescent="0.15">
      <c r="A47" s="5"/>
    </row>
    <row r="48" spans="1:10" x14ac:dyDescent="0.15">
      <c r="A48" t="s">
        <v>99</v>
      </c>
      <c r="B48" t="s">
        <v>58</v>
      </c>
      <c r="C48" t="s">
        <v>59</v>
      </c>
      <c r="D48" t="s">
        <v>60</v>
      </c>
      <c r="E48" t="s">
        <v>34</v>
      </c>
      <c r="F48" t="s">
        <v>62</v>
      </c>
      <c r="G48" s="1" t="s">
        <v>63</v>
      </c>
      <c r="H48" s="1" t="s">
        <v>64</v>
      </c>
      <c r="I48" s="1" t="s">
        <v>36</v>
      </c>
      <c r="J48" s="1" t="s">
        <v>61</v>
      </c>
    </row>
    <row r="49" spans="1:10" x14ac:dyDescent="0.15">
      <c r="A49">
        <v>2005</v>
      </c>
      <c r="B49">
        <v>18.399999999999999</v>
      </c>
      <c r="C49">
        <v>0</v>
      </c>
      <c r="D49">
        <v>4</v>
      </c>
      <c r="E49">
        <v>163</v>
      </c>
      <c r="F49"/>
      <c r="G49" s="4">
        <f>IF(ISERROR(E49/B49),"",E49/B49)</f>
        <v>8.858695652173914</v>
      </c>
      <c r="H49" s="4">
        <f>IF(ISERROR((B49*6)/D49),"",(B49*6)/D49)</f>
        <v>27.599999999999998</v>
      </c>
      <c r="I49" s="4">
        <f>IF(ISERROR(E49/D49),"",E49/D49)</f>
        <v>40.75</v>
      </c>
      <c r="J49" t="s">
        <v>228</v>
      </c>
    </row>
    <row r="50" spans="1:10" x14ac:dyDescent="0.15">
      <c r="A50">
        <v>2006</v>
      </c>
      <c r="B50">
        <v>3</v>
      </c>
      <c r="C50">
        <v>0</v>
      </c>
      <c r="D50">
        <v>0</v>
      </c>
      <c r="E50">
        <v>10</v>
      </c>
      <c r="G50" s="4">
        <f t="shared" ref="G50:G59" si="2">IF(ISERROR(E50/B50),"",E50/B50)</f>
        <v>3.3333333333333335</v>
      </c>
      <c r="H50" s="4" t="str">
        <f t="shared" ref="H50:H59" si="3">IF(ISERROR((B50*6)/D50),"",(B50*6)/D50)</f>
        <v/>
      </c>
      <c r="I50" s="4" t="str">
        <f>IF(ISERROR(E50/D50),"",E50/D50)</f>
        <v/>
      </c>
    </row>
    <row r="51" spans="1:10" x14ac:dyDescent="0.15">
      <c r="A51">
        <v>2007</v>
      </c>
      <c r="B51"/>
      <c r="C51"/>
      <c r="D51"/>
      <c r="E51"/>
      <c r="F51"/>
      <c r="G51" s="4" t="str">
        <f t="shared" si="2"/>
        <v/>
      </c>
      <c r="H51" s="4" t="str">
        <f t="shared" si="3"/>
        <v/>
      </c>
      <c r="I51" s="4" t="str">
        <f t="shared" ref="I51:I59" si="4">IF(ISERROR(E51/D51),"",E51/D51)</f>
        <v/>
      </c>
    </row>
    <row r="52" spans="1:10" x14ac:dyDescent="0.15">
      <c r="A52">
        <v>2008</v>
      </c>
      <c r="B52"/>
      <c r="C52"/>
      <c r="D52"/>
      <c r="E52"/>
      <c r="F52"/>
      <c r="G52" s="4" t="str">
        <f t="shared" si="2"/>
        <v/>
      </c>
      <c r="H52" s="4" t="str">
        <f t="shared" si="3"/>
        <v/>
      </c>
      <c r="I52" s="4" t="str">
        <f t="shared" si="4"/>
        <v/>
      </c>
    </row>
    <row r="53" spans="1:10" x14ac:dyDescent="0.15">
      <c r="A53">
        <v>2009</v>
      </c>
      <c r="B53"/>
      <c r="C53"/>
      <c r="D53"/>
      <c r="E53"/>
      <c r="F53"/>
      <c r="G53" s="4" t="str">
        <f t="shared" si="2"/>
        <v/>
      </c>
      <c r="H53" s="4" t="str">
        <f t="shared" si="3"/>
        <v/>
      </c>
      <c r="I53" s="4" t="str">
        <f t="shared" si="4"/>
        <v/>
      </c>
    </row>
    <row r="54" spans="1:10" x14ac:dyDescent="0.15">
      <c r="A54">
        <v>2010</v>
      </c>
      <c r="B54"/>
      <c r="C54"/>
      <c r="D54"/>
      <c r="E54"/>
      <c r="F54"/>
      <c r="G54" s="4" t="str">
        <f t="shared" si="2"/>
        <v/>
      </c>
      <c r="H54" s="4" t="str">
        <f t="shared" si="3"/>
        <v/>
      </c>
      <c r="I54" s="4" t="str">
        <f t="shared" si="4"/>
        <v/>
      </c>
    </row>
    <row r="55" spans="1:10" x14ac:dyDescent="0.15">
      <c r="A55">
        <v>2011</v>
      </c>
      <c r="B55"/>
      <c r="C55"/>
      <c r="D55"/>
      <c r="E55"/>
      <c r="F55"/>
      <c r="G55" s="4" t="str">
        <f t="shared" si="2"/>
        <v/>
      </c>
      <c r="H55" s="4" t="str">
        <f t="shared" si="3"/>
        <v/>
      </c>
      <c r="I55" s="4" t="str">
        <f t="shared" si="4"/>
        <v/>
      </c>
    </row>
    <row r="56" spans="1:10" x14ac:dyDescent="0.15">
      <c r="A56">
        <v>2012</v>
      </c>
      <c r="B56"/>
      <c r="C56"/>
      <c r="D56"/>
      <c r="E56"/>
      <c r="F56"/>
      <c r="G56" s="4" t="str">
        <f t="shared" si="2"/>
        <v/>
      </c>
      <c r="H56" s="4" t="str">
        <f t="shared" si="3"/>
        <v/>
      </c>
      <c r="I56" s="4" t="str">
        <f t="shared" si="4"/>
        <v/>
      </c>
    </row>
    <row r="57" spans="1:10" x14ac:dyDescent="0.15">
      <c r="A57">
        <v>2013</v>
      </c>
      <c r="B57">
        <v>1</v>
      </c>
      <c r="C57">
        <v>0</v>
      </c>
      <c r="D57">
        <v>1</v>
      </c>
      <c r="E57">
        <v>3</v>
      </c>
      <c r="F57"/>
      <c r="G57" s="4">
        <f t="shared" si="2"/>
        <v>3</v>
      </c>
      <c r="H57" s="4">
        <f t="shared" si="3"/>
        <v>6</v>
      </c>
      <c r="I57" s="4">
        <f t="shared" si="4"/>
        <v>3</v>
      </c>
      <c r="J57" s="3" t="s">
        <v>225</v>
      </c>
    </row>
    <row r="58" spans="1:10" x14ac:dyDescent="0.15">
      <c r="A58">
        <v>2014</v>
      </c>
      <c r="B58">
        <v>24.2</v>
      </c>
      <c r="C58">
        <v>3</v>
      </c>
      <c r="D58">
        <v>4</v>
      </c>
      <c r="E58">
        <v>139</v>
      </c>
      <c r="F58"/>
      <c r="G58" s="4">
        <f t="shared" ref="G58" si="5">IF(ISERROR(E58/B58),"",E58/B58)</f>
        <v>5.7438016528925617</v>
      </c>
      <c r="H58" s="4">
        <f t="shared" ref="H58" si="6">IF(ISERROR((B58*6)/D58),"",(B58*6)/D58)</f>
        <v>36.299999999999997</v>
      </c>
      <c r="I58" s="4">
        <f t="shared" ref="I58" si="7">IF(ISERROR(E58/D58),"",E58/D58)</f>
        <v>34.75</v>
      </c>
      <c r="J58" s="3" t="s">
        <v>79</v>
      </c>
    </row>
    <row r="59" spans="1:10" x14ac:dyDescent="0.15">
      <c r="A59">
        <v>2015</v>
      </c>
      <c r="B59">
        <v>4</v>
      </c>
      <c r="C59">
        <v>0</v>
      </c>
      <c r="D59">
        <v>1</v>
      </c>
      <c r="E59">
        <v>31</v>
      </c>
      <c r="F59"/>
      <c r="G59" s="4">
        <f t="shared" si="2"/>
        <v>7.75</v>
      </c>
      <c r="H59" s="4">
        <f t="shared" si="3"/>
        <v>24</v>
      </c>
      <c r="I59" s="4">
        <f t="shared" si="4"/>
        <v>31</v>
      </c>
      <c r="J59" s="3" t="s">
        <v>190</v>
      </c>
    </row>
    <row r="60" spans="1:10" x14ac:dyDescent="0.15">
      <c r="A60">
        <v>2016</v>
      </c>
      <c r="B60" s="22">
        <v>11</v>
      </c>
      <c r="C60" s="22">
        <v>2</v>
      </c>
      <c r="D60" s="22">
        <v>1</v>
      </c>
      <c r="E60" s="22">
        <v>39</v>
      </c>
      <c r="F60" s="22">
        <v>0</v>
      </c>
      <c r="G60" s="4">
        <f>IF(ISERROR(E60/B60),"N/A",E60/B60)</f>
        <v>3.5454545454545454</v>
      </c>
      <c r="H60" s="4">
        <f>IF(ISERROR((B60*6)/D60),"N/A",(B60*6)/D60)</f>
        <v>66</v>
      </c>
      <c r="I60" s="4">
        <f>IF(ISERROR(E60/D60),"N/A",E60/D60)</f>
        <v>39</v>
      </c>
      <c r="J60" s="3" t="s">
        <v>201</v>
      </c>
    </row>
    <row r="61" spans="1:10" x14ac:dyDescent="0.15">
      <c r="A61">
        <v>2017</v>
      </c>
      <c r="B61" s="33"/>
      <c r="C61" s="22"/>
      <c r="D61" s="22"/>
      <c r="E61" s="22"/>
      <c r="F61" s="22"/>
      <c r="G61" s="4"/>
      <c r="H61" s="4"/>
      <c r="I61" s="4"/>
    </row>
    <row r="62" spans="1:10" x14ac:dyDescent="0.15">
      <c r="A62">
        <v>2018</v>
      </c>
      <c r="B62" s="33">
        <v>9.3333399999999997</v>
      </c>
      <c r="C62" s="33">
        <v>0</v>
      </c>
      <c r="D62" s="33">
        <v>2</v>
      </c>
      <c r="E62" s="33">
        <v>45</v>
      </c>
      <c r="F62" s="33">
        <v>0</v>
      </c>
      <c r="G62" s="4">
        <f>IF(ISERROR(E62/B62),"N/A",E62/B62)</f>
        <v>4.8214251275534803</v>
      </c>
      <c r="H62" s="4">
        <f>IF(ISERROR((B62*6)/D62),"N/A",(B62*6)/D62)</f>
        <v>28.000019999999999</v>
      </c>
      <c r="I62" s="4">
        <f>IF(ISERROR(E62/D62),"N/A",E62/D62)</f>
        <v>22.5</v>
      </c>
      <c r="J62" s="49" t="s">
        <v>387</v>
      </c>
    </row>
    <row r="63" spans="1:10" x14ac:dyDescent="0.15">
      <c r="A63">
        <v>2019</v>
      </c>
      <c r="B63" s="22">
        <v>3</v>
      </c>
      <c r="C63" s="22">
        <v>0</v>
      </c>
      <c r="D63" s="22">
        <v>0</v>
      </c>
      <c r="E63" s="22">
        <v>15</v>
      </c>
      <c r="F63" s="22">
        <v>0</v>
      </c>
      <c r="G63" s="4">
        <f>IF(ISERROR(E63/B63),"N/A",E63/B63)</f>
        <v>5</v>
      </c>
      <c r="H63" s="4" t="str">
        <f>IF(ISERROR((B63*6)/D63),"N/A",(B63*6)/D63)</f>
        <v>N/A</v>
      </c>
      <c r="I63" s="4" t="str">
        <f>IF(ISERROR(E63/D63),"N/A",E63/D63)</f>
        <v>N/A</v>
      </c>
      <c r="J63" s="49" t="s">
        <v>419</v>
      </c>
    </row>
    <row r="64" spans="1:10" x14ac:dyDescent="0.15">
      <c r="B64"/>
      <c r="C64"/>
      <c r="D64"/>
      <c r="E64"/>
      <c r="F64"/>
      <c r="G64" s="1"/>
      <c r="H64" s="1"/>
      <c r="I64" s="1"/>
    </row>
    <row r="65" spans="1:10" x14ac:dyDescent="0.15">
      <c r="A65" t="s">
        <v>55</v>
      </c>
      <c r="B65" s="58">
        <f>SUM(B49:B64)</f>
        <v>73.933339999999987</v>
      </c>
      <c r="C65">
        <f>SUM(C49:C64)</f>
        <v>5</v>
      </c>
      <c r="D65">
        <f>SUM(D49:D64)</f>
        <v>13</v>
      </c>
      <c r="E65">
        <f>SUM(E49:E64)</f>
        <v>445</v>
      </c>
      <c r="F65">
        <f>SUM(F49:F64)</f>
        <v>0</v>
      </c>
      <c r="G65" s="4">
        <f>IF(ISERROR(E65/B65),"N/A",E65/B65)</f>
        <v>6.0189354356234963</v>
      </c>
      <c r="H65" s="4">
        <f>IF(ISERROR((B65*6)/D65),"N/A",(B65*6)/D65)</f>
        <v>34.123079999999995</v>
      </c>
      <c r="I65" s="4">
        <f>IF(ISERROR(E65/D65),"N/A",E65/D65)</f>
        <v>34.230769230769234</v>
      </c>
      <c r="J65" s="3" t="s">
        <v>79</v>
      </c>
    </row>
  </sheetData>
  <hyperlinks>
    <hyperlink ref="A1" location="'Overall ave'!A1" display="(back to front sheet)" xr:uid="{00000000-0004-0000-08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L53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</row>
    <row r="2" spans="1:12" x14ac:dyDescent="0.15">
      <c r="A2" s="42" t="s">
        <v>44</v>
      </c>
      <c r="B2" s="5" t="s">
        <v>143</v>
      </c>
    </row>
    <row r="3" spans="1:12" x14ac:dyDescent="0.15">
      <c r="A3" s="5" t="s">
        <v>108</v>
      </c>
      <c r="B3" s="15"/>
    </row>
    <row r="5" spans="1:12" x14ac:dyDescent="0.15">
      <c r="A5" t="s">
        <v>99</v>
      </c>
      <c r="B5" s="9" t="s">
        <v>140</v>
      </c>
      <c r="C5" s="9" t="s">
        <v>141</v>
      </c>
      <c r="D5" s="9" t="s">
        <v>26</v>
      </c>
      <c r="E5" s="9" t="s">
        <v>263</v>
      </c>
      <c r="F5" s="9" t="s">
        <v>34</v>
      </c>
      <c r="G5" s="9" t="s">
        <v>22</v>
      </c>
      <c r="H5" s="9" t="s">
        <v>35</v>
      </c>
      <c r="I5" s="9" t="s">
        <v>114</v>
      </c>
      <c r="J5" s="9" t="s">
        <v>196</v>
      </c>
      <c r="K5" s="9" t="s">
        <v>262</v>
      </c>
      <c r="L5" s="9" t="s">
        <v>275</v>
      </c>
    </row>
    <row r="6" spans="1:12" x14ac:dyDescent="0.15">
      <c r="A6">
        <v>2005</v>
      </c>
      <c r="B6" s="9">
        <v>2</v>
      </c>
      <c r="C6" s="9">
        <v>2</v>
      </c>
      <c r="D6" s="9">
        <v>1</v>
      </c>
      <c r="E6" s="9">
        <v>1</v>
      </c>
      <c r="F6" s="9">
        <v>2</v>
      </c>
      <c r="I6" s="1">
        <f t="shared" ref="I6:I15" si="0">IF(C6=0,"",ROUND(F6/(C6-D6),3))</f>
        <v>2</v>
      </c>
      <c r="J6" s="9">
        <v>2</v>
      </c>
      <c r="K6" s="21" t="s">
        <v>210</v>
      </c>
      <c r="L6">
        <v>1</v>
      </c>
    </row>
    <row r="7" spans="1:12" x14ac:dyDescent="0.15">
      <c r="A7">
        <v>2006</v>
      </c>
      <c r="B7" s="9">
        <v>10</v>
      </c>
      <c r="C7" s="9">
        <v>7</v>
      </c>
      <c r="D7" s="9">
        <v>1</v>
      </c>
      <c r="E7" s="9">
        <v>3</v>
      </c>
      <c r="F7" s="9">
        <v>47</v>
      </c>
      <c r="I7" s="1">
        <f t="shared" si="0"/>
        <v>7.8330000000000002</v>
      </c>
      <c r="J7" s="9">
        <v>31</v>
      </c>
      <c r="K7" s="21" t="s">
        <v>210</v>
      </c>
      <c r="L7">
        <v>1</v>
      </c>
    </row>
    <row r="8" spans="1:12" x14ac:dyDescent="0.15">
      <c r="A8">
        <v>2007</v>
      </c>
      <c r="B8" s="9">
        <v>10</v>
      </c>
      <c r="C8" s="9">
        <v>7</v>
      </c>
      <c r="D8" s="9">
        <v>1</v>
      </c>
      <c r="E8" s="9">
        <v>1</v>
      </c>
      <c r="F8" s="9">
        <v>26</v>
      </c>
      <c r="I8" s="1">
        <f t="shared" si="0"/>
        <v>4.3330000000000002</v>
      </c>
      <c r="L8">
        <v>1</v>
      </c>
    </row>
    <row r="9" spans="1:12" x14ac:dyDescent="0.15">
      <c r="A9">
        <v>2008</v>
      </c>
      <c r="B9" s="9">
        <v>10</v>
      </c>
      <c r="C9" s="9">
        <v>9</v>
      </c>
      <c r="D9" s="9">
        <v>3</v>
      </c>
      <c r="E9" s="9">
        <v>2</v>
      </c>
      <c r="F9" s="9">
        <v>44</v>
      </c>
      <c r="I9" s="1">
        <f t="shared" si="0"/>
        <v>7.3330000000000002</v>
      </c>
      <c r="L9">
        <v>1</v>
      </c>
    </row>
    <row r="10" spans="1:12" x14ac:dyDescent="0.15">
      <c r="A10">
        <v>2009</v>
      </c>
      <c r="B10" s="9">
        <v>17</v>
      </c>
      <c r="C10" s="9">
        <v>10</v>
      </c>
      <c r="D10" s="9">
        <v>2</v>
      </c>
      <c r="E10" s="9">
        <v>1</v>
      </c>
      <c r="F10" s="9">
        <v>133</v>
      </c>
      <c r="H10" s="9">
        <v>2</v>
      </c>
      <c r="I10" s="1">
        <f t="shared" si="0"/>
        <v>16.625</v>
      </c>
      <c r="J10" s="9">
        <v>57</v>
      </c>
      <c r="L10">
        <v>7</v>
      </c>
    </row>
    <row r="11" spans="1:12" x14ac:dyDescent="0.15">
      <c r="A11">
        <v>2010</v>
      </c>
      <c r="B11">
        <v>16</v>
      </c>
      <c r="C11">
        <v>16</v>
      </c>
      <c r="D11">
        <v>1</v>
      </c>
      <c r="E11">
        <v>3</v>
      </c>
      <c r="F11">
        <v>217</v>
      </c>
      <c r="G11"/>
      <c r="H11"/>
      <c r="I11" s="1">
        <f t="shared" si="0"/>
        <v>14.467000000000001</v>
      </c>
      <c r="J11">
        <v>48</v>
      </c>
      <c r="L11">
        <v>6</v>
      </c>
    </row>
    <row r="12" spans="1:12" x14ac:dyDescent="0.15">
      <c r="A12">
        <v>2011</v>
      </c>
      <c r="B12">
        <v>13</v>
      </c>
      <c r="C12">
        <v>12</v>
      </c>
      <c r="D12">
        <v>2</v>
      </c>
      <c r="E12">
        <v>1</v>
      </c>
      <c r="F12">
        <v>208</v>
      </c>
      <c r="G12"/>
      <c r="H12"/>
      <c r="I12" s="1">
        <f t="shared" si="0"/>
        <v>20.8</v>
      </c>
      <c r="J12">
        <v>45</v>
      </c>
      <c r="L12">
        <v>5</v>
      </c>
    </row>
    <row r="13" spans="1:12" x14ac:dyDescent="0.15">
      <c r="A13">
        <v>2012</v>
      </c>
      <c r="B13" s="9">
        <v>8</v>
      </c>
      <c r="C13" s="9">
        <v>5</v>
      </c>
      <c r="D13" s="9">
        <v>0</v>
      </c>
      <c r="E13" s="9">
        <v>3</v>
      </c>
      <c r="F13" s="9">
        <v>9</v>
      </c>
      <c r="G13"/>
      <c r="H13"/>
      <c r="I13" s="1">
        <f t="shared" si="0"/>
        <v>1.8</v>
      </c>
      <c r="J13">
        <v>8</v>
      </c>
      <c r="L13">
        <v>1</v>
      </c>
    </row>
    <row r="14" spans="1:12" x14ac:dyDescent="0.15">
      <c r="A14">
        <v>2013</v>
      </c>
      <c r="B14" s="22">
        <v>15</v>
      </c>
      <c r="C14" s="22">
        <v>10</v>
      </c>
      <c r="D14" s="22">
        <v>4</v>
      </c>
      <c r="E14" s="22">
        <v>2</v>
      </c>
      <c r="F14" s="22">
        <v>115</v>
      </c>
      <c r="G14"/>
      <c r="H14"/>
      <c r="I14" s="1">
        <f t="shared" si="0"/>
        <v>19.167000000000002</v>
      </c>
      <c r="J14">
        <v>30</v>
      </c>
      <c r="L14">
        <v>4</v>
      </c>
    </row>
    <row r="15" spans="1:12" x14ac:dyDescent="0.15">
      <c r="A15">
        <v>2014</v>
      </c>
      <c r="B15" s="22">
        <v>2</v>
      </c>
      <c r="C15" s="22">
        <v>2</v>
      </c>
      <c r="D15" s="22">
        <v>0</v>
      </c>
      <c r="E15" s="22">
        <v>1</v>
      </c>
      <c r="F15" s="22">
        <v>13</v>
      </c>
      <c r="G15"/>
      <c r="H15"/>
      <c r="I15" s="1">
        <f t="shared" si="0"/>
        <v>6.5</v>
      </c>
      <c r="J15">
        <v>13</v>
      </c>
      <c r="L15">
        <v>0</v>
      </c>
    </row>
    <row r="16" spans="1:12" x14ac:dyDescent="0.15">
      <c r="I16" s="9"/>
    </row>
    <row r="17" spans="1:12" x14ac:dyDescent="0.15">
      <c r="A17" t="s">
        <v>142</v>
      </c>
      <c r="B17" s="9">
        <f t="shared" ref="B17:H17" si="1">SUM(B6:B16)</f>
        <v>103</v>
      </c>
      <c r="C17" s="9">
        <f t="shared" si="1"/>
        <v>80</v>
      </c>
      <c r="D17" s="9">
        <f t="shared" si="1"/>
        <v>15</v>
      </c>
      <c r="E17" s="9">
        <f>SUM(E6:E16)</f>
        <v>18</v>
      </c>
      <c r="F17" s="9">
        <f t="shared" si="1"/>
        <v>814</v>
      </c>
      <c r="G17" s="9">
        <f t="shared" si="1"/>
        <v>0</v>
      </c>
      <c r="H17" s="9">
        <f t="shared" si="1"/>
        <v>2</v>
      </c>
      <c r="I17" s="10">
        <f>F17/(C17-D17)</f>
        <v>12.523076923076923</v>
      </c>
      <c r="J17">
        <f>MAX(J6:J16)</f>
        <v>57</v>
      </c>
      <c r="L17" s="9">
        <f t="shared" ref="L17" si="2">SUM(L6:L16)</f>
        <v>27</v>
      </c>
    </row>
    <row r="18" spans="1:12" x14ac:dyDescent="0.15">
      <c r="H18" s="10"/>
    </row>
    <row r="19" spans="1:12" x14ac:dyDescent="0.15">
      <c r="H19" s="10"/>
    </row>
    <row r="20" spans="1:12" x14ac:dyDescent="0.15">
      <c r="H20" s="10"/>
    </row>
    <row r="21" spans="1:12" x14ac:dyDescent="0.15">
      <c r="H21" s="10"/>
    </row>
    <row r="22" spans="1:12" x14ac:dyDescent="0.15">
      <c r="H22" s="10"/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9" spans="1:10" x14ac:dyDescent="0.15">
      <c r="A39" s="5" t="s">
        <v>118</v>
      </c>
    </row>
    <row r="40" spans="1:10" x14ac:dyDescent="0.15">
      <c r="A40" s="5"/>
    </row>
    <row r="41" spans="1:10" x14ac:dyDescent="0.15">
      <c r="A41" t="s">
        <v>99</v>
      </c>
      <c r="B41" t="s">
        <v>58</v>
      </c>
      <c r="C41" t="s">
        <v>59</v>
      </c>
      <c r="D41" t="s">
        <v>60</v>
      </c>
      <c r="E41" t="s">
        <v>34</v>
      </c>
      <c r="F41" t="s">
        <v>62</v>
      </c>
      <c r="G41" s="1" t="s">
        <v>63</v>
      </c>
      <c r="H41" s="1" t="s">
        <v>64</v>
      </c>
      <c r="I41" s="1" t="s">
        <v>36</v>
      </c>
      <c r="J41" s="1" t="s">
        <v>61</v>
      </c>
    </row>
    <row r="42" spans="1:10" x14ac:dyDescent="0.15">
      <c r="A42">
        <v>2005</v>
      </c>
      <c r="B42">
        <v>9</v>
      </c>
      <c r="C42">
        <v>1</v>
      </c>
      <c r="D42">
        <v>0</v>
      </c>
      <c r="E42">
        <v>42</v>
      </c>
      <c r="F42">
        <v>0</v>
      </c>
      <c r="G42" s="4">
        <f t="shared" ref="G42:G48" si="3">IF(ISERROR(E42/B42),"N/A",E42/B42)</f>
        <v>4.666666666666667</v>
      </c>
      <c r="H42" s="4" t="str">
        <f t="shared" ref="H42:H48" si="4">IF(ISERROR((B42*6)/D42),"N/A",(B42*6)/D42)</f>
        <v>N/A</v>
      </c>
      <c r="I42" s="4" t="str">
        <f t="shared" ref="I42:I47" si="5">IF(ISERROR(E42/D42),"N/A",E42/D42)</f>
        <v>N/A</v>
      </c>
      <c r="J42" t="s">
        <v>208</v>
      </c>
    </row>
    <row r="43" spans="1:10" x14ac:dyDescent="0.15">
      <c r="A43">
        <v>2006</v>
      </c>
      <c r="B43">
        <v>58</v>
      </c>
      <c r="C43">
        <v>6</v>
      </c>
      <c r="D43">
        <v>14</v>
      </c>
      <c r="E43">
        <v>253</v>
      </c>
      <c r="F43" s="9">
        <v>1</v>
      </c>
      <c r="G43" s="4">
        <f t="shared" si="3"/>
        <v>4.3620689655172411</v>
      </c>
      <c r="H43" s="4">
        <f t="shared" si="4"/>
        <v>24.857142857142858</v>
      </c>
      <c r="I43" s="4">
        <f t="shared" si="5"/>
        <v>18.071428571428573</v>
      </c>
      <c r="J43" t="s">
        <v>70</v>
      </c>
    </row>
    <row r="44" spans="1:10" x14ac:dyDescent="0.15">
      <c r="A44">
        <v>2007</v>
      </c>
      <c r="B44">
        <v>70</v>
      </c>
      <c r="C44">
        <v>8</v>
      </c>
      <c r="D44">
        <v>11</v>
      </c>
      <c r="E44">
        <v>298</v>
      </c>
      <c r="F44"/>
      <c r="G44" s="4">
        <f t="shared" si="3"/>
        <v>4.2571428571428571</v>
      </c>
      <c r="H44" s="4">
        <f t="shared" si="4"/>
        <v>38.18181818181818</v>
      </c>
      <c r="I44" s="4">
        <f t="shared" si="5"/>
        <v>27.09090909090909</v>
      </c>
      <c r="J44" t="s">
        <v>193</v>
      </c>
    </row>
    <row r="45" spans="1:10" x14ac:dyDescent="0.15">
      <c r="A45">
        <v>2008</v>
      </c>
      <c r="B45">
        <v>60.5</v>
      </c>
      <c r="C45">
        <v>7</v>
      </c>
      <c r="D45">
        <v>11</v>
      </c>
      <c r="E45">
        <v>241</v>
      </c>
      <c r="F45">
        <v>1</v>
      </c>
      <c r="G45" s="4">
        <f t="shared" si="3"/>
        <v>3.9834710743801653</v>
      </c>
      <c r="H45" s="4">
        <f t="shared" si="4"/>
        <v>33</v>
      </c>
      <c r="I45" s="4">
        <f t="shared" si="5"/>
        <v>21.90909090909091</v>
      </c>
      <c r="J45" t="s">
        <v>184</v>
      </c>
    </row>
    <row r="46" spans="1:10" x14ac:dyDescent="0.15">
      <c r="A46">
        <v>2009</v>
      </c>
      <c r="B46">
        <v>81</v>
      </c>
      <c r="C46">
        <v>8</v>
      </c>
      <c r="D46">
        <v>16</v>
      </c>
      <c r="E46">
        <v>349</v>
      </c>
      <c r="F46"/>
      <c r="G46" s="4">
        <f t="shared" si="3"/>
        <v>4.3086419753086416</v>
      </c>
      <c r="H46" s="4">
        <f t="shared" si="4"/>
        <v>30.375</v>
      </c>
      <c r="I46" s="4">
        <f t="shared" si="5"/>
        <v>21.8125</v>
      </c>
      <c r="J46" t="s">
        <v>2</v>
      </c>
    </row>
    <row r="47" spans="1:10" x14ac:dyDescent="0.15">
      <c r="A47">
        <v>2010</v>
      </c>
      <c r="B47">
        <v>46.4</v>
      </c>
      <c r="C47">
        <v>8</v>
      </c>
      <c r="D47">
        <v>15</v>
      </c>
      <c r="E47">
        <v>178</v>
      </c>
      <c r="F47">
        <v>0</v>
      </c>
      <c r="G47" s="4">
        <f t="shared" si="3"/>
        <v>3.8362068965517242</v>
      </c>
      <c r="H47" s="4">
        <f t="shared" si="4"/>
        <v>18.559999999999999</v>
      </c>
      <c r="I47" s="4">
        <f t="shared" si="5"/>
        <v>11.866666666666667</v>
      </c>
      <c r="J47" t="s">
        <v>15</v>
      </c>
    </row>
    <row r="48" spans="1:10" x14ac:dyDescent="0.15">
      <c r="A48">
        <v>2011</v>
      </c>
      <c r="B48">
        <v>21</v>
      </c>
      <c r="C48">
        <v>5</v>
      </c>
      <c r="D48">
        <v>1</v>
      </c>
      <c r="E48">
        <v>103</v>
      </c>
      <c r="F48"/>
      <c r="G48" s="4">
        <f t="shared" si="3"/>
        <v>4.9047619047619051</v>
      </c>
      <c r="H48" s="4">
        <f t="shared" si="4"/>
        <v>126</v>
      </c>
      <c r="I48" s="4">
        <f>IF(ISERROR(E48/D48),"N/A",E48/D48)</f>
        <v>103</v>
      </c>
      <c r="J48" t="s">
        <v>178</v>
      </c>
    </row>
    <row r="49" spans="1:10" x14ac:dyDescent="0.15">
      <c r="A49">
        <v>2012</v>
      </c>
      <c r="B49">
        <v>8</v>
      </c>
      <c r="C49">
        <v>2</v>
      </c>
      <c r="D49">
        <v>0</v>
      </c>
      <c r="E49">
        <v>38</v>
      </c>
      <c r="F49"/>
      <c r="G49" s="4">
        <f>IF(ISERROR(E49/B49),"N/A",E49/B49)</f>
        <v>4.75</v>
      </c>
      <c r="H49" s="4" t="str">
        <f>IF(ISERROR((B49*6)/D49),"N/A",(B49*6)/D49)</f>
        <v>N/A</v>
      </c>
      <c r="I49" s="4" t="str">
        <f>IF(ISERROR(E49/D49),"N/A",E49/D49)</f>
        <v>N/A</v>
      </c>
    </row>
    <row r="50" spans="1:10" x14ac:dyDescent="0.15">
      <c r="A50">
        <v>2013</v>
      </c>
      <c r="B50">
        <v>55</v>
      </c>
      <c r="C50">
        <v>8</v>
      </c>
      <c r="D50">
        <v>10</v>
      </c>
      <c r="E50">
        <v>232</v>
      </c>
      <c r="F50"/>
      <c r="G50" s="4">
        <f>IF(ISERROR(E50/B50),"N/A",E50/B50)</f>
        <v>4.2181818181818178</v>
      </c>
      <c r="H50" s="4">
        <f>IF(ISERROR((B50*6)/D50),"N/A",(B50*6)/D50)</f>
        <v>33</v>
      </c>
      <c r="I50" s="4">
        <f>IF(ISERROR(E50/D50),"N/A",E50/D50)</f>
        <v>23.2</v>
      </c>
      <c r="J50" t="s">
        <v>219</v>
      </c>
    </row>
    <row r="51" spans="1:10" x14ac:dyDescent="0.15">
      <c r="A51">
        <v>2014</v>
      </c>
      <c r="B51">
        <v>18</v>
      </c>
      <c r="C51">
        <v>6</v>
      </c>
      <c r="D51">
        <v>5</v>
      </c>
      <c r="E51">
        <v>54</v>
      </c>
      <c r="F51"/>
      <c r="G51" s="4">
        <f>IF(ISERROR(E51/B51),"N/A",E51/B51)</f>
        <v>3</v>
      </c>
      <c r="H51" s="4">
        <f>IF(ISERROR((B51*6)/D51),"N/A",(B51*6)/D51)</f>
        <v>21.6</v>
      </c>
      <c r="I51" s="4">
        <f>IF(ISERROR(E51/D51),"N/A",E51/D51)</f>
        <v>10.8</v>
      </c>
      <c r="J51" t="s">
        <v>20</v>
      </c>
    </row>
    <row r="52" spans="1:10" x14ac:dyDescent="0.15">
      <c r="B52"/>
      <c r="C52"/>
      <c r="D52"/>
      <c r="E52"/>
      <c r="F52"/>
      <c r="G52" s="1"/>
      <c r="H52" s="1"/>
      <c r="I52" s="1"/>
    </row>
    <row r="53" spans="1:10" x14ac:dyDescent="0.15">
      <c r="A53" t="s">
        <v>55</v>
      </c>
      <c r="B53">
        <f>SUM(B42:B52)</f>
        <v>426.9</v>
      </c>
      <c r="C53">
        <f>SUM(C42:C52)</f>
        <v>59</v>
      </c>
      <c r="D53">
        <f>SUM(D42:D52)</f>
        <v>83</v>
      </c>
      <c r="E53">
        <f>SUM(E42:E52)</f>
        <v>1788</v>
      </c>
      <c r="F53">
        <f>SUM(F42:F52)</f>
        <v>2</v>
      </c>
      <c r="G53" s="1">
        <f>E53/B53</f>
        <v>4.1883345045678144</v>
      </c>
      <c r="H53" s="1">
        <f>(B53*6)/D53</f>
        <v>30.860240963855418</v>
      </c>
      <c r="I53" s="1">
        <f>E53/D53</f>
        <v>21.542168674698797</v>
      </c>
      <c r="J53" t="s">
        <v>184</v>
      </c>
    </row>
  </sheetData>
  <hyperlinks>
    <hyperlink ref="A1" location="'Overall ave'!A1" display="(back to front sheet)" xr:uid="{00000000-0004-0000-09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L32"/>
  <sheetViews>
    <sheetView zoomScale="125" zoomScaleNormal="125" zoomScalePageLayoutView="125" workbookViewId="0"/>
  </sheetViews>
  <sheetFormatPr defaultColWidth="8.76171875" defaultRowHeight="12.75" x14ac:dyDescent="0.15"/>
  <cols>
    <col min="3" max="3" width="9.70703125" customWidth="1"/>
    <col min="11" max="11" width="7.01171875" bestFit="1" customWidth="1"/>
  </cols>
  <sheetData>
    <row r="1" spans="1:12" x14ac:dyDescent="0.15">
      <c r="A1" s="19" t="s">
        <v>164</v>
      </c>
      <c r="C1" s="64" t="s">
        <v>352</v>
      </c>
    </row>
    <row r="2" spans="1:12" x14ac:dyDescent="0.15">
      <c r="A2" s="5" t="s">
        <v>38</v>
      </c>
      <c r="B2" s="5" t="s">
        <v>119</v>
      </c>
      <c r="E2" s="9"/>
    </row>
    <row r="3" spans="1:12" x14ac:dyDescent="0.15">
      <c r="A3" s="5" t="s">
        <v>108</v>
      </c>
    </row>
    <row r="4" spans="1:12" hidden="1" x14ac:dyDescent="0.15">
      <c r="A4" s="9">
        <f>COUNTA(A7:A31)</f>
        <v>24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5</v>
      </c>
      <c r="L4" s="9">
        <v>7</v>
      </c>
    </row>
    <row r="5" spans="1:12" x14ac:dyDescent="0.15">
      <c r="A5" s="9"/>
      <c r="B5" s="9"/>
      <c r="C5" s="9"/>
      <c r="D5" s="9"/>
      <c r="E5" s="9"/>
      <c r="F5" s="9"/>
      <c r="G5" s="9"/>
      <c r="H5" s="9"/>
      <c r="J5" s="9"/>
      <c r="L5" s="9"/>
    </row>
    <row r="6" spans="1:12" x14ac:dyDescent="0.15">
      <c r="A6" t="s">
        <v>99</v>
      </c>
      <c r="B6" t="s">
        <v>31</v>
      </c>
      <c r="C6" t="s">
        <v>32</v>
      </c>
      <c r="D6" t="s">
        <v>33</v>
      </c>
      <c r="E6" t="s">
        <v>263</v>
      </c>
      <c r="F6" t="s">
        <v>34</v>
      </c>
      <c r="G6" t="s">
        <v>22</v>
      </c>
      <c r="H6" t="s">
        <v>35</v>
      </c>
      <c r="I6" t="s">
        <v>36</v>
      </c>
      <c r="J6" t="s">
        <v>196</v>
      </c>
      <c r="K6" s="9" t="s">
        <v>262</v>
      </c>
      <c r="L6" t="s">
        <v>275</v>
      </c>
    </row>
    <row r="7" spans="1:12" x14ac:dyDescent="0.15">
      <c r="A7">
        <v>1995</v>
      </c>
      <c r="B7">
        <v>6</v>
      </c>
      <c r="C7">
        <v>6</v>
      </c>
      <c r="D7">
        <v>1</v>
      </c>
      <c r="F7">
        <v>53</v>
      </c>
      <c r="I7" s="1">
        <f t="shared" ref="I7:I27" si="0">IF(C7=0,"",ROUND(F7/(C7-D7),3))</f>
        <v>10.6</v>
      </c>
    </row>
    <row r="8" spans="1:12" x14ac:dyDescent="0.15">
      <c r="A8">
        <v>1996</v>
      </c>
      <c r="B8">
        <v>11</v>
      </c>
      <c r="C8">
        <v>7</v>
      </c>
      <c r="D8">
        <v>2</v>
      </c>
      <c r="F8">
        <v>178</v>
      </c>
      <c r="H8">
        <v>1</v>
      </c>
      <c r="I8" s="1">
        <f t="shared" si="0"/>
        <v>35.6</v>
      </c>
    </row>
    <row r="9" spans="1:12" x14ac:dyDescent="0.15">
      <c r="A9">
        <v>1997</v>
      </c>
      <c r="B9">
        <v>9</v>
      </c>
      <c r="C9">
        <v>8</v>
      </c>
      <c r="D9">
        <v>0</v>
      </c>
      <c r="F9">
        <v>84</v>
      </c>
      <c r="I9" s="1">
        <f t="shared" si="0"/>
        <v>10.5</v>
      </c>
    </row>
    <row r="10" spans="1:12" x14ac:dyDescent="0.15">
      <c r="A10">
        <v>1998</v>
      </c>
      <c r="B10">
        <v>10</v>
      </c>
      <c r="C10">
        <v>9</v>
      </c>
      <c r="D10">
        <v>0</v>
      </c>
      <c r="F10">
        <v>172</v>
      </c>
      <c r="H10">
        <v>1</v>
      </c>
      <c r="I10" s="1">
        <f t="shared" si="0"/>
        <v>19.111000000000001</v>
      </c>
    </row>
    <row r="11" spans="1:12" x14ac:dyDescent="0.15">
      <c r="A11">
        <v>1999</v>
      </c>
      <c r="B11">
        <v>4</v>
      </c>
      <c r="C11">
        <v>3</v>
      </c>
      <c r="D11">
        <v>0</v>
      </c>
      <c r="F11">
        <v>31</v>
      </c>
      <c r="I11" s="1">
        <f t="shared" si="0"/>
        <v>10.333</v>
      </c>
    </row>
    <row r="12" spans="1:12" x14ac:dyDescent="0.15">
      <c r="A12">
        <v>2000</v>
      </c>
      <c r="I12" s="1" t="str">
        <f t="shared" si="0"/>
        <v/>
      </c>
    </row>
    <row r="13" spans="1:12" x14ac:dyDescent="0.15">
      <c r="A13">
        <v>2001</v>
      </c>
      <c r="B13">
        <v>10</v>
      </c>
      <c r="C13">
        <v>10</v>
      </c>
      <c r="D13">
        <v>0</v>
      </c>
      <c r="F13">
        <v>268</v>
      </c>
      <c r="H13">
        <v>1</v>
      </c>
      <c r="I13" s="1">
        <f t="shared" si="0"/>
        <v>26.8</v>
      </c>
    </row>
    <row r="14" spans="1:12" x14ac:dyDescent="0.15">
      <c r="A14">
        <v>2002</v>
      </c>
      <c r="B14">
        <v>7</v>
      </c>
      <c r="C14">
        <v>7</v>
      </c>
      <c r="D14">
        <v>0</v>
      </c>
      <c r="F14">
        <v>119</v>
      </c>
      <c r="H14">
        <v>1</v>
      </c>
      <c r="I14" s="1">
        <f t="shared" si="0"/>
        <v>17</v>
      </c>
    </row>
    <row r="15" spans="1:12" x14ac:dyDescent="0.15">
      <c r="A15">
        <v>2003</v>
      </c>
      <c r="B15">
        <v>15</v>
      </c>
      <c r="C15">
        <v>15</v>
      </c>
      <c r="D15">
        <v>2</v>
      </c>
      <c r="F15">
        <v>269</v>
      </c>
      <c r="H15">
        <v>1</v>
      </c>
      <c r="I15" s="1">
        <f t="shared" si="0"/>
        <v>20.692</v>
      </c>
    </row>
    <row r="16" spans="1:12" x14ac:dyDescent="0.15">
      <c r="A16">
        <v>2004</v>
      </c>
      <c r="B16">
        <v>15</v>
      </c>
      <c r="C16">
        <v>14</v>
      </c>
      <c r="D16">
        <v>2</v>
      </c>
      <c r="E16">
        <v>0</v>
      </c>
      <c r="F16">
        <v>370</v>
      </c>
      <c r="H16">
        <v>3</v>
      </c>
      <c r="I16" s="1">
        <f t="shared" si="0"/>
        <v>30.832999999999998</v>
      </c>
      <c r="J16">
        <v>59</v>
      </c>
      <c r="L16">
        <v>6</v>
      </c>
    </row>
    <row r="17" spans="1:12" x14ac:dyDescent="0.15">
      <c r="A17">
        <v>2005</v>
      </c>
      <c r="B17">
        <v>15</v>
      </c>
      <c r="C17">
        <v>15</v>
      </c>
      <c r="D17">
        <v>2</v>
      </c>
      <c r="E17">
        <v>1</v>
      </c>
      <c r="F17">
        <v>240</v>
      </c>
      <c r="H17">
        <v>1</v>
      </c>
      <c r="I17" s="1">
        <f t="shared" si="0"/>
        <v>18.462</v>
      </c>
      <c r="J17">
        <v>61</v>
      </c>
      <c r="L17">
        <v>4</v>
      </c>
    </row>
    <row r="18" spans="1:12" x14ac:dyDescent="0.15">
      <c r="A18">
        <v>2006</v>
      </c>
      <c r="B18">
        <v>7</v>
      </c>
      <c r="C18">
        <v>7</v>
      </c>
      <c r="D18">
        <v>0</v>
      </c>
      <c r="E18">
        <v>0</v>
      </c>
      <c r="F18">
        <v>165</v>
      </c>
      <c r="H18">
        <v>1</v>
      </c>
      <c r="I18" s="1">
        <f t="shared" si="0"/>
        <v>23.571000000000002</v>
      </c>
      <c r="J18">
        <v>95</v>
      </c>
      <c r="L18">
        <v>3</v>
      </c>
    </row>
    <row r="19" spans="1:12" x14ac:dyDescent="0.15">
      <c r="A19">
        <v>2007</v>
      </c>
      <c r="B19" s="9">
        <v>13</v>
      </c>
      <c r="C19" s="9">
        <v>13</v>
      </c>
      <c r="D19" s="9">
        <v>0</v>
      </c>
      <c r="E19" s="9"/>
      <c r="F19" s="9">
        <v>272</v>
      </c>
      <c r="G19" s="9"/>
      <c r="H19" s="9">
        <v>2</v>
      </c>
      <c r="I19" s="1">
        <f t="shared" si="0"/>
        <v>20.922999999999998</v>
      </c>
      <c r="L19">
        <v>2</v>
      </c>
    </row>
    <row r="20" spans="1:12" x14ac:dyDescent="0.15">
      <c r="A20">
        <v>2008</v>
      </c>
      <c r="B20" s="9">
        <v>15</v>
      </c>
      <c r="C20" s="9">
        <v>15</v>
      </c>
      <c r="D20" s="9">
        <v>2</v>
      </c>
      <c r="E20" s="9"/>
      <c r="F20" s="9">
        <v>352</v>
      </c>
      <c r="G20" s="3"/>
      <c r="H20" s="9"/>
      <c r="I20" s="1">
        <f t="shared" si="0"/>
        <v>27.077000000000002</v>
      </c>
      <c r="L20">
        <v>1</v>
      </c>
    </row>
    <row r="21" spans="1:12" x14ac:dyDescent="0.15">
      <c r="A21">
        <v>2009</v>
      </c>
      <c r="B21" s="11">
        <v>13</v>
      </c>
      <c r="C21">
        <v>13</v>
      </c>
      <c r="D21">
        <v>2</v>
      </c>
      <c r="E21">
        <v>2</v>
      </c>
      <c r="F21">
        <v>372</v>
      </c>
      <c r="H21">
        <v>3</v>
      </c>
      <c r="I21" s="1">
        <f t="shared" si="0"/>
        <v>33.817999999999998</v>
      </c>
      <c r="J21">
        <v>82</v>
      </c>
      <c r="L21">
        <v>1</v>
      </c>
    </row>
    <row r="22" spans="1:12" x14ac:dyDescent="0.15">
      <c r="A22">
        <v>2010</v>
      </c>
      <c r="B22">
        <v>10</v>
      </c>
      <c r="C22">
        <v>10</v>
      </c>
      <c r="D22">
        <v>0</v>
      </c>
      <c r="E22">
        <v>2</v>
      </c>
      <c r="F22">
        <v>214</v>
      </c>
      <c r="H22">
        <v>2</v>
      </c>
      <c r="I22" s="1">
        <f t="shared" si="0"/>
        <v>21.4</v>
      </c>
      <c r="J22">
        <v>86</v>
      </c>
      <c r="L22">
        <v>1</v>
      </c>
    </row>
    <row r="23" spans="1:12" x14ac:dyDescent="0.15">
      <c r="A23">
        <v>2011</v>
      </c>
      <c r="B23">
        <v>12</v>
      </c>
      <c r="C23">
        <v>10</v>
      </c>
      <c r="D23">
        <v>1</v>
      </c>
      <c r="E23">
        <v>2</v>
      </c>
      <c r="F23">
        <v>97</v>
      </c>
      <c r="I23" s="1">
        <f t="shared" si="0"/>
        <v>10.778</v>
      </c>
      <c r="J23">
        <v>34</v>
      </c>
      <c r="L23">
        <v>1</v>
      </c>
    </row>
    <row r="24" spans="1:12" x14ac:dyDescent="0.15">
      <c r="A24">
        <v>2012</v>
      </c>
      <c r="B24">
        <v>5</v>
      </c>
      <c r="C24">
        <v>5</v>
      </c>
      <c r="D24">
        <v>0</v>
      </c>
      <c r="F24">
        <v>92</v>
      </c>
      <c r="I24" s="1">
        <f t="shared" si="0"/>
        <v>18.399999999999999</v>
      </c>
      <c r="J24">
        <v>35</v>
      </c>
      <c r="L24">
        <v>3</v>
      </c>
    </row>
    <row r="25" spans="1:12" x14ac:dyDescent="0.15">
      <c r="A25">
        <v>2013</v>
      </c>
      <c r="B25" s="22">
        <v>8</v>
      </c>
      <c r="C25" s="22">
        <v>7</v>
      </c>
      <c r="D25" s="22">
        <v>1</v>
      </c>
      <c r="E25" s="22"/>
      <c r="F25" s="22">
        <v>188</v>
      </c>
      <c r="G25" s="22">
        <v>1</v>
      </c>
      <c r="H25" s="22">
        <v>1</v>
      </c>
      <c r="I25" s="1">
        <f t="shared" si="0"/>
        <v>31.332999999999998</v>
      </c>
      <c r="J25" s="22">
        <v>103</v>
      </c>
      <c r="L25">
        <v>5</v>
      </c>
    </row>
    <row r="26" spans="1:12" x14ac:dyDescent="0.15">
      <c r="A26">
        <v>2014</v>
      </c>
      <c r="B26" s="22">
        <v>4</v>
      </c>
      <c r="C26" s="22">
        <v>4</v>
      </c>
      <c r="D26" s="22">
        <v>1</v>
      </c>
      <c r="E26" s="22"/>
      <c r="F26" s="22">
        <v>63</v>
      </c>
      <c r="G26" s="22"/>
      <c r="H26" s="22"/>
      <c r="I26" s="1">
        <f t="shared" si="0"/>
        <v>21</v>
      </c>
      <c r="J26" s="22">
        <v>37</v>
      </c>
      <c r="L26">
        <v>0</v>
      </c>
    </row>
    <row r="27" spans="1:12" x14ac:dyDescent="0.15">
      <c r="A27">
        <v>2015</v>
      </c>
      <c r="B27" s="22">
        <v>3</v>
      </c>
      <c r="C27" s="22">
        <v>3</v>
      </c>
      <c r="D27" s="22">
        <v>1</v>
      </c>
      <c r="E27" s="22"/>
      <c r="F27" s="22">
        <v>37</v>
      </c>
      <c r="G27" s="22"/>
      <c r="H27" s="22"/>
      <c r="I27" s="1">
        <f t="shared" si="0"/>
        <v>18.5</v>
      </c>
      <c r="J27" s="22">
        <v>27</v>
      </c>
      <c r="L27">
        <v>1</v>
      </c>
    </row>
    <row r="28" spans="1:12" x14ac:dyDescent="0.15">
      <c r="A28">
        <v>2016</v>
      </c>
      <c r="B28" s="22">
        <v>3</v>
      </c>
      <c r="C28" s="22">
        <v>2</v>
      </c>
      <c r="D28" s="22">
        <v>2</v>
      </c>
      <c r="E28" s="22">
        <v>0</v>
      </c>
      <c r="F28" s="22">
        <v>81</v>
      </c>
      <c r="G28" s="22">
        <v>0</v>
      </c>
      <c r="H28" s="22">
        <v>0</v>
      </c>
      <c r="I28" s="4" t="str">
        <f>IF(C28-D28=0,"--",F28/(C28-D28))</f>
        <v>--</v>
      </c>
      <c r="J28" s="22">
        <v>47</v>
      </c>
      <c r="L28">
        <v>0</v>
      </c>
    </row>
    <row r="29" spans="1:12" x14ac:dyDescent="0.15">
      <c r="A29">
        <v>2017</v>
      </c>
      <c r="B29" s="22">
        <v>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4" t="str">
        <f>IF(C29-D29=0,"--",F29/(C29-D29))</f>
        <v>--</v>
      </c>
      <c r="J29" s="22">
        <v>0</v>
      </c>
      <c r="L29" s="49" t="s">
        <v>236</v>
      </c>
    </row>
    <row r="30" spans="1:12" x14ac:dyDescent="0.15">
      <c r="A30">
        <v>2018</v>
      </c>
      <c r="B30" s="22">
        <v>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4" t="str">
        <f>IF(C30-D30=0,"--",F30/(C30-D30))</f>
        <v>--</v>
      </c>
      <c r="J30" s="22">
        <v>0</v>
      </c>
      <c r="L30" s="22">
        <v>0</v>
      </c>
    </row>
    <row r="32" spans="1:12" x14ac:dyDescent="0.15">
      <c r="A32" t="s">
        <v>54</v>
      </c>
      <c r="B32">
        <f t="shared" ref="B32:H32" si="1">SUM(B7:B31)</f>
        <v>197</v>
      </c>
      <c r="C32">
        <f t="shared" si="1"/>
        <v>183</v>
      </c>
      <c r="D32">
        <f t="shared" si="1"/>
        <v>19</v>
      </c>
      <c r="E32">
        <f t="shared" si="1"/>
        <v>7</v>
      </c>
      <c r="F32">
        <f t="shared" si="1"/>
        <v>3717</v>
      </c>
      <c r="G32">
        <f t="shared" si="1"/>
        <v>1</v>
      </c>
      <c r="H32">
        <f t="shared" si="1"/>
        <v>18</v>
      </c>
      <c r="I32" s="1">
        <f>F32/(C32-D32)</f>
        <v>22.664634146341463</v>
      </c>
      <c r="J32">
        <f>MAX(J7:J31)</f>
        <v>103</v>
      </c>
      <c r="L32">
        <f t="shared" ref="L32" si="2">SUM(L7:L31)</f>
        <v>28</v>
      </c>
    </row>
  </sheetData>
  <phoneticPr fontId="3" type="noConversion"/>
  <hyperlinks>
    <hyperlink ref="A1" location="'Overall ave'!A1" display="(back to front sheet)" xr:uid="{00000000-0004-0000-0A00-000000000000}"/>
  </hyperlinks>
  <pageMargins left="0.75" right="0.75" top="1" bottom="1" header="0.5" footer="0.5"/>
  <pageSetup orientation="portrait" horizontalDpi="4294967292" verticalDpi="4294967292"/>
  <ignoredErrors>
    <ignoredError sqref="I12" emptyCellReference="1"/>
    <ignoredError sqref="I29:I30" 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L69"/>
  <sheetViews>
    <sheetView zoomScale="125" zoomScaleNormal="125" zoomScalePageLayoutView="125" workbookViewId="0"/>
  </sheetViews>
  <sheetFormatPr defaultColWidth="8.76171875" defaultRowHeight="12.75" x14ac:dyDescent="0.15"/>
  <cols>
    <col min="8" max="8" width="9.16796875" style="1" customWidth="1"/>
    <col min="11" max="11" width="7.01171875" bestFit="1" customWidth="1"/>
  </cols>
  <sheetData>
    <row r="1" spans="1:12" x14ac:dyDescent="0.15">
      <c r="A1" s="19" t="s">
        <v>164</v>
      </c>
      <c r="C1" s="64" t="s">
        <v>335</v>
      </c>
    </row>
    <row r="2" spans="1:12" x14ac:dyDescent="0.15">
      <c r="A2" s="5" t="s">
        <v>37</v>
      </c>
      <c r="B2" s="5" t="s">
        <v>116</v>
      </c>
    </row>
    <row r="3" spans="1:12" x14ac:dyDescent="0.15">
      <c r="A3" s="5" t="s">
        <v>56</v>
      </c>
    </row>
    <row r="4" spans="1:12" hidden="1" x14ac:dyDescent="0.15">
      <c r="A4" s="9">
        <f>COUNTA(A7:A24)</f>
        <v>17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5</v>
      </c>
      <c r="L4" s="9">
        <v>7</v>
      </c>
    </row>
    <row r="5" spans="1:12" x14ac:dyDescent="0.15">
      <c r="A5" s="9"/>
      <c r="B5" s="9"/>
      <c r="C5" s="9"/>
      <c r="D5" s="9"/>
      <c r="E5" s="9"/>
      <c r="F5" s="9"/>
      <c r="G5" s="9"/>
      <c r="H5" s="9"/>
      <c r="J5" s="9"/>
      <c r="L5" s="9"/>
    </row>
    <row r="6" spans="1:12" x14ac:dyDescent="0.15">
      <c r="B6" t="s">
        <v>31</v>
      </c>
      <c r="C6" t="s">
        <v>32</v>
      </c>
      <c r="D6" t="s">
        <v>33</v>
      </c>
      <c r="E6" t="s">
        <v>263</v>
      </c>
      <c r="F6" t="s">
        <v>34</v>
      </c>
      <c r="G6" t="s">
        <v>22</v>
      </c>
      <c r="H6" t="s">
        <v>35</v>
      </c>
      <c r="I6" s="10" t="s">
        <v>36</v>
      </c>
      <c r="J6" s="3" t="s">
        <v>196</v>
      </c>
      <c r="K6" s="9" t="s">
        <v>262</v>
      </c>
      <c r="L6" t="s">
        <v>275</v>
      </c>
    </row>
    <row r="7" spans="1:12" x14ac:dyDescent="0.15">
      <c r="A7" s="41">
        <v>2001</v>
      </c>
      <c r="B7">
        <v>7</v>
      </c>
      <c r="C7">
        <v>6</v>
      </c>
      <c r="D7">
        <v>0</v>
      </c>
      <c r="F7">
        <v>12</v>
      </c>
      <c r="H7"/>
      <c r="I7" s="1">
        <f>ROUND(F7/(C7-D7),3)</f>
        <v>2</v>
      </c>
    </row>
    <row r="8" spans="1:12" x14ac:dyDescent="0.15">
      <c r="A8">
        <v>2002</v>
      </c>
      <c r="B8">
        <v>9</v>
      </c>
      <c r="C8">
        <v>9</v>
      </c>
      <c r="D8">
        <v>0</v>
      </c>
      <c r="F8">
        <v>107</v>
      </c>
      <c r="H8"/>
      <c r="I8" s="1">
        <f t="shared" ref="I8:I21" si="0">IF(C8=0,"",ROUND(F8/(C8-D8),3))</f>
        <v>11.888999999999999</v>
      </c>
    </row>
    <row r="9" spans="1:12" x14ac:dyDescent="0.15">
      <c r="A9">
        <v>2003</v>
      </c>
      <c r="B9">
        <v>5</v>
      </c>
      <c r="C9">
        <v>5</v>
      </c>
      <c r="D9">
        <v>3</v>
      </c>
      <c r="F9">
        <v>65</v>
      </c>
      <c r="H9"/>
      <c r="I9" s="1">
        <f t="shared" si="0"/>
        <v>32.5</v>
      </c>
    </row>
    <row r="10" spans="1:12" x14ac:dyDescent="0.15">
      <c r="A10">
        <v>2004</v>
      </c>
      <c r="B10">
        <v>11</v>
      </c>
      <c r="C10">
        <v>11</v>
      </c>
      <c r="D10">
        <v>1</v>
      </c>
      <c r="E10">
        <v>0</v>
      </c>
      <c r="F10">
        <v>184</v>
      </c>
      <c r="H10">
        <v>1</v>
      </c>
      <c r="I10" s="1">
        <f t="shared" si="0"/>
        <v>18.399999999999999</v>
      </c>
      <c r="J10">
        <v>71</v>
      </c>
      <c r="L10">
        <v>6</v>
      </c>
    </row>
    <row r="11" spans="1:12" x14ac:dyDescent="0.15">
      <c r="A11">
        <v>2005</v>
      </c>
      <c r="B11">
        <v>16</v>
      </c>
      <c r="C11">
        <v>16</v>
      </c>
      <c r="D11">
        <v>0</v>
      </c>
      <c r="F11">
        <v>571</v>
      </c>
      <c r="H11">
        <v>5</v>
      </c>
      <c r="I11" s="1">
        <f t="shared" si="0"/>
        <v>35.688000000000002</v>
      </c>
      <c r="J11">
        <v>75</v>
      </c>
      <c r="L11">
        <v>14</v>
      </c>
    </row>
    <row r="12" spans="1:12" x14ac:dyDescent="0.15">
      <c r="A12">
        <v>2006</v>
      </c>
      <c r="B12">
        <v>11</v>
      </c>
      <c r="C12">
        <v>11</v>
      </c>
      <c r="D12">
        <v>0</v>
      </c>
      <c r="E12">
        <v>1</v>
      </c>
      <c r="F12">
        <v>311</v>
      </c>
      <c r="H12">
        <v>3</v>
      </c>
      <c r="I12" s="1">
        <f t="shared" si="0"/>
        <v>28.273</v>
      </c>
      <c r="J12">
        <v>75</v>
      </c>
      <c r="L12">
        <v>7</v>
      </c>
    </row>
    <row r="13" spans="1:12" x14ac:dyDescent="0.15">
      <c r="A13">
        <v>2007</v>
      </c>
      <c r="B13" s="9">
        <v>10</v>
      </c>
      <c r="C13" s="9">
        <v>10</v>
      </c>
      <c r="D13" s="9">
        <v>0</v>
      </c>
      <c r="E13" s="9"/>
      <c r="F13" s="9">
        <v>351</v>
      </c>
      <c r="G13" s="9"/>
      <c r="H13" s="9">
        <v>3</v>
      </c>
      <c r="I13" s="1">
        <f t="shared" si="0"/>
        <v>35.1</v>
      </c>
      <c r="J13">
        <v>86</v>
      </c>
      <c r="L13">
        <v>11</v>
      </c>
    </row>
    <row r="14" spans="1:12" x14ac:dyDescent="0.15">
      <c r="A14">
        <v>2008</v>
      </c>
      <c r="B14" s="9">
        <v>13</v>
      </c>
      <c r="C14">
        <v>13</v>
      </c>
      <c r="D14">
        <v>1</v>
      </c>
      <c r="E14">
        <v>1</v>
      </c>
      <c r="F14">
        <v>462</v>
      </c>
      <c r="H14">
        <v>4</v>
      </c>
      <c r="I14" s="1">
        <f t="shared" si="0"/>
        <v>38.5</v>
      </c>
      <c r="J14">
        <v>99</v>
      </c>
      <c r="L14">
        <v>7</v>
      </c>
    </row>
    <row r="15" spans="1:12" x14ac:dyDescent="0.15">
      <c r="A15">
        <v>2009</v>
      </c>
      <c r="B15" s="11">
        <v>18</v>
      </c>
      <c r="C15">
        <v>18</v>
      </c>
      <c r="D15">
        <v>1</v>
      </c>
      <c r="E15">
        <v>1</v>
      </c>
      <c r="F15">
        <v>673</v>
      </c>
      <c r="G15">
        <v>2</v>
      </c>
      <c r="H15">
        <v>2</v>
      </c>
      <c r="I15" s="1">
        <f t="shared" si="0"/>
        <v>39.588000000000001</v>
      </c>
      <c r="J15" s="9">
        <v>123</v>
      </c>
      <c r="L15">
        <v>14</v>
      </c>
    </row>
    <row r="16" spans="1:12" x14ac:dyDescent="0.15">
      <c r="A16">
        <v>2010</v>
      </c>
      <c r="B16">
        <v>17</v>
      </c>
      <c r="C16">
        <v>17</v>
      </c>
      <c r="D16">
        <v>2</v>
      </c>
      <c r="E16">
        <v>1</v>
      </c>
      <c r="F16">
        <v>749</v>
      </c>
      <c r="H16">
        <v>7</v>
      </c>
      <c r="I16" s="1">
        <f t="shared" si="0"/>
        <v>49.933</v>
      </c>
      <c r="J16">
        <v>125</v>
      </c>
      <c r="L16">
        <v>10</v>
      </c>
    </row>
    <row r="17" spans="1:12" x14ac:dyDescent="0.15">
      <c r="A17">
        <v>2011</v>
      </c>
      <c r="B17">
        <v>12</v>
      </c>
      <c r="C17">
        <v>12</v>
      </c>
      <c r="D17">
        <v>2</v>
      </c>
      <c r="E17">
        <v>0</v>
      </c>
      <c r="F17">
        <v>649</v>
      </c>
      <c r="G17">
        <v>2</v>
      </c>
      <c r="H17">
        <v>5</v>
      </c>
      <c r="I17" s="1">
        <f t="shared" si="0"/>
        <v>64.900000000000006</v>
      </c>
      <c r="J17">
        <v>112</v>
      </c>
      <c r="L17">
        <v>14</v>
      </c>
    </row>
    <row r="18" spans="1:12" x14ac:dyDescent="0.15">
      <c r="A18">
        <v>2012</v>
      </c>
      <c r="B18">
        <v>6</v>
      </c>
      <c r="C18">
        <v>6</v>
      </c>
      <c r="D18">
        <v>2</v>
      </c>
      <c r="E18">
        <v>0</v>
      </c>
      <c r="F18">
        <v>160</v>
      </c>
      <c r="H18"/>
      <c r="I18" s="1">
        <f t="shared" si="0"/>
        <v>40</v>
      </c>
      <c r="J18">
        <v>43</v>
      </c>
      <c r="L18">
        <v>6</v>
      </c>
    </row>
    <row r="19" spans="1:12" x14ac:dyDescent="0.15">
      <c r="A19">
        <v>2013</v>
      </c>
      <c r="B19" s="22">
        <v>13</v>
      </c>
      <c r="C19" s="22">
        <v>14</v>
      </c>
      <c r="D19" s="22">
        <v>2</v>
      </c>
      <c r="E19">
        <v>0</v>
      </c>
      <c r="F19" s="22">
        <v>675</v>
      </c>
      <c r="G19" s="22">
        <v>1</v>
      </c>
      <c r="H19" s="22">
        <v>6</v>
      </c>
      <c r="I19" s="1">
        <f t="shared" si="0"/>
        <v>56.25</v>
      </c>
      <c r="J19" s="22">
        <v>114</v>
      </c>
      <c r="L19">
        <v>14</v>
      </c>
    </row>
    <row r="20" spans="1:12" x14ac:dyDescent="0.15">
      <c r="A20">
        <v>2014</v>
      </c>
      <c r="B20" s="22">
        <v>3</v>
      </c>
      <c r="C20" s="22">
        <v>3</v>
      </c>
      <c r="D20" s="22">
        <v>1</v>
      </c>
      <c r="E20">
        <v>0</v>
      </c>
      <c r="F20" s="22">
        <v>265</v>
      </c>
      <c r="G20" s="22">
        <v>1</v>
      </c>
      <c r="H20" s="22">
        <v>1</v>
      </c>
      <c r="I20" s="1">
        <f t="shared" si="0"/>
        <v>132.5</v>
      </c>
      <c r="J20" s="22">
        <v>155</v>
      </c>
      <c r="K20" t="s">
        <v>353</v>
      </c>
      <c r="L20">
        <v>3</v>
      </c>
    </row>
    <row r="21" spans="1:12" x14ac:dyDescent="0.15">
      <c r="A21" s="36">
        <v>2015</v>
      </c>
      <c r="B21" s="22">
        <v>1</v>
      </c>
      <c r="C21" s="22">
        <v>1</v>
      </c>
      <c r="D21" s="22">
        <v>0</v>
      </c>
      <c r="E21">
        <v>0</v>
      </c>
      <c r="F21" s="22">
        <v>14</v>
      </c>
      <c r="G21" s="22"/>
      <c r="H21" s="22"/>
      <c r="I21" s="1">
        <f t="shared" si="0"/>
        <v>14</v>
      </c>
      <c r="J21" s="22">
        <v>14</v>
      </c>
      <c r="L21">
        <v>0</v>
      </c>
    </row>
    <row r="22" spans="1:12" x14ac:dyDescent="0.15">
      <c r="A22" s="51">
        <v>2016</v>
      </c>
      <c r="B22" s="22">
        <v>0</v>
      </c>
      <c r="C22" s="22">
        <v>0</v>
      </c>
      <c r="D22" s="22">
        <v>0</v>
      </c>
      <c r="E22">
        <v>0</v>
      </c>
      <c r="F22" s="22">
        <v>0</v>
      </c>
      <c r="G22" s="22"/>
      <c r="H22" s="22"/>
      <c r="I22" s="29" t="s">
        <v>236</v>
      </c>
      <c r="J22" s="22"/>
    </row>
    <row r="23" spans="1:12" x14ac:dyDescent="0.15">
      <c r="A23" s="51">
        <v>2017</v>
      </c>
      <c r="B23" s="22">
        <v>1</v>
      </c>
      <c r="C23" s="22">
        <v>1</v>
      </c>
      <c r="D23" s="22">
        <v>0</v>
      </c>
      <c r="E23" s="22">
        <v>0</v>
      </c>
      <c r="F23" s="22">
        <v>4</v>
      </c>
      <c r="G23" s="22">
        <v>0</v>
      </c>
      <c r="H23" s="22">
        <v>0</v>
      </c>
      <c r="I23" s="50">
        <f>IF(C23-D23=0,"--",F23/(C23-D23))</f>
        <v>4</v>
      </c>
      <c r="J23" s="22">
        <v>4</v>
      </c>
      <c r="L23" s="22">
        <v>2</v>
      </c>
    </row>
    <row r="24" spans="1:12" x14ac:dyDescent="0.15">
      <c r="H24"/>
      <c r="I24" s="1"/>
    </row>
    <row r="25" spans="1:12" x14ac:dyDescent="0.15">
      <c r="A25" t="s">
        <v>55</v>
      </c>
      <c r="B25">
        <f t="shared" ref="B25:H25" si="1">SUM(B7:B24)</f>
        <v>153</v>
      </c>
      <c r="C25">
        <f t="shared" si="1"/>
        <v>153</v>
      </c>
      <c r="D25">
        <f>SUM(D7:D24)</f>
        <v>15</v>
      </c>
      <c r="E25">
        <f>SUM(E7:E24)</f>
        <v>4</v>
      </c>
      <c r="F25">
        <f t="shared" si="1"/>
        <v>5252</v>
      </c>
      <c r="G25">
        <f t="shared" si="1"/>
        <v>6</v>
      </c>
      <c r="H25">
        <f t="shared" si="1"/>
        <v>37</v>
      </c>
      <c r="I25" s="1">
        <f>F25/(C25-D25)</f>
        <v>38.05797101449275</v>
      </c>
      <c r="J25">
        <f>MAX(J7:J24)</f>
        <v>155</v>
      </c>
      <c r="K25" t="s">
        <v>353</v>
      </c>
      <c r="L25">
        <f t="shared" ref="L25" si="2">SUM(L7:L24)</f>
        <v>108</v>
      </c>
    </row>
    <row r="50" spans="1:11" x14ac:dyDescent="0.15">
      <c r="A50" s="5" t="s">
        <v>57</v>
      </c>
    </row>
    <row r="51" spans="1:11" x14ac:dyDescent="0.15">
      <c r="G51" s="2"/>
      <c r="H51"/>
      <c r="I51" s="1"/>
      <c r="J51" s="1"/>
      <c r="K51" s="1"/>
    </row>
    <row r="52" spans="1:11" x14ac:dyDescent="0.15">
      <c r="A52" t="s">
        <v>99</v>
      </c>
      <c r="B52" t="s">
        <v>112</v>
      </c>
      <c r="C52" t="s">
        <v>117</v>
      </c>
      <c r="D52" t="s">
        <v>111</v>
      </c>
      <c r="E52" t="s">
        <v>34</v>
      </c>
      <c r="F52" t="s">
        <v>62</v>
      </c>
      <c r="G52" s="1" t="s">
        <v>115</v>
      </c>
      <c r="H52" s="1" t="s">
        <v>113</v>
      </c>
      <c r="I52" s="1" t="s">
        <v>114</v>
      </c>
      <c r="J52" s="12" t="s">
        <v>61</v>
      </c>
    </row>
    <row r="53" spans="1:11" x14ac:dyDescent="0.15">
      <c r="A53">
        <v>2001</v>
      </c>
      <c r="B53">
        <v>35</v>
      </c>
      <c r="C53">
        <v>0</v>
      </c>
      <c r="D53">
        <v>8</v>
      </c>
      <c r="E53">
        <v>202</v>
      </c>
      <c r="G53" s="1">
        <f t="shared" ref="G53:G65" si="3">E53/B53</f>
        <v>5.7714285714285714</v>
      </c>
      <c r="H53" s="1">
        <f t="shared" ref="H53:H65" si="4">(B53*6)/D53</f>
        <v>26.25</v>
      </c>
      <c r="I53" s="1">
        <f t="shared" ref="I53:I65" si="5">E53/D53</f>
        <v>25.25</v>
      </c>
      <c r="J53" s="9" t="s">
        <v>95</v>
      </c>
    </row>
    <row r="54" spans="1:11" x14ac:dyDescent="0.15">
      <c r="A54">
        <v>2002</v>
      </c>
      <c r="B54">
        <v>38</v>
      </c>
      <c r="C54">
        <v>2</v>
      </c>
      <c r="D54">
        <v>4</v>
      </c>
      <c r="E54">
        <v>268</v>
      </c>
      <c r="G54" s="1">
        <f t="shared" si="3"/>
        <v>7.0526315789473681</v>
      </c>
      <c r="H54" s="1">
        <f t="shared" si="4"/>
        <v>57</v>
      </c>
      <c r="I54" s="1">
        <f t="shared" si="5"/>
        <v>67</v>
      </c>
      <c r="J54" s="9" t="s">
        <v>92</v>
      </c>
    </row>
    <row r="55" spans="1:11" x14ac:dyDescent="0.15">
      <c r="A55">
        <v>2003</v>
      </c>
      <c r="B55">
        <v>42</v>
      </c>
      <c r="C55">
        <v>2</v>
      </c>
      <c r="D55">
        <v>5</v>
      </c>
      <c r="E55">
        <v>215</v>
      </c>
      <c r="F55" s="1"/>
      <c r="G55" s="1">
        <f t="shared" si="3"/>
        <v>5.1190476190476186</v>
      </c>
      <c r="H55" s="1">
        <f t="shared" si="4"/>
        <v>50.4</v>
      </c>
      <c r="I55" s="1">
        <f t="shared" si="5"/>
        <v>43</v>
      </c>
      <c r="J55" s="9" t="s">
        <v>76</v>
      </c>
    </row>
    <row r="56" spans="1:11" x14ac:dyDescent="0.15">
      <c r="A56">
        <v>2004</v>
      </c>
      <c r="B56">
        <v>45.1</v>
      </c>
      <c r="C56">
        <v>3</v>
      </c>
      <c r="D56">
        <v>11</v>
      </c>
      <c r="E56">
        <v>254</v>
      </c>
      <c r="G56" s="1">
        <f t="shared" si="3"/>
        <v>5.6319290465631928</v>
      </c>
      <c r="H56" s="1">
        <f t="shared" si="4"/>
        <v>24.6</v>
      </c>
      <c r="I56" s="1">
        <f t="shared" si="5"/>
        <v>23.09090909090909</v>
      </c>
      <c r="J56" s="9" t="s">
        <v>69</v>
      </c>
    </row>
    <row r="57" spans="1:11" x14ac:dyDescent="0.15">
      <c r="A57">
        <v>2005</v>
      </c>
      <c r="B57">
        <v>73.5</v>
      </c>
      <c r="C57">
        <v>5</v>
      </c>
      <c r="D57">
        <v>11</v>
      </c>
      <c r="E57">
        <v>429</v>
      </c>
      <c r="G57" s="1">
        <f t="shared" si="3"/>
        <v>5.8367346938775508</v>
      </c>
      <c r="H57" s="1">
        <f t="shared" si="4"/>
        <v>40.090909090909093</v>
      </c>
      <c r="I57" s="1">
        <f t="shared" si="5"/>
        <v>39</v>
      </c>
      <c r="J57" s="9" t="s">
        <v>80</v>
      </c>
    </row>
    <row r="58" spans="1:11" x14ac:dyDescent="0.15">
      <c r="A58">
        <v>2006</v>
      </c>
      <c r="B58">
        <v>66</v>
      </c>
      <c r="C58">
        <v>11</v>
      </c>
      <c r="D58">
        <v>14</v>
      </c>
      <c r="E58">
        <v>329</v>
      </c>
      <c r="F58">
        <v>1</v>
      </c>
      <c r="G58" s="1">
        <f t="shared" si="3"/>
        <v>4.9848484848484844</v>
      </c>
      <c r="H58" s="1">
        <f t="shared" si="4"/>
        <v>28.285714285714285</v>
      </c>
      <c r="I58" s="1">
        <f t="shared" si="5"/>
        <v>23.5</v>
      </c>
      <c r="J58" s="9" t="s">
        <v>71</v>
      </c>
    </row>
    <row r="59" spans="1:11" x14ac:dyDescent="0.15">
      <c r="A59">
        <v>2007</v>
      </c>
      <c r="B59">
        <v>59.1</v>
      </c>
      <c r="C59">
        <v>7</v>
      </c>
      <c r="D59">
        <v>18</v>
      </c>
      <c r="E59">
        <v>279</v>
      </c>
      <c r="F59">
        <v>1</v>
      </c>
      <c r="G59" s="1">
        <f t="shared" si="3"/>
        <v>4.7208121827411169</v>
      </c>
      <c r="H59" s="1">
        <f t="shared" si="4"/>
        <v>19.700000000000003</v>
      </c>
      <c r="I59" s="1">
        <f t="shared" si="5"/>
        <v>15.5</v>
      </c>
      <c r="J59" s="9" t="s">
        <v>17</v>
      </c>
    </row>
    <row r="60" spans="1:11" x14ac:dyDescent="0.15">
      <c r="A60">
        <v>2008</v>
      </c>
      <c r="B60">
        <v>78</v>
      </c>
      <c r="C60">
        <v>8</v>
      </c>
      <c r="D60">
        <v>10</v>
      </c>
      <c r="E60">
        <v>367</v>
      </c>
      <c r="G60" s="1">
        <f t="shared" si="3"/>
        <v>4.7051282051282053</v>
      </c>
      <c r="H60" s="1">
        <f t="shared" si="4"/>
        <v>46.8</v>
      </c>
      <c r="I60" s="1">
        <f t="shared" si="5"/>
        <v>36.700000000000003</v>
      </c>
      <c r="J60" s="9" t="s">
        <v>20</v>
      </c>
    </row>
    <row r="61" spans="1:11" x14ac:dyDescent="0.15">
      <c r="A61">
        <v>2009</v>
      </c>
      <c r="B61">
        <v>109</v>
      </c>
      <c r="C61">
        <v>12</v>
      </c>
      <c r="D61">
        <v>30</v>
      </c>
      <c r="E61">
        <v>539</v>
      </c>
      <c r="F61">
        <v>2</v>
      </c>
      <c r="G61" s="1">
        <f t="shared" si="3"/>
        <v>4.9449541284403669</v>
      </c>
      <c r="H61" s="1">
        <f t="shared" si="4"/>
        <v>21.8</v>
      </c>
      <c r="I61" s="1">
        <f t="shared" si="5"/>
        <v>17.966666666666665</v>
      </c>
      <c r="J61" s="9" t="s">
        <v>24</v>
      </c>
    </row>
    <row r="62" spans="1:11" x14ac:dyDescent="0.15">
      <c r="A62">
        <v>2010</v>
      </c>
      <c r="B62">
        <v>73.5</v>
      </c>
      <c r="C62">
        <v>6</v>
      </c>
      <c r="D62">
        <v>19</v>
      </c>
      <c r="E62">
        <v>379</v>
      </c>
      <c r="F62">
        <v>1</v>
      </c>
      <c r="G62" s="1">
        <f t="shared" si="3"/>
        <v>5.1564625850340136</v>
      </c>
      <c r="H62" s="1">
        <f t="shared" si="4"/>
        <v>23.210526315789473</v>
      </c>
      <c r="I62" s="1">
        <f t="shared" si="5"/>
        <v>19.94736842105263</v>
      </c>
      <c r="J62" s="9" t="s">
        <v>124</v>
      </c>
    </row>
    <row r="63" spans="1:11" x14ac:dyDescent="0.15">
      <c r="A63">
        <v>2011</v>
      </c>
      <c r="B63">
        <v>34</v>
      </c>
      <c r="C63">
        <v>0</v>
      </c>
      <c r="D63">
        <v>8</v>
      </c>
      <c r="E63">
        <v>170</v>
      </c>
      <c r="G63" s="1">
        <f t="shared" si="3"/>
        <v>5</v>
      </c>
      <c r="H63" s="1">
        <f t="shared" si="4"/>
        <v>25.5</v>
      </c>
      <c r="I63" s="1">
        <f t="shared" si="5"/>
        <v>21.25</v>
      </c>
      <c r="J63" s="9" t="s">
        <v>125</v>
      </c>
    </row>
    <row r="64" spans="1:11" x14ac:dyDescent="0.15">
      <c r="A64">
        <v>2012</v>
      </c>
      <c r="B64">
        <v>12</v>
      </c>
      <c r="C64">
        <v>0</v>
      </c>
      <c r="D64">
        <v>1</v>
      </c>
      <c r="E64">
        <v>55</v>
      </c>
      <c r="G64" s="1">
        <f t="shared" si="3"/>
        <v>4.583333333333333</v>
      </c>
      <c r="H64" s="1">
        <f t="shared" si="4"/>
        <v>72</v>
      </c>
      <c r="I64" s="1">
        <f t="shared" si="5"/>
        <v>55</v>
      </c>
      <c r="J64" s="9" t="s">
        <v>126</v>
      </c>
    </row>
    <row r="65" spans="1:10" x14ac:dyDescent="0.15">
      <c r="A65">
        <v>2013</v>
      </c>
      <c r="B65">
        <v>33</v>
      </c>
      <c r="C65">
        <v>1</v>
      </c>
      <c r="D65">
        <v>5</v>
      </c>
      <c r="E65">
        <v>192</v>
      </c>
      <c r="G65" s="1">
        <f t="shared" si="3"/>
        <v>5.8181818181818183</v>
      </c>
      <c r="H65" s="1">
        <f t="shared" si="4"/>
        <v>39.6</v>
      </c>
      <c r="I65" s="1">
        <f t="shared" si="5"/>
        <v>38.4</v>
      </c>
      <c r="J65" s="9" t="s">
        <v>220</v>
      </c>
    </row>
    <row r="66" spans="1:10" x14ac:dyDescent="0.15">
      <c r="A66">
        <v>2014</v>
      </c>
      <c r="B66">
        <v>9</v>
      </c>
      <c r="C66">
        <v>2</v>
      </c>
      <c r="D66">
        <v>1</v>
      </c>
      <c r="E66">
        <v>24</v>
      </c>
      <c r="G66" s="1">
        <f t="shared" ref="G66" si="6">E66/B66</f>
        <v>2.6666666666666665</v>
      </c>
      <c r="H66" s="1">
        <f t="shared" ref="H66" si="7">(B66*6)/D66</f>
        <v>54</v>
      </c>
      <c r="I66" s="1">
        <f t="shared" ref="I66" si="8">E66/D66</f>
        <v>24</v>
      </c>
      <c r="J66" s="9" t="s">
        <v>126</v>
      </c>
    </row>
    <row r="67" spans="1:10" x14ac:dyDescent="0.15">
      <c r="A67">
        <v>2015</v>
      </c>
      <c r="B67">
        <v>4</v>
      </c>
      <c r="C67">
        <v>2</v>
      </c>
      <c r="D67">
        <v>1</v>
      </c>
      <c r="E67">
        <v>3</v>
      </c>
      <c r="G67" s="1">
        <f t="shared" ref="G67" si="9">IF(ISERROR(E67/B67),"N/A",E67/B67)</f>
        <v>0.75</v>
      </c>
      <c r="H67" s="1">
        <f>IF(D67=0,"--",(B67*6)/D67)</f>
        <v>24</v>
      </c>
      <c r="I67" s="1">
        <f>IF(D67=0,"--",E67/D67)</f>
        <v>3</v>
      </c>
      <c r="J67" s="9" t="s">
        <v>225</v>
      </c>
    </row>
    <row r="68" spans="1:10" x14ac:dyDescent="0.15">
      <c r="G68" s="1"/>
      <c r="I68" s="1"/>
      <c r="J68" s="2"/>
    </row>
    <row r="69" spans="1:10" x14ac:dyDescent="0.15">
      <c r="A69" t="s">
        <v>55</v>
      </c>
      <c r="B69">
        <f t="shared" ref="B69:E69" si="10">SUM(B53:B68)</f>
        <v>711.2</v>
      </c>
      <c r="C69">
        <f t="shared" si="10"/>
        <v>61</v>
      </c>
      <c r="D69">
        <f t="shared" si="10"/>
        <v>146</v>
      </c>
      <c r="E69">
        <f t="shared" si="10"/>
        <v>3705</v>
      </c>
      <c r="F69">
        <f>SUM(F53:F68)</f>
        <v>5</v>
      </c>
      <c r="G69" s="1">
        <f>E69/B69</f>
        <v>5.209505061867266</v>
      </c>
      <c r="H69" s="1">
        <f>(B69*6)/D69</f>
        <v>29.227397260273978</v>
      </c>
      <c r="I69" s="1">
        <f>E69/D69</f>
        <v>25.376712328767123</v>
      </c>
      <c r="J69" s="9" t="s">
        <v>24</v>
      </c>
    </row>
  </sheetData>
  <phoneticPr fontId="3" type="noConversion"/>
  <hyperlinks>
    <hyperlink ref="A1" location="'Overall ave'!A1" display="(back to front sheet)" xr:uid="{00000000-0004-0000-0B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3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336</v>
      </c>
    </row>
    <row r="2" spans="1:12" x14ac:dyDescent="0.15">
      <c r="A2" s="57" t="s">
        <v>226</v>
      </c>
      <c r="B2" s="5" t="s">
        <v>227</v>
      </c>
    </row>
    <row r="3" spans="1:12" x14ac:dyDescent="0.15">
      <c r="A3" s="5" t="s">
        <v>108</v>
      </c>
      <c r="B3" s="15"/>
    </row>
    <row r="4" spans="1:12" hidden="1" x14ac:dyDescent="0.15">
      <c r="A4" s="9">
        <f>COUNTA(A7:A15)</f>
        <v>8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x14ac:dyDescent="0.15">
      <c r="A5" s="5"/>
      <c r="J5" s="9"/>
      <c r="K5" s="9"/>
      <c r="L5" s="9"/>
    </row>
    <row r="6" spans="1:12" x14ac:dyDescent="0.15">
      <c r="A6" t="s">
        <v>99</v>
      </c>
      <c r="B6" s="9" t="s">
        <v>140</v>
      </c>
      <c r="C6" s="9" t="s">
        <v>141</v>
      </c>
      <c r="D6" s="9" t="s">
        <v>26</v>
      </c>
      <c r="E6" s="9" t="s">
        <v>264</v>
      </c>
      <c r="F6" s="9" t="s">
        <v>34</v>
      </c>
      <c r="G6" s="9" t="s">
        <v>22</v>
      </c>
      <c r="H6" s="9" t="s">
        <v>35</v>
      </c>
      <c r="I6" s="9" t="s">
        <v>114</v>
      </c>
      <c r="J6" s="9" t="s">
        <v>196</v>
      </c>
      <c r="K6" s="9" t="s">
        <v>262</v>
      </c>
      <c r="L6" s="9" t="s">
        <v>275</v>
      </c>
    </row>
    <row r="7" spans="1:12" x14ac:dyDescent="0.15">
      <c r="A7">
        <v>2012</v>
      </c>
      <c r="B7" s="9">
        <v>5</v>
      </c>
      <c r="C7" s="9">
        <v>2</v>
      </c>
      <c r="D7" s="9">
        <v>1</v>
      </c>
      <c r="E7" s="9">
        <v>0</v>
      </c>
      <c r="F7" s="9">
        <v>17</v>
      </c>
      <c r="G7"/>
      <c r="H7"/>
      <c r="I7" s="1">
        <f>IF(C7=0,"",ROUND(F7/(C7-D7),3))</f>
        <v>17</v>
      </c>
      <c r="J7">
        <v>9</v>
      </c>
      <c r="L7">
        <v>1</v>
      </c>
    </row>
    <row r="8" spans="1:12" x14ac:dyDescent="0.15">
      <c r="A8">
        <v>2013</v>
      </c>
      <c r="B8" s="22">
        <v>9</v>
      </c>
      <c r="C8" s="22">
        <v>8</v>
      </c>
      <c r="D8" s="22">
        <v>3</v>
      </c>
      <c r="E8" s="22">
        <v>2</v>
      </c>
      <c r="F8" s="22">
        <v>15</v>
      </c>
      <c r="G8"/>
      <c r="H8"/>
      <c r="I8" s="1">
        <f>IF(C8=0,"",ROUND(F8/(C8-D8),3))</f>
        <v>3</v>
      </c>
      <c r="J8">
        <v>5</v>
      </c>
      <c r="L8">
        <v>1</v>
      </c>
    </row>
    <row r="9" spans="1:12" x14ac:dyDescent="0.15">
      <c r="A9">
        <v>2014</v>
      </c>
      <c r="B9" s="22">
        <v>5</v>
      </c>
      <c r="C9" s="22">
        <v>2</v>
      </c>
      <c r="D9" s="22">
        <v>0</v>
      </c>
      <c r="E9" s="22">
        <v>0</v>
      </c>
      <c r="F9" s="22">
        <v>3</v>
      </c>
      <c r="G9"/>
      <c r="H9"/>
      <c r="I9" s="1">
        <f>IF(C9=0,"",ROUND(F9/(C9-D9),3))</f>
        <v>1.5</v>
      </c>
      <c r="J9">
        <v>1</v>
      </c>
      <c r="L9">
        <v>0</v>
      </c>
    </row>
    <row r="10" spans="1:12" x14ac:dyDescent="0.15">
      <c r="A10">
        <v>2015</v>
      </c>
      <c r="B10" s="22">
        <v>7</v>
      </c>
      <c r="C10" s="22">
        <v>4</v>
      </c>
      <c r="D10" s="22">
        <v>2</v>
      </c>
      <c r="E10" s="22">
        <v>1</v>
      </c>
      <c r="F10" s="22">
        <v>19</v>
      </c>
      <c r="G10"/>
      <c r="H10"/>
      <c r="I10" s="1">
        <f>IF(C10=0,"",ROUND(F10/(C10-D10),3))</f>
        <v>9.5</v>
      </c>
      <c r="J10">
        <v>15</v>
      </c>
      <c r="L10">
        <v>0</v>
      </c>
    </row>
    <row r="11" spans="1:12" x14ac:dyDescent="0.15">
      <c r="A11">
        <v>2016</v>
      </c>
      <c r="B11" s="22">
        <v>4</v>
      </c>
      <c r="C11" s="22">
        <v>2</v>
      </c>
      <c r="D11" s="22">
        <v>1</v>
      </c>
      <c r="E11" s="22">
        <v>0</v>
      </c>
      <c r="F11" s="22">
        <v>12</v>
      </c>
      <c r="G11" s="22">
        <v>0</v>
      </c>
      <c r="H11" s="22">
        <v>0</v>
      </c>
      <c r="I11" s="10">
        <f>IF(C11-D11=0,"--",F11/(C11-D11))</f>
        <v>12</v>
      </c>
      <c r="J11" s="22">
        <v>7</v>
      </c>
      <c r="L11">
        <v>0</v>
      </c>
    </row>
    <row r="12" spans="1:12" x14ac:dyDescent="0.15">
      <c r="A12">
        <v>2017</v>
      </c>
      <c r="B12" s="22">
        <v>3</v>
      </c>
      <c r="C12" s="22">
        <v>1</v>
      </c>
      <c r="D12" s="22">
        <v>0</v>
      </c>
      <c r="E12" s="22">
        <v>1</v>
      </c>
      <c r="F12" s="22">
        <v>0</v>
      </c>
      <c r="G12" s="22">
        <v>0</v>
      </c>
      <c r="H12" s="22">
        <v>0</v>
      </c>
      <c r="I12" s="50">
        <v>0</v>
      </c>
      <c r="J12" s="22">
        <v>0</v>
      </c>
      <c r="L12" s="22">
        <v>0</v>
      </c>
    </row>
    <row r="13" spans="1:12" x14ac:dyDescent="0.15">
      <c r="A13">
        <v>2018</v>
      </c>
      <c r="B13" s="22">
        <v>3</v>
      </c>
      <c r="C13" s="22">
        <v>2</v>
      </c>
      <c r="D13" s="22">
        <v>1</v>
      </c>
      <c r="E13" s="22">
        <v>1</v>
      </c>
      <c r="F13" s="22">
        <v>0</v>
      </c>
      <c r="G13" s="22">
        <v>0</v>
      </c>
      <c r="H13" s="22">
        <v>0</v>
      </c>
      <c r="I13" s="50">
        <f>IF(C13-D13=0,"--",F13/(C13-D13))</f>
        <v>0</v>
      </c>
      <c r="J13" s="22">
        <v>0</v>
      </c>
      <c r="L13" s="22">
        <v>0</v>
      </c>
    </row>
    <row r="14" spans="1:12" x14ac:dyDescent="0.15">
      <c r="A14">
        <v>2019</v>
      </c>
      <c r="B14" s="22">
        <v>4</v>
      </c>
      <c r="C14" s="22">
        <v>2</v>
      </c>
      <c r="D14" s="22">
        <v>0</v>
      </c>
      <c r="E14" s="22">
        <v>1</v>
      </c>
      <c r="F14" s="22">
        <v>4</v>
      </c>
      <c r="G14" s="22">
        <v>0</v>
      </c>
      <c r="H14" s="22">
        <v>0</v>
      </c>
      <c r="I14" s="1">
        <f>IF(C14-D14=0,"--",F14/(C14-D14))</f>
        <v>2</v>
      </c>
      <c r="J14" s="22">
        <v>4</v>
      </c>
      <c r="K14" s="22"/>
      <c r="L14" s="22">
        <v>0</v>
      </c>
    </row>
    <row r="15" spans="1:12" x14ac:dyDescent="0.15">
      <c r="B15" s="22"/>
      <c r="C15" s="22"/>
      <c r="D15" s="22"/>
      <c r="E15" s="22"/>
      <c r="F15" s="22"/>
      <c r="G15" s="22"/>
      <c r="H15" s="22"/>
      <c r="I15" s="10"/>
      <c r="J15" s="22"/>
    </row>
    <row r="16" spans="1:12" x14ac:dyDescent="0.15">
      <c r="A16" t="s">
        <v>142</v>
      </c>
      <c r="B16" s="9">
        <f t="shared" ref="B16:H16" si="0">SUM(B7:B15)</f>
        <v>40</v>
      </c>
      <c r="C16" s="9">
        <f t="shared" si="0"/>
        <v>23</v>
      </c>
      <c r="D16" s="9">
        <f t="shared" si="0"/>
        <v>8</v>
      </c>
      <c r="E16" s="9">
        <f t="shared" si="0"/>
        <v>6</v>
      </c>
      <c r="F16" s="9">
        <f t="shared" si="0"/>
        <v>70</v>
      </c>
      <c r="G16" s="9">
        <f t="shared" si="0"/>
        <v>0</v>
      </c>
      <c r="H16" s="9">
        <f t="shared" si="0"/>
        <v>0</v>
      </c>
      <c r="I16" s="10">
        <f>F16/(C16-D16)</f>
        <v>4.666666666666667</v>
      </c>
      <c r="J16">
        <f>MAX(J7:J15)</f>
        <v>15</v>
      </c>
      <c r="L16" s="9">
        <f>SUM(L7:L15)</f>
        <v>2</v>
      </c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8" spans="1:10" x14ac:dyDescent="0.15">
      <c r="A38" s="5" t="s">
        <v>118</v>
      </c>
    </row>
    <row r="39" spans="1:10" x14ac:dyDescent="0.15">
      <c r="B39"/>
      <c r="C39"/>
      <c r="D39"/>
      <c r="E39"/>
      <c r="F39"/>
      <c r="G39" s="2"/>
      <c r="H39"/>
      <c r="I39" s="1"/>
      <c r="J39" s="1"/>
    </row>
    <row r="40" spans="1:10" x14ac:dyDescent="0.15">
      <c r="A40" t="s">
        <v>99</v>
      </c>
      <c r="B40" t="s">
        <v>112</v>
      </c>
      <c r="C40" t="s">
        <v>117</v>
      </c>
      <c r="D40" t="s">
        <v>111</v>
      </c>
      <c r="E40" t="s">
        <v>34</v>
      </c>
      <c r="F40" t="s">
        <v>62</v>
      </c>
      <c r="G40" s="1" t="s">
        <v>115</v>
      </c>
      <c r="H40" s="1" t="s">
        <v>113</v>
      </c>
      <c r="I40" s="1" t="s">
        <v>114</v>
      </c>
      <c r="J40" s="12" t="s">
        <v>61</v>
      </c>
    </row>
    <row r="41" spans="1:10" x14ac:dyDescent="0.15">
      <c r="A41">
        <v>2011</v>
      </c>
      <c r="B41"/>
      <c r="C41"/>
      <c r="D41"/>
      <c r="E41"/>
      <c r="F41"/>
      <c r="G41" s="1"/>
      <c r="H41" s="1"/>
      <c r="I41" s="1"/>
      <c r="J41" s="12"/>
    </row>
    <row r="42" spans="1:10" x14ac:dyDescent="0.15">
      <c r="A42">
        <v>2012</v>
      </c>
      <c r="B42"/>
      <c r="C42"/>
      <c r="D42"/>
      <c r="E42"/>
      <c r="F42"/>
      <c r="G42" s="1"/>
      <c r="H42" s="1"/>
      <c r="I42" s="1"/>
      <c r="J42" s="12"/>
    </row>
    <row r="43" spans="1:10" x14ac:dyDescent="0.15">
      <c r="A43">
        <v>2013</v>
      </c>
      <c r="B43"/>
      <c r="C43"/>
      <c r="D43"/>
      <c r="E43"/>
      <c r="F43"/>
      <c r="G43" s="1"/>
      <c r="H43" s="1"/>
      <c r="I43" s="1"/>
      <c r="J43" s="12"/>
    </row>
    <row r="44" spans="1:10" x14ac:dyDescent="0.15">
      <c r="A44">
        <v>2014</v>
      </c>
      <c r="B44" s="9">
        <v>10</v>
      </c>
      <c r="C44" s="9">
        <v>1</v>
      </c>
      <c r="D44" s="9">
        <v>5</v>
      </c>
      <c r="E44" s="9">
        <v>45</v>
      </c>
      <c r="G44" s="1">
        <f t="shared" ref="G44" si="1">IF(ISERROR(E44/B44),"N/A",E44/B44)</f>
        <v>4.5</v>
      </c>
      <c r="H44" s="1">
        <f>IF(D44=0,"--",(B44*6)/D44)</f>
        <v>12</v>
      </c>
      <c r="I44" s="1">
        <f>IF(D44=0,"--",E44/D44)</f>
        <v>9</v>
      </c>
      <c r="J44" t="s">
        <v>79</v>
      </c>
    </row>
    <row r="45" spans="1:10" x14ac:dyDescent="0.15">
      <c r="A45">
        <v>2015</v>
      </c>
      <c r="B45" s="9">
        <v>2</v>
      </c>
      <c r="C45" s="9">
        <v>0</v>
      </c>
      <c r="D45" s="9">
        <v>0</v>
      </c>
      <c r="E45" s="9">
        <v>15</v>
      </c>
      <c r="G45" s="1">
        <f t="shared" ref="G45" si="2">IF(ISERROR(E45/B45),"N/A",E45/B45)</f>
        <v>7.5</v>
      </c>
      <c r="H45" s="1" t="str">
        <f>IF(D45=0,"--",(B45*6)/D45)</f>
        <v>--</v>
      </c>
      <c r="I45" s="1" t="str">
        <f>IF(D45=0,"--",E45/D45)</f>
        <v>--</v>
      </c>
      <c r="J45" s="31" t="s">
        <v>236</v>
      </c>
    </row>
    <row r="47" spans="1:10" x14ac:dyDescent="0.15">
      <c r="A47" t="s">
        <v>55</v>
      </c>
      <c r="B47">
        <f>SUM(B31:B46)</f>
        <v>12</v>
      </c>
      <c r="C47">
        <f>SUM(C31:C46)</f>
        <v>1</v>
      </c>
      <c r="D47">
        <f>SUM(D31:D46)</f>
        <v>5</v>
      </c>
      <c r="E47">
        <f>SUM(E31:E46)</f>
        <v>60</v>
      </c>
      <c r="F47">
        <f>SUM(F31:F46)</f>
        <v>0</v>
      </c>
      <c r="G47" s="1">
        <f>E47/B47</f>
        <v>5</v>
      </c>
      <c r="H47" s="1">
        <f>(B47*6)/D47</f>
        <v>14.4</v>
      </c>
      <c r="I47" s="1">
        <f>E47/D47</f>
        <v>12</v>
      </c>
      <c r="J47" t="s">
        <v>79</v>
      </c>
    </row>
    <row r="53" spans="1:1" x14ac:dyDescent="0.15">
      <c r="A53" s="25"/>
    </row>
  </sheetData>
  <hyperlinks>
    <hyperlink ref="A1" location="'Overall ave'!A1" display="(back to front sheet)" xr:uid="{00000000-0004-0000-0C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70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268</v>
      </c>
    </row>
    <row r="2" spans="1:12" x14ac:dyDescent="0.15">
      <c r="A2" s="5" t="s">
        <v>256</v>
      </c>
      <c r="B2" s="5" t="s">
        <v>257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COUNTA(A8:A13)</f>
        <v>5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5"/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5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263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2015</v>
      </c>
      <c r="B8" s="22">
        <v>7</v>
      </c>
      <c r="C8" s="22">
        <v>6</v>
      </c>
      <c r="D8" s="9">
        <v>1</v>
      </c>
      <c r="F8" s="9">
        <v>30</v>
      </c>
      <c r="I8" s="1">
        <f>IF(ISERROR(F8/(C8-D8)),"",ROUND(F8/(C8-D8),3))</f>
        <v>6</v>
      </c>
      <c r="J8">
        <v>12</v>
      </c>
      <c r="L8">
        <v>0</v>
      </c>
    </row>
    <row r="9" spans="1:12" x14ac:dyDescent="0.15">
      <c r="A9">
        <v>2016</v>
      </c>
      <c r="B9" s="22">
        <v>18</v>
      </c>
      <c r="C9" s="22">
        <v>17</v>
      </c>
      <c r="D9" s="22">
        <v>3</v>
      </c>
      <c r="E9" s="22">
        <v>1</v>
      </c>
      <c r="F9" s="22">
        <v>235</v>
      </c>
      <c r="G9" s="22">
        <v>0</v>
      </c>
      <c r="H9" s="22">
        <v>1</v>
      </c>
      <c r="I9" s="10">
        <f>IF(C9-D9=0,"--",F9/(C9-D9))</f>
        <v>16.785714285714285</v>
      </c>
      <c r="J9" s="22">
        <v>82</v>
      </c>
      <c r="L9">
        <v>1</v>
      </c>
    </row>
    <row r="10" spans="1:12" x14ac:dyDescent="0.15">
      <c r="A10">
        <v>2017</v>
      </c>
      <c r="B10" s="22">
        <v>14</v>
      </c>
      <c r="C10" s="22">
        <v>13</v>
      </c>
      <c r="D10" s="22">
        <v>0</v>
      </c>
      <c r="E10" s="22">
        <v>3</v>
      </c>
      <c r="F10" s="22">
        <v>119</v>
      </c>
      <c r="G10" s="22">
        <v>0</v>
      </c>
      <c r="H10" s="22">
        <v>0</v>
      </c>
      <c r="I10" s="50">
        <v>9.1538461538461533</v>
      </c>
      <c r="J10" s="22">
        <v>27</v>
      </c>
      <c r="L10" s="22">
        <v>1</v>
      </c>
    </row>
    <row r="11" spans="1:12" x14ac:dyDescent="0.15">
      <c r="A11">
        <v>2018</v>
      </c>
      <c r="B11" s="22">
        <v>12</v>
      </c>
      <c r="C11" s="22">
        <v>11</v>
      </c>
      <c r="D11" s="22">
        <v>0</v>
      </c>
      <c r="E11" s="22">
        <v>2</v>
      </c>
      <c r="F11" s="22">
        <v>113</v>
      </c>
      <c r="G11" s="22">
        <v>0</v>
      </c>
      <c r="H11" s="22">
        <v>0</v>
      </c>
      <c r="I11" s="50">
        <f>IF(C11-D11=0,"--",F11/(C11-D11))</f>
        <v>10.272727272727273</v>
      </c>
      <c r="J11" s="22">
        <v>35</v>
      </c>
      <c r="L11" s="22">
        <v>1</v>
      </c>
    </row>
    <row r="12" spans="1:12" x14ac:dyDescent="0.15">
      <c r="A12">
        <v>2019</v>
      </c>
      <c r="B12" s="22">
        <v>17</v>
      </c>
      <c r="C12" s="22">
        <v>11</v>
      </c>
      <c r="D12" s="22">
        <v>4</v>
      </c>
      <c r="E12" s="22">
        <v>1</v>
      </c>
      <c r="F12" s="22">
        <v>101</v>
      </c>
      <c r="G12" s="22">
        <v>0</v>
      </c>
      <c r="H12" s="22">
        <v>0</v>
      </c>
      <c r="I12" s="50">
        <f>IF(C12-D12=0,"--",F12/(C12-D12))</f>
        <v>14.428571428571429</v>
      </c>
      <c r="J12" s="22">
        <v>46</v>
      </c>
      <c r="K12" s="22" t="s">
        <v>355</v>
      </c>
      <c r="L12" s="22">
        <v>4</v>
      </c>
    </row>
    <row r="13" spans="1:12" x14ac:dyDescent="0.15">
      <c r="I13" s="9"/>
    </row>
    <row r="14" spans="1:12" x14ac:dyDescent="0.15">
      <c r="A14" t="s">
        <v>142</v>
      </c>
      <c r="B14" s="9">
        <f t="shared" ref="B14:H14" si="0">SUM(B8:B13)</f>
        <v>68</v>
      </c>
      <c r="C14" s="9">
        <f t="shared" si="0"/>
        <v>58</v>
      </c>
      <c r="D14" s="9">
        <f t="shared" si="0"/>
        <v>8</v>
      </c>
      <c r="E14" s="9">
        <f t="shared" si="0"/>
        <v>7</v>
      </c>
      <c r="F14" s="9">
        <f t="shared" si="0"/>
        <v>598</v>
      </c>
      <c r="G14" s="9">
        <f t="shared" si="0"/>
        <v>0</v>
      </c>
      <c r="H14" s="9">
        <f t="shared" si="0"/>
        <v>1</v>
      </c>
      <c r="I14" s="1">
        <f>IF(ISERROR(F14/(C14-D14)),"",ROUND(F14/(C14-D14),3))</f>
        <v>11.96</v>
      </c>
      <c r="J14">
        <f>MAX(J8:J13)</f>
        <v>82</v>
      </c>
      <c r="L14" s="9">
        <f t="shared" ref="L14" si="1">SUM(L8:L13)</f>
        <v>7</v>
      </c>
    </row>
    <row r="15" spans="1:12" x14ac:dyDescent="0.15">
      <c r="I15" s="1"/>
    </row>
    <row r="16" spans="1:12" x14ac:dyDescent="0.15">
      <c r="I16" s="1"/>
    </row>
    <row r="17" spans="9:9" x14ac:dyDescent="0.15">
      <c r="I17" s="1"/>
    </row>
    <row r="18" spans="9:9" x14ac:dyDescent="0.15">
      <c r="I18" s="1"/>
    </row>
    <row r="19" spans="9:9" x14ac:dyDescent="0.15">
      <c r="I19" s="1"/>
    </row>
    <row r="20" spans="9:9" x14ac:dyDescent="0.15">
      <c r="I20" s="1"/>
    </row>
    <row r="21" spans="9:9" x14ac:dyDescent="0.15">
      <c r="I21" s="1"/>
    </row>
    <row r="22" spans="9:9" x14ac:dyDescent="0.15">
      <c r="I22" s="1"/>
    </row>
    <row r="23" spans="9:9" x14ac:dyDescent="0.15">
      <c r="I23" s="1"/>
    </row>
    <row r="24" spans="9:9" x14ac:dyDescent="0.15">
      <c r="I24" s="1"/>
    </row>
    <row r="25" spans="9:9" x14ac:dyDescent="0.15">
      <c r="I25" s="1"/>
    </row>
    <row r="26" spans="9:9" x14ac:dyDescent="0.15">
      <c r="I26" s="1"/>
    </row>
    <row r="27" spans="9:9" x14ac:dyDescent="0.15">
      <c r="I27" s="1"/>
    </row>
    <row r="28" spans="9:9" x14ac:dyDescent="0.15">
      <c r="I28" s="1"/>
    </row>
    <row r="29" spans="9:9" x14ac:dyDescent="0.15">
      <c r="I29" s="1"/>
    </row>
    <row r="30" spans="9:9" x14ac:dyDescent="0.15">
      <c r="I30" s="1"/>
    </row>
    <row r="31" spans="9:9" x14ac:dyDescent="0.15">
      <c r="I31" s="1"/>
    </row>
    <row r="32" spans="9:9" x14ac:dyDescent="0.15">
      <c r="I32" s="1"/>
    </row>
    <row r="33" spans="1:10" x14ac:dyDescent="0.15">
      <c r="I33" s="1"/>
    </row>
    <row r="34" spans="1:10" x14ac:dyDescent="0.15">
      <c r="I34" s="1"/>
    </row>
    <row r="35" spans="1:10" x14ac:dyDescent="0.15">
      <c r="I35" s="1"/>
    </row>
    <row r="36" spans="1:10" x14ac:dyDescent="0.15">
      <c r="I36" s="1"/>
    </row>
    <row r="37" spans="1:10" x14ac:dyDescent="0.15">
      <c r="H37" s="10"/>
    </row>
    <row r="38" spans="1:10" x14ac:dyDescent="0.15">
      <c r="A38" s="5" t="s">
        <v>118</v>
      </c>
      <c r="B38"/>
      <c r="C38"/>
      <c r="D38"/>
      <c r="E38"/>
      <c r="F38" s="2"/>
      <c r="G38"/>
      <c r="H38" s="1"/>
      <c r="I38" s="1"/>
      <c r="J38" s="1"/>
    </row>
    <row r="39" spans="1:10" x14ac:dyDescent="0.15">
      <c r="A39" t="s">
        <v>99</v>
      </c>
      <c r="B39" t="s">
        <v>112</v>
      </c>
      <c r="C39" t="s">
        <v>59</v>
      </c>
      <c r="D39" t="s">
        <v>111</v>
      </c>
      <c r="E39" t="s">
        <v>34</v>
      </c>
      <c r="F39" t="s">
        <v>62</v>
      </c>
      <c r="G39" s="1" t="s">
        <v>115</v>
      </c>
      <c r="H39" s="1" t="s">
        <v>113</v>
      </c>
      <c r="I39" s="1" t="s">
        <v>114</v>
      </c>
      <c r="J39" s="14" t="s">
        <v>61</v>
      </c>
    </row>
    <row r="40" spans="1:10" x14ac:dyDescent="0.15">
      <c r="A40">
        <v>2015</v>
      </c>
      <c r="B40">
        <v>9</v>
      </c>
      <c r="C40">
        <v>1</v>
      </c>
      <c r="D40">
        <v>1</v>
      </c>
      <c r="E40">
        <v>63</v>
      </c>
      <c r="F40"/>
      <c r="G40" s="4">
        <f>IF(ISERROR(E40/B40),"--",E40/B40)</f>
        <v>7</v>
      </c>
      <c r="H40" s="4">
        <f t="shared" ref="H40" si="2">IF(D40=0,"--",(B40*6)/D40)</f>
        <v>54</v>
      </c>
      <c r="I40" s="4">
        <f t="shared" ref="I40" si="3">IF(D40=0,"--",E40/D40)</f>
        <v>63</v>
      </c>
      <c r="J40" s="14" t="s">
        <v>258</v>
      </c>
    </row>
    <row r="41" spans="1:10" x14ac:dyDescent="0.15">
      <c r="A41">
        <v>2016</v>
      </c>
      <c r="B41" s="22">
        <v>51.3</v>
      </c>
      <c r="C41" s="22">
        <v>5</v>
      </c>
      <c r="D41" s="22">
        <v>9</v>
      </c>
      <c r="E41" s="22">
        <v>232</v>
      </c>
      <c r="F41" s="22">
        <v>0</v>
      </c>
      <c r="G41" s="4">
        <f>IF(ISERROR(E41/B41),"N/A",E41/B41)</f>
        <v>4.522417153996102</v>
      </c>
      <c r="H41" s="4">
        <f>IF(ISERROR((B41*6)/D41),"N/A",(B41*6)/D41)</f>
        <v>34.199999999999996</v>
      </c>
      <c r="I41" s="4">
        <f t="shared" ref="I41" si="4">IF(ISERROR(E41/D41),"N/A",E41/D41)</f>
        <v>25.777777777777779</v>
      </c>
      <c r="J41" s="14" t="s">
        <v>123</v>
      </c>
    </row>
    <row r="42" spans="1:10" x14ac:dyDescent="0.15">
      <c r="A42">
        <v>2017</v>
      </c>
      <c r="B42" s="22">
        <v>34</v>
      </c>
      <c r="C42" s="22">
        <v>2</v>
      </c>
      <c r="D42" s="22">
        <v>2</v>
      </c>
      <c r="E42" s="22">
        <v>222</v>
      </c>
      <c r="F42" s="22">
        <v>0</v>
      </c>
      <c r="G42" s="4">
        <v>6.5294117647058822</v>
      </c>
      <c r="H42" s="4">
        <v>102</v>
      </c>
      <c r="I42" s="4">
        <v>111</v>
      </c>
      <c r="J42" s="49" t="s">
        <v>344</v>
      </c>
    </row>
    <row r="43" spans="1:10" x14ac:dyDescent="0.15">
      <c r="A43">
        <v>2018</v>
      </c>
      <c r="B43" s="22">
        <v>42.4</v>
      </c>
      <c r="C43" s="22">
        <v>6</v>
      </c>
      <c r="D43" s="22">
        <v>6</v>
      </c>
      <c r="E43" s="22">
        <v>212</v>
      </c>
      <c r="F43" s="22">
        <v>0</v>
      </c>
      <c r="G43" s="4">
        <v>5</v>
      </c>
      <c r="H43" s="4">
        <v>42.4</v>
      </c>
      <c r="I43" s="4">
        <v>35.333333333333336</v>
      </c>
      <c r="J43" s="49" t="s">
        <v>364</v>
      </c>
    </row>
    <row r="44" spans="1:10" x14ac:dyDescent="0.15">
      <c r="A44">
        <v>2019</v>
      </c>
      <c r="B44" s="22">
        <v>46.2</v>
      </c>
      <c r="C44" s="22">
        <v>6</v>
      </c>
      <c r="D44" s="22">
        <v>10</v>
      </c>
      <c r="E44" s="22">
        <v>233</v>
      </c>
      <c r="F44" s="22">
        <v>0</v>
      </c>
      <c r="G44" s="10">
        <f>IF(ISERROR(E44/B44),"N/A",E44/B44)</f>
        <v>5.0432900432900434</v>
      </c>
      <c r="H44" s="4">
        <f>IF(ISERROR((B44*6)/D44),"N/A",(B44*6)/D44)</f>
        <v>27.720000000000006</v>
      </c>
      <c r="I44" s="4">
        <f>IF(ISERROR(E44/D44),"N/A",E44/D44)</f>
        <v>23.3</v>
      </c>
      <c r="J44" s="49" t="s">
        <v>420</v>
      </c>
    </row>
    <row r="45" spans="1:10" x14ac:dyDescent="0.15">
      <c r="H45" s="10"/>
    </row>
    <row r="46" spans="1:10" x14ac:dyDescent="0.15">
      <c r="A46" t="s">
        <v>55</v>
      </c>
      <c r="B46" s="9">
        <f>SUM(B40:B45)</f>
        <v>182.89999999999998</v>
      </c>
      <c r="C46" s="9">
        <f t="shared" ref="C46:F46" si="5">SUM(C40:C45)</f>
        <v>20</v>
      </c>
      <c r="D46" s="9">
        <f t="shared" si="5"/>
        <v>28</v>
      </c>
      <c r="E46" s="9">
        <f t="shared" si="5"/>
        <v>962</v>
      </c>
      <c r="F46" s="9">
        <f t="shared" si="5"/>
        <v>0</v>
      </c>
      <c r="G46" s="4">
        <f>IF(ISERROR(E46/B46),"--",E46/B46)</f>
        <v>5.2597047566976496</v>
      </c>
      <c r="H46" s="4">
        <f t="shared" ref="H46" si="6">IF(D46=0,"--",(B46*6)/D46)</f>
        <v>39.192857142857136</v>
      </c>
      <c r="I46" s="4">
        <f t="shared" ref="I46" si="7">IF(D46=0,"--",E46/D46)</f>
        <v>34.357142857142854</v>
      </c>
      <c r="J46" s="49" t="s">
        <v>420</v>
      </c>
    </row>
    <row r="47" spans="1:10" x14ac:dyDescent="0.15">
      <c r="H47" s="10"/>
    </row>
    <row r="48" spans="1:10" x14ac:dyDescent="0.15">
      <c r="H48" s="10"/>
    </row>
    <row r="49" spans="1:9" x14ac:dyDescent="0.15">
      <c r="H49" s="10"/>
    </row>
    <row r="50" spans="1:9" x14ac:dyDescent="0.15">
      <c r="H50" s="10"/>
    </row>
    <row r="51" spans="1:9" x14ac:dyDescent="0.15">
      <c r="H51" s="10"/>
    </row>
    <row r="52" spans="1:9" x14ac:dyDescent="0.15">
      <c r="H52" s="10"/>
    </row>
    <row r="53" spans="1:9" x14ac:dyDescent="0.15">
      <c r="H53" s="10"/>
    </row>
    <row r="54" spans="1:9" x14ac:dyDescent="0.15">
      <c r="H54" s="10"/>
    </row>
    <row r="55" spans="1:9" x14ac:dyDescent="0.15">
      <c r="H55" s="10"/>
    </row>
    <row r="56" spans="1:9" x14ac:dyDescent="0.15">
      <c r="H56" s="10"/>
    </row>
    <row r="57" spans="1:9" x14ac:dyDescent="0.15">
      <c r="H57" s="10"/>
    </row>
    <row r="58" spans="1:9" x14ac:dyDescent="0.15">
      <c r="H58" s="10"/>
    </row>
    <row r="59" spans="1:9" x14ac:dyDescent="0.15">
      <c r="H59" s="10"/>
    </row>
    <row r="62" spans="1:9" x14ac:dyDescent="0.15">
      <c r="A62" s="5"/>
    </row>
    <row r="63" spans="1:9" x14ac:dyDescent="0.15">
      <c r="A63" s="5"/>
    </row>
    <row r="64" spans="1:9" x14ac:dyDescent="0.15">
      <c r="B64"/>
      <c r="C64"/>
      <c r="D64"/>
      <c r="E64"/>
      <c r="F64"/>
      <c r="G64" s="1"/>
      <c r="H64" s="1"/>
      <c r="I64" s="1"/>
    </row>
    <row r="65" spans="2:9" x14ac:dyDescent="0.15">
      <c r="B65"/>
      <c r="C65"/>
      <c r="D65"/>
      <c r="E65"/>
      <c r="F65"/>
      <c r="G65" s="10"/>
      <c r="H65" s="10"/>
      <c r="I65" s="10"/>
    </row>
    <row r="66" spans="2:9" x14ac:dyDescent="0.15">
      <c r="B66"/>
      <c r="C66"/>
      <c r="D66"/>
      <c r="E66"/>
      <c r="F66"/>
      <c r="G66" s="10"/>
      <c r="H66" s="10"/>
      <c r="I66" s="10"/>
    </row>
    <row r="67" spans="2:9" x14ac:dyDescent="0.15">
      <c r="B67"/>
      <c r="C67"/>
      <c r="D67"/>
      <c r="E67"/>
      <c r="F67"/>
      <c r="G67" s="10"/>
      <c r="H67" s="10"/>
      <c r="I67" s="10"/>
    </row>
    <row r="68" spans="2:9" x14ac:dyDescent="0.15">
      <c r="B68"/>
      <c r="C68"/>
      <c r="D68"/>
      <c r="E68"/>
      <c r="F68"/>
      <c r="G68" s="10"/>
      <c r="H68" s="10"/>
      <c r="I68" s="10"/>
    </row>
    <row r="69" spans="2:9" x14ac:dyDescent="0.15">
      <c r="B69"/>
      <c r="C69"/>
      <c r="D69"/>
      <c r="E69"/>
      <c r="F69"/>
      <c r="G69" s="1"/>
      <c r="H69" s="1"/>
      <c r="I69" s="1"/>
    </row>
    <row r="70" spans="2:9" x14ac:dyDescent="0.15">
      <c r="B70"/>
      <c r="C70"/>
      <c r="D70"/>
      <c r="E70"/>
      <c r="F70"/>
      <c r="G70" s="1"/>
      <c r="H70" s="1"/>
      <c r="I70" s="1"/>
    </row>
  </sheetData>
  <hyperlinks>
    <hyperlink ref="A1" location="'Overall ave'!A1" display="(back to front sheet)" xr:uid="{00000000-0004-0000-0D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L57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271</v>
      </c>
    </row>
    <row r="2" spans="1:12" x14ac:dyDescent="0.15">
      <c r="A2" s="5" t="s">
        <v>144</v>
      </c>
      <c r="B2" s="5" t="s">
        <v>145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COUNTA(A8:A19)</f>
        <v>11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5</v>
      </c>
      <c r="L4" s="9">
        <v>7</v>
      </c>
    </row>
    <row r="5" spans="1:12" hidden="1" x14ac:dyDescent="0.15">
      <c r="A5" s="5"/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5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2006</v>
      </c>
      <c r="B8" s="9">
        <v>10</v>
      </c>
      <c r="C8" s="9">
        <v>10</v>
      </c>
      <c r="D8" s="9">
        <v>2</v>
      </c>
      <c r="F8" s="9">
        <v>169</v>
      </c>
      <c r="G8" s="9">
        <v>0</v>
      </c>
      <c r="H8" s="9">
        <v>0</v>
      </c>
      <c r="I8" s="1">
        <f t="shared" ref="I8:I17" si="0">IF(C8=0,"",ROUND(F8/(C8-D8),3))</f>
        <v>21.125</v>
      </c>
      <c r="J8" s="9">
        <v>54</v>
      </c>
      <c r="K8" t="s">
        <v>210</v>
      </c>
      <c r="L8" s="9">
        <v>1</v>
      </c>
    </row>
    <row r="9" spans="1:12" x14ac:dyDescent="0.15">
      <c r="A9">
        <v>2007</v>
      </c>
      <c r="B9" s="9">
        <v>7</v>
      </c>
      <c r="C9" s="9">
        <v>6</v>
      </c>
      <c r="D9" s="9">
        <v>2</v>
      </c>
      <c r="E9" s="9">
        <v>1</v>
      </c>
      <c r="F9" s="9">
        <v>66</v>
      </c>
      <c r="G9" s="9">
        <v>0</v>
      </c>
      <c r="H9" s="9">
        <v>0</v>
      </c>
      <c r="I9" s="1">
        <f t="shared" si="0"/>
        <v>16.5</v>
      </c>
      <c r="L9">
        <v>4</v>
      </c>
    </row>
    <row r="10" spans="1:12" x14ac:dyDescent="0.15">
      <c r="A10">
        <v>2008</v>
      </c>
      <c r="B10" s="9">
        <v>13</v>
      </c>
      <c r="C10" s="9">
        <v>13</v>
      </c>
      <c r="D10" s="9">
        <v>1</v>
      </c>
      <c r="E10" s="9">
        <v>1</v>
      </c>
      <c r="F10" s="9">
        <v>225</v>
      </c>
      <c r="G10" s="9">
        <v>0</v>
      </c>
      <c r="H10" s="9">
        <v>0</v>
      </c>
      <c r="I10" s="1">
        <f t="shared" si="0"/>
        <v>18.75</v>
      </c>
      <c r="J10">
        <v>90</v>
      </c>
      <c r="L10">
        <v>6</v>
      </c>
    </row>
    <row r="11" spans="1:12" x14ac:dyDescent="0.15">
      <c r="A11">
        <v>2009</v>
      </c>
      <c r="B11" s="9">
        <v>10</v>
      </c>
      <c r="C11" s="9">
        <v>10</v>
      </c>
      <c r="D11" s="9">
        <v>1</v>
      </c>
      <c r="E11" s="9">
        <v>2</v>
      </c>
      <c r="F11" s="9">
        <v>377</v>
      </c>
      <c r="G11" s="9">
        <v>0</v>
      </c>
      <c r="H11" s="9">
        <v>2</v>
      </c>
      <c r="I11" s="1">
        <f t="shared" si="0"/>
        <v>41.889000000000003</v>
      </c>
      <c r="J11" s="9">
        <v>97</v>
      </c>
      <c r="L11" s="9">
        <v>4</v>
      </c>
    </row>
    <row r="12" spans="1:12" x14ac:dyDescent="0.15">
      <c r="A12">
        <v>2010</v>
      </c>
      <c r="B12">
        <v>13</v>
      </c>
      <c r="C12">
        <v>12</v>
      </c>
      <c r="D12">
        <v>2</v>
      </c>
      <c r="E12">
        <v>1</v>
      </c>
      <c r="F12">
        <v>344</v>
      </c>
      <c r="G12" s="9">
        <v>0</v>
      </c>
      <c r="H12">
        <v>3</v>
      </c>
      <c r="I12" s="1">
        <f t="shared" si="0"/>
        <v>34.4</v>
      </c>
      <c r="J12">
        <v>57</v>
      </c>
      <c r="L12" s="9">
        <v>4</v>
      </c>
    </row>
    <row r="13" spans="1:12" x14ac:dyDescent="0.15">
      <c r="A13">
        <v>2011</v>
      </c>
      <c r="B13">
        <v>15</v>
      </c>
      <c r="C13">
        <v>15</v>
      </c>
      <c r="D13">
        <v>3</v>
      </c>
      <c r="E13"/>
      <c r="F13">
        <v>628</v>
      </c>
      <c r="G13" s="9">
        <v>0</v>
      </c>
      <c r="H13">
        <v>5</v>
      </c>
      <c r="I13" s="1">
        <f t="shared" si="0"/>
        <v>52.332999999999998</v>
      </c>
      <c r="J13">
        <v>90</v>
      </c>
      <c r="L13" s="9">
        <v>9</v>
      </c>
    </row>
    <row r="14" spans="1:12" x14ac:dyDescent="0.15">
      <c r="A14">
        <v>2012</v>
      </c>
      <c r="B14" s="9">
        <v>11</v>
      </c>
      <c r="C14" s="9">
        <v>10</v>
      </c>
      <c r="D14" s="9">
        <v>1</v>
      </c>
      <c r="E14" s="9">
        <v>2</v>
      </c>
      <c r="F14" s="9">
        <v>189</v>
      </c>
      <c r="G14" s="9">
        <v>0</v>
      </c>
      <c r="H14" s="9">
        <v>1</v>
      </c>
      <c r="I14" s="1">
        <f t="shared" si="0"/>
        <v>21</v>
      </c>
      <c r="J14" s="9">
        <v>57</v>
      </c>
      <c r="L14" s="9">
        <v>3</v>
      </c>
    </row>
    <row r="15" spans="1:12" x14ac:dyDescent="0.15">
      <c r="A15">
        <v>2013</v>
      </c>
      <c r="B15" s="22">
        <v>16</v>
      </c>
      <c r="C15" s="22">
        <v>16</v>
      </c>
      <c r="D15" s="22">
        <v>7</v>
      </c>
      <c r="E15" s="22"/>
      <c r="F15" s="22">
        <v>935</v>
      </c>
      <c r="G15" s="22">
        <v>4</v>
      </c>
      <c r="H15" s="9">
        <v>11</v>
      </c>
      <c r="I15" s="1">
        <f t="shared" si="0"/>
        <v>103.889</v>
      </c>
      <c r="J15" s="9">
        <v>117</v>
      </c>
      <c r="L15" s="9">
        <v>8</v>
      </c>
    </row>
    <row r="16" spans="1:12" x14ac:dyDescent="0.15">
      <c r="A16">
        <v>2014</v>
      </c>
      <c r="B16" s="22">
        <v>13</v>
      </c>
      <c r="C16" s="22">
        <v>13</v>
      </c>
      <c r="D16" s="22">
        <v>0</v>
      </c>
      <c r="E16" s="22">
        <v>1</v>
      </c>
      <c r="F16" s="22">
        <v>300</v>
      </c>
      <c r="G16" s="22">
        <v>0</v>
      </c>
      <c r="H16" s="9">
        <v>1</v>
      </c>
      <c r="I16" s="1">
        <f t="shared" si="0"/>
        <v>23.077000000000002</v>
      </c>
      <c r="J16" s="9">
        <v>52</v>
      </c>
      <c r="L16" s="9">
        <v>5</v>
      </c>
    </row>
    <row r="17" spans="1:12" x14ac:dyDescent="0.15">
      <c r="A17">
        <v>2015</v>
      </c>
      <c r="B17" s="22">
        <v>9</v>
      </c>
      <c r="C17" s="22">
        <v>9</v>
      </c>
      <c r="D17" s="22">
        <v>1</v>
      </c>
      <c r="E17" s="22"/>
      <c r="F17" s="22">
        <v>222</v>
      </c>
      <c r="G17" s="22">
        <v>1</v>
      </c>
      <c r="H17" s="9">
        <v>0</v>
      </c>
      <c r="I17" s="1">
        <f t="shared" si="0"/>
        <v>27.75</v>
      </c>
      <c r="J17" s="9">
        <v>100</v>
      </c>
      <c r="K17" t="s">
        <v>210</v>
      </c>
      <c r="L17" s="9">
        <v>1</v>
      </c>
    </row>
    <row r="18" spans="1:12" x14ac:dyDescent="0.15">
      <c r="A18">
        <v>2016</v>
      </c>
      <c r="B18" s="22">
        <v>5</v>
      </c>
      <c r="C18" s="22">
        <v>5</v>
      </c>
      <c r="D18" s="22">
        <v>0</v>
      </c>
      <c r="E18" s="22">
        <v>0</v>
      </c>
      <c r="F18" s="22">
        <v>112</v>
      </c>
      <c r="G18" s="22">
        <v>0</v>
      </c>
      <c r="H18" s="22">
        <v>0</v>
      </c>
      <c r="I18" s="10">
        <f>IF(C18-D18=0,"--",F18/(C18-D18))</f>
        <v>22.4</v>
      </c>
      <c r="J18" s="22">
        <v>44</v>
      </c>
      <c r="L18">
        <v>7</v>
      </c>
    </row>
    <row r="19" spans="1:12" x14ac:dyDescent="0.15">
      <c r="I19" s="9"/>
    </row>
    <row r="20" spans="1:12" x14ac:dyDescent="0.15">
      <c r="A20" t="s">
        <v>142</v>
      </c>
      <c r="B20" s="9">
        <f t="shared" ref="B20:H20" si="1">SUM(B8:B19)</f>
        <v>122</v>
      </c>
      <c r="C20" s="9">
        <f t="shared" si="1"/>
        <v>119</v>
      </c>
      <c r="D20" s="9">
        <f t="shared" si="1"/>
        <v>20</v>
      </c>
      <c r="E20" s="9">
        <f t="shared" si="1"/>
        <v>8</v>
      </c>
      <c r="F20" s="9">
        <f t="shared" si="1"/>
        <v>3567</v>
      </c>
      <c r="G20" s="9">
        <f t="shared" si="1"/>
        <v>5</v>
      </c>
      <c r="H20" s="9">
        <f t="shared" si="1"/>
        <v>23</v>
      </c>
      <c r="I20" s="10">
        <f>F20/(C20-D20)</f>
        <v>36.030303030303031</v>
      </c>
      <c r="J20">
        <f>MAX(J8:J19)</f>
        <v>117</v>
      </c>
      <c r="L20" s="9">
        <f>SUM(L8:L19)</f>
        <v>52</v>
      </c>
    </row>
    <row r="21" spans="1:12" x14ac:dyDescent="0.15">
      <c r="H21" s="10"/>
    </row>
    <row r="22" spans="1:12" x14ac:dyDescent="0.15">
      <c r="H22" s="10"/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7" spans="1:10" x14ac:dyDescent="0.15">
      <c r="H37" s="10"/>
    </row>
    <row r="38" spans="1:10" x14ac:dyDescent="0.15">
      <c r="H38" s="10"/>
    </row>
    <row r="39" spans="1:10" x14ac:dyDescent="0.15">
      <c r="H39" s="10"/>
    </row>
    <row r="42" spans="1:10" x14ac:dyDescent="0.15">
      <c r="A42" s="5" t="s">
        <v>118</v>
      </c>
    </row>
    <row r="43" spans="1:10" x14ac:dyDescent="0.15">
      <c r="A43" s="5"/>
    </row>
    <row r="44" spans="1:10" x14ac:dyDescent="0.15">
      <c r="A44" t="s">
        <v>99</v>
      </c>
      <c r="B44" t="s">
        <v>112</v>
      </c>
      <c r="C44" t="s">
        <v>59</v>
      </c>
      <c r="D44" t="s">
        <v>60</v>
      </c>
      <c r="E44" t="s">
        <v>34</v>
      </c>
      <c r="F44" t="s">
        <v>62</v>
      </c>
      <c r="G44" s="1" t="s">
        <v>115</v>
      </c>
      <c r="H44" s="1" t="s">
        <v>113</v>
      </c>
      <c r="I44" s="1" t="s">
        <v>114</v>
      </c>
      <c r="J44" s="1" t="s">
        <v>61</v>
      </c>
    </row>
    <row r="45" spans="1:10" x14ac:dyDescent="0.15">
      <c r="A45">
        <v>2006</v>
      </c>
      <c r="B45">
        <v>68</v>
      </c>
      <c r="C45">
        <v>8</v>
      </c>
      <c r="D45">
        <v>14</v>
      </c>
      <c r="E45">
        <v>245</v>
      </c>
      <c r="G45" s="4">
        <f t="shared" ref="G45:G50" si="2">IF(ISERROR(E45/B45),"N/A",E45/B45)</f>
        <v>3.6029411764705883</v>
      </c>
      <c r="H45" s="4">
        <f t="shared" ref="H45:H50" si="3">IF(ISERROR((B45*6)/D45),"N/A",(B45*6)/D45)</f>
        <v>29.142857142857142</v>
      </c>
      <c r="I45" s="4">
        <f t="shared" ref="I45:I49" si="4">IF(ISERROR(E45/D45),"N/A",E45/D45)</f>
        <v>17.5</v>
      </c>
      <c r="J45" t="s">
        <v>69</v>
      </c>
    </row>
    <row r="46" spans="1:10" x14ac:dyDescent="0.15">
      <c r="A46">
        <v>2007</v>
      </c>
      <c r="B46">
        <v>46.1</v>
      </c>
      <c r="C46">
        <v>7</v>
      </c>
      <c r="D46">
        <v>15</v>
      </c>
      <c r="E46">
        <v>153</v>
      </c>
      <c r="F46">
        <v>1</v>
      </c>
      <c r="G46" s="4">
        <f t="shared" si="2"/>
        <v>3.3188720173535793</v>
      </c>
      <c r="H46" s="4">
        <f t="shared" si="3"/>
        <v>18.440000000000001</v>
      </c>
      <c r="I46" s="4">
        <f t="shared" si="4"/>
        <v>10.199999999999999</v>
      </c>
      <c r="J46" t="s">
        <v>203</v>
      </c>
    </row>
    <row r="47" spans="1:10" x14ac:dyDescent="0.15">
      <c r="A47">
        <v>2008</v>
      </c>
      <c r="B47">
        <v>94.4</v>
      </c>
      <c r="C47">
        <v>12</v>
      </c>
      <c r="D47">
        <v>19</v>
      </c>
      <c r="E47">
        <v>361</v>
      </c>
      <c r="F47"/>
      <c r="G47" s="4">
        <f t="shared" si="2"/>
        <v>3.824152542372881</v>
      </c>
      <c r="H47" s="4">
        <f t="shared" si="3"/>
        <v>29.810526315789478</v>
      </c>
      <c r="I47" s="4">
        <f t="shared" si="4"/>
        <v>19</v>
      </c>
      <c r="J47" t="s">
        <v>200</v>
      </c>
    </row>
    <row r="48" spans="1:10" x14ac:dyDescent="0.15">
      <c r="A48">
        <v>2009</v>
      </c>
      <c r="B48">
        <v>64</v>
      </c>
      <c r="C48">
        <v>9</v>
      </c>
      <c r="D48">
        <v>7</v>
      </c>
      <c r="E48">
        <v>262</v>
      </c>
      <c r="F48"/>
      <c r="G48" s="4">
        <f t="shared" si="2"/>
        <v>4.09375</v>
      </c>
      <c r="H48" s="4">
        <f t="shared" si="3"/>
        <v>54.857142857142854</v>
      </c>
      <c r="I48" s="4">
        <f t="shared" si="4"/>
        <v>37.428571428571431</v>
      </c>
      <c r="J48" t="s">
        <v>69</v>
      </c>
    </row>
    <row r="49" spans="1:10" x14ac:dyDescent="0.15">
      <c r="A49">
        <v>2010</v>
      </c>
      <c r="B49">
        <v>84</v>
      </c>
      <c r="C49">
        <v>12</v>
      </c>
      <c r="D49">
        <v>24</v>
      </c>
      <c r="E49">
        <v>345</v>
      </c>
      <c r="F49">
        <v>1</v>
      </c>
      <c r="G49" s="4">
        <f t="shared" si="2"/>
        <v>4.1071428571428568</v>
      </c>
      <c r="H49" s="4">
        <f t="shared" si="3"/>
        <v>21</v>
      </c>
      <c r="I49" s="4">
        <f t="shared" si="4"/>
        <v>14.375</v>
      </c>
      <c r="J49" t="s">
        <v>179</v>
      </c>
    </row>
    <row r="50" spans="1:10" x14ac:dyDescent="0.15">
      <c r="A50">
        <v>2011</v>
      </c>
      <c r="B50">
        <v>55.2</v>
      </c>
      <c r="C50">
        <v>9</v>
      </c>
      <c r="D50">
        <v>11</v>
      </c>
      <c r="E50">
        <v>239</v>
      </c>
      <c r="F50"/>
      <c r="G50" s="4">
        <f t="shared" si="2"/>
        <v>4.3297101449275361</v>
      </c>
      <c r="H50" s="4">
        <f t="shared" si="3"/>
        <v>30.109090909090913</v>
      </c>
      <c r="I50" s="4">
        <f>IF(ISERROR(E50/D50),"N/A",E50/D50)</f>
        <v>21.727272727272727</v>
      </c>
      <c r="J50" t="s">
        <v>180</v>
      </c>
    </row>
    <row r="51" spans="1:10" x14ac:dyDescent="0.15">
      <c r="A51">
        <v>2012</v>
      </c>
      <c r="B51">
        <v>15.2</v>
      </c>
      <c r="C51">
        <v>2</v>
      </c>
      <c r="D51">
        <v>4</v>
      </c>
      <c r="E51">
        <v>65</v>
      </c>
      <c r="F51"/>
      <c r="G51" s="4">
        <f t="shared" ref="G51:G55" si="5">IF(ISERROR(E51/B51),"N/A",E51/B51)</f>
        <v>4.2763157894736841</v>
      </c>
      <c r="H51" s="4">
        <f t="shared" ref="H51:H55" si="6">IF(ISERROR((B51*6)/D51),"N/A",(B51*6)/D51)</f>
        <v>22.799999999999997</v>
      </c>
      <c r="I51" s="4">
        <f>IF(ISERROR(E51/D51),"N/A",E51/D51)</f>
        <v>16.25</v>
      </c>
      <c r="J51" t="s">
        <v>181</v>
      </c>
    </row>
    <row r="52" spans="1:10" x14ac:dyDescent="0.15">
      <c r="A52">
        <v>2013</v>
      </c>
      <c r="B52">
        <v>56.4</v>
      </c>
      <c r="C52">
        <v>5</v>
      </c>
      <c r="D52">
        <v>9</v>
      </c>
      <c r="E52">
        <v>314</v>
      </c>
      <c r="F52"/>
      <c r="G52" s="4">
        <f t="shared" si="5"/>
        <v>5.5673758865248226</v>
      </c>
      <c r="H52" s="4">
        <f t="shared" si="6"/>
        <v>37.599999999999994</v>
      </c>
      <c r="I52" s="4">
        <f>IF(ISERROR(E52/D52),"N/A",E52/D52)</f>
        <v>34.888888888888886</v>
      </c>
      <c r="J52" t="s">
        <v>192</v>
      </c>
    </row>
    <row r="53" spans="1:10" x14ac:dyDescent="0.15">
      <c r="A53">
        <v>2014</v>
      </c>
      <c r="B53">
        <v>78.099999999999994</v>
      </c>
      <c r="C53">
        <v>9</v>
      </c>
      <c r="D53">
        <v>15</v>
      </c>
      <c r="E53">
        <v>275</v>
      </c>
      <c r="F53"/>
      <c r="G53" s="4">
        <f t="shared" si="5"/>
        <v>3.5211267605633805</v>
      </c>
      <c r="H53" s="4">
        <f t="shared" si="6"/>
        <v>31.24</v>
      </c>
      <c r="I53" s="4">
        <f>IF(ISERROR(E53/D53),"N/A",E53/D53)</f>
        <v>18.333333333333332</v>
      </c>
      <c r="J53" t="s">
        <v>181</v>
      </c>
    </row>
    <row r="54" spans="1:10" x14ac:dyDescent="0.15">
      <c r="A54">
        <v>2015</v>
      </c>
      <c r="B54">
        <v>62</v>
      </c>
      <c r="C54">
        <v>10</v>
      </c>
      <c r="D54">
        <v>12</v>
      </c>
      <c r="E54">
        <v>299</v>
      </c>
      <c r="F54"/>
      <c r="G54" s="4">
        <f t="shared" si="5"/>
        <v>4.82258064516129</v>
      </c>
      <c r="H54" s="4">
        <f t="shared" si="6"/>
        <v>31</v>
      </c>
      <c r="I54" s="4">
        <f>IF(ISERROR(E54/D54),"N/A",E54/D54)</f>
        <v>24.916666666666668</v>
      </c>
      <c r="J54" t="s">
        <v>219</v>
      </c>
    </row>
    <row r="55" spans="1:10" x14ac:dyDescent="0.15">
      <c r="A55">
        <v>2016</v>
      </c>
      <c r="B55" s="22">
        <v>15</v>
      </c>
      <c r="C55" s="22">
        <v>3</v>
      </c>
      <c r="D55" s="22">
        <v>5</v>
      </c>
      <c r="E55" s="22">
        <v>90</v>
      </c>
      <c r="F55" s="22">
        <v>0</v>
      </c>
      <c r="G55" s="4">
        <f t="shared" si="5"/>
        <v>6</v>
      </c>
      <c r="H55" s="4">
        <f t="shared" si="6"/>
        <v>18</v>
      </c>
      <c r="I55" s="4">
        <f t="shared" ref="I55" si="7">IF(ISERROR(E55/D55),"N/A",E55/D55)</f>
        <v>18</v>
      </c>
      <c r="J55" t="s">
        <v>77</v>
      </c>
    </row>
    <row r="56" spans="1:10" x14ac:dyDescent="0.15">
      <c r="B56"/>
      <c r="C56"/>
      <c r="D56"/>
      <c r="E56"/>
      <c r="F56"/>
      <c r="G56" s="1"/>
      <c r="H56" s="1"/>
      <c r="I56" s="1"/>
    </row>
    <row r="57" spans="1:10" x14ac:dyDescent="0.15">
      <c r="A57" t="s">
        <v>55</v>
      </c>
      <c r="B57">
        <f>SUM(B45:B56)</f>
        <v>638.4</v>
      </c>
      <c r="C57">
        <f>SUM(C45:C56)</f>
        <v>86</v>
      </c>
      <c r="D57">
        <f>SUM(D45:D56)</f>
        <v>135</v>
      </c>
      <c r="E57">
        <f>SUM(E45:E56)</f>
        <v>2648</v>
      </c>
      <c r="F57">
        <f>SUM(F45:F56)</f>
        <v>2</v>
      </c>
      <c r="G57" s="1">
        <f>E57/B57</f>
        <v>4.1478696741854639</v>
      </c>
      <c r="H57" s="1">
        <f>(B57*6)/D57</f>
        <v>28.373333333333331</v>
      </c>
      <c r="I57" s="1">
        <f>E57/D57</f>
        <v>19.614814814814814</v>
      </c>
      <c r="J57" t="s">
        <v>203</v>
      </c>
    </row>
  </sheetData>
  <hyperlinks>
    <hyperlink ref="A1" location="'Overall ave'!A1" display="(back to front sheet)" xr:uid="{00000000-0004-0000-0E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L54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273</v>
      </c>
    </row>
    <row r="2" spans="1:12" x14ac:dyDescent="0.15">
      <c r="A2" s="5" t="s">
        <v>144</v>
      </c>
      <c r="B2" s="5" t="s">
        <v>146</v>
      </c>
    </row>
    <row r="3" spans="1:12" x14ac:dyDescent="0.15">
      <c r="A3" s="5" t="s">
        <v>108</v>
      </c>
      <c r="B3" s="15"/>
    </row>
    <row r="4" spans="1:12" hidden="1" x14ac:dyDescent="0.15">
      <c r="A4" s="9">
        <f>COUNTA(A9:A18)</f>
        <v>9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5</v>
      </c>
      <c r="L4" s="9">
        <v>7</v>
      </c>
    </row>
    <row r="5" spans="1:12" hidden="1" x14ac:dyDescent="0.15">
      <c r="A5" s="9">
        <f>COUNTA(A44:A53)</f>
        <v>9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2006</v>
      </c>
      <c r="B8" s="9">
        <v>1</v>
      </c>
      <c r="C8" s="9">
        <v>1</v>
      </c>
      <c r="D8" s="9">
        <v>0</v>
      </c>
      <c r="E8" s="9">
        <v>1</v>
      </c>
      <c r="F8" s="9">
        <v>0</v>
      </c>
      <c r="I8" s="9"/>
      <c r="J8" s="9"/>
      <c r="L8">
        <v>0</v>
      </c>
    </row>
    <row r="9" spans="1:12" x14ac:dyDescent="0.15">
      <c r="A9">
        <v>2009</v>
      </c>
      <c r="B9" s="9">
        <v>1</v>
      </c>
      <c r="C9" s="9">
        <v>0</v>
      </c>
      <c r="D9" s="9">
        <v>0</v>
      </c>
      <c r="F9" s="9">
        <v>0</v>
      </c>
      <c r="I9" s="9"/>
      <c r="J9" s="9"/>
      <c r="L9">
        <v>0</v>
      </c>
    </row>
    <row r="10" spans="1:12" x14ac:dyDescent="0.15">
      <c r="A10">
        <v>2010</v>
      </c>
      <c r="I10" s="9"/>
      <c r="J10" s="9"/>
    </row>
    <row r="11" spans="1:12" x14ac:dyDescent="0.15">
      <c r="A11">
        <v>2011</v>
      </c>
      <c r="B11">
        <v>15</v>
      </c>
      <c r="C11">
        <v>9</v>
      </c>
      <c r="D11">
        <v>2</v>
      </c>
      <c r="E11">
        <v>1</v>
      </c>
      <c r="F11">
        <v>198</v>
      </c>
      <c r="G11"/>
      <c r="H11">
        <v>2</v>
      </c>
      <c r="I11" s="1">
        <f>IF(C11=0,"",ROUND(F11/(C11-D11),3))</f>
        <v>28.286000000000001</v>
      </c>
      <c r="J11">
        <v>76</v>
      </c>
      <c r="L11">
        <v>5</v>
      </c>
    </row>
    <row r="12" spans="1:12" x14ac:dyDescent="0.15">
      <c r="A12">
        <v>2012</v>
      </c>
      <c r="B12" s="9">
        <v>8</v>
      </c>
      <c r="C12" s="9">
        <v>5</v>
      </c>
      <c r="D12" s="9">
        <v>1</v>
      </c>
      <c r="F12" s="9">
        <v>48</v>
      </c>
      <c r="G12"/>
      <c r="I12" s="1">
        <f>IF(OR(C12=0,C12-D12=0),"--",ROUND(F12/(C12-D12),3))</f>
        <v>12</v>
      </c>
      <c r="J12" s="9">
        <v>18</v>
      </c>
      <c r="L12">
        <v>2</v>
      </c>
    </row>
    <row r="13" spans="1:12" x14ac:dyDescent="0.15">
      <c r="A13">
        <v>2013</v>
      </c>
      <c r="B13" s="22">
        <v>2</v>
      </c>
      <c r="C13" s="22">
        <v>2</v>
      </c>
      <c r="D13" s="22">
        <v>2</v>
      </c>
      <c r="E13" s="22"/>
      <c r="F13" s="22">
        <v>38</v>
      </c>
      <c r="G13"/>
      <c r="I13" s="4" t="str">
        <f>IF(OR(C13=0,C13-D13=0),"--",ROUND(F13/(C13-D13),3))</f>
        <v>--</v>
      </c>
      <c r="J13" s="9">
        <v>17</v>
      </c>
      <c r="L13">
        <v>2</v>
      </c>
    </row>
    <row r="14" spans="1:12" x14ac:dyDescent="0.15">
      <c r="A14">
        <v>2014</v>
      </c>
      <c r="B14" s="27">
        <v>2</v>
      </c>
      <c r="C14" s="27">
        <v>2</v>
      </c>
      <c r="D14" s="27">
        <v>0</v>
      </c>
      <c r="E14" s="27"/>
      <c r="F14" s="27">
        <v>72</v>
      </c>
      <c r="G14"/>
      <c r="I14" s="1">
        <f>IF(OR(C14=0,C14-D14=0),"--",ROUND(F14/(C14-D14),3))</f>
        <v>36</v>
      </c>
      <c r="J14" s="9">
        <v>36</v>
      </c>
      <c r="L14">
        <v>1</v>
      </c>
    </row>
    <row r="15" spans="1:12" x14ac:dyDescent="0.15">
      <c r="A15">
        <v>2015</v>
      </c>
      <c r="B15" s="27">
        <v>3</v>
      </c>
      <c r="C15" s="27">
        <v>3</v>
      </c>
      <c r="D15" s="27">
        <v>2</v>
      </c>
      <c r="E15" s="27"/>
      <c r="F15" s="27">
        <v>64</v>
      </c>
      <c r="G15"/>
      <c r="I15" s="1">
        <f>IF(OR(C15=0,C15-D15=0),"--",ROUND(F15/(C15-D15),3))</f>
        <v>64</v>
      </c>
      <c r="J15" s="9">
        <v>32</v>
      </c>
      <c r="L15">
        <v>0</v>
      </c>
    </row>
    <row r="16" spans="1:12" x14ac:dyDescent="0.15">
      <c r="A16">
        <v>2016</v>
      </c>
      <c r="B16" s="22">
        <v>4</v>
      </c>
      <c r="C16" s="22">
        <v>3</v>
      </c>
      <c r="D16" s="22">
        <v>2</v>
      </c>
      <c r="E16" s="22">
        <v>0</v>
      </c>
      <c r="F16" s="22">
        <v>44</v>
      </c>
      <c r="G16" s="22">
        <v>0</v>
      </c>
      <c r="H16" s="22">
        <v>0</v>
      </c>
      <c r="I16" s="10">
        <f>IF(C16-D16=0,"--",F16/(C16-D16))</f>
        <v>44</v>
      </c>
      <c r="J16" s="22">
        <v>21</v>
      </c>
      <c r="L16">
        <v>2</v>
      </c>
    </row>
    <row r="17" spans="1:12" x14ac:dyDescent="0.15">
      <c r="A17">
        <v>2017</v>
      </c>
      <c r="B17" s="22">
        <v>1</v>
      </c>
      <c r="C17" s="22">
        <v>1</v>
      </c>
      <c r="D17" s="22">
        <v>0</v>
      </c>
      <c r="E17" s="22">
        <v>0</v>
      </c>
      <c r="F17" s="22">
        <v>5</v>
      </c>
      <c r="G17" s="22">
        <v>0</v>
      </c>
      <c r="H17" s="22">
        <v>0</v>
      </c>
      <c r="I17" s="50">
        <v>5</v>
      </c>
      <c r="J17" s="22">
        <v>5</v>
      </c>
      <c r="L17" s="49" t="s">
        <v>236</v>
      </c>
    </row>
    <row r="18" spans="1:12" x14ac:dyDescent="0.15">
      <c r="I18" s="9"/>
    </row>
    <row r="19" spans="1:12" x14ac:dyDescent="0.15">
      <c r="A19" t="s">
        <v>142</v>
      </c>
      <c r="B19" s="9">
        <f>SUM(B8:B18)</f>
        <v>37</v>
      </c>
      <c r="C19" s="9">
        <f t="shared" ref="C19:H19" si="0">SUM(C8:C18)</f>
        <v>26</v>
      </c>
      <c r="D19" s="9">
        <f t="shared" si="0"/>
        <v>9</v>
      </c>
      <c r="E19" s="9">
        <f t="shared" si="0"/>
        <v>2</v>
      </c>
      <c r="F19" s="9">
        <f t="shared" si="0"/>
        <v>469</v>
      </c>
      <c r="G19" s="9">
        <f t="shared" si="0"/>
        <v>0</v>
      </c>
      <c r="H19" s="9">
        <f t="shared" si="0"/>
        <v>2</v>
      </c>
      <c r="I19" s="10">
        <f>F19/(C19-D19)</f>
        <v>27.588235294117649</v>
      </c>
      <c r="J19">
        <f>MAX(J8:J18)</f>
        <v>76</v>
      </c>
      <c r="L19" s="9">
        <f t="shared" ref="L19" si="1">SUM(L8:L18)</f>
        <v>12</v>
      </c>
    </row>
    <row r="20" spans="1:12" x14ac:dyDescent="0.15">
      <c r="H20" s="10"/>
    </row>
    <row r="21" spans="1:12" x14ac:dyDescent="0.15">
      <c r="H21" s="10"/>
    </row>
    <row r="22" spans="1:12" x14ac:dyDescent="0.15">
      <c r="H22" s="10"/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7" spans="1:10" x14ac:dyDescent="0.15">
      <c r="H37" s="10"/>
    </row>
    <row r="38" spans="1:10" x14ac:dyDescent="0.15">
      <c r="H38" s="10"/>
    </row>
    <row r="41" spans="1:10" x14ac:dyDescent="0.15">
      <c r="A41" s="5" t="s">
        <v>118</v>
      </c>
    </row>
    <row r="42" spans="1:10" x14ac:dyDescent="0.15">
      <c r="A42" s="5"/>
    </row>
    <row r="43" spans="1:10" x14ac:dyDescent="0.15">
      <c r="A43" t="s">
        <v>99</v>
      </c>
      <c r="B43" t="s">
        <v>112</v>
      </c>
      <c r="C43" t="s">
        <v>59</v>
      </c>
      <c r="D43" t="s">
        <v>60</v>
      </c>
      <c r="E43" t="s">
        <v>34</v>
      </c>
      <c r="F43" t="s">
        <v>62</v>
      </c>
      <c r="G43" s="1" t="s">
        <v>115</v>
      </c>
      <c r="H43" s="1" t="s">
        <v>113</v>
      </c>
      <c r="I43" s="1" t="s">
        <v>114</v>
      </c>
      <c r="J43" s="1" t="s">
        <v>61</v>
      </c>
    </row>
    <row r="44" spans="1:10" x14ac:dyDescent="0.15">
      <c r="A44">
        <v>2009</v>
      </c>
      <c r="B44">
        <v>5</v>
      </c>
      <c r="C44">
        <v>1</v>
      </c>
      <c r="D44">
        <v>2</v>
      </c>
      <c r="E44">
        <v>37</v>
      </c>
      <c r="F44"/>
      <c r="G44" s="4">
        <f t="shared" ref="G44" si="2">IF(ISERROR(E44/B44),"N/A",E44/B44)</f>
        <v>7.4</v>
      </c>
      <c r="H44" s="4">
        <f t="shared" ref="H44" si="3">IF(ISERROR((B44*6)/D44),"N/A",(B44*6)/D44)</f>
        <v>15</v>
      </c>
      <c r="I44" s="4">
        <f>IF(ISERROR(E44/D44),"N/A",E44/D44)</f>
        <v>18.5</v>
      </c>
      <c r="J44" s="3" t="s">
        <v>182</v>
      </c>
    </row>
    <row r="45" spans="1:10" x14ac:dyDescent="0.15">
      <c r="A45">
        <v>2010</v>
      </c>
      <c r="B45"/>
      <c r="C45"/>
      <c r="D45"/>
      <c r="E45"/>
      <c r="F45"/>
      <c r="G45" s="4"/>
      <c r="H45" s="4"/>
      <c r="I45" s="4"/>
      <c r="J45" s="3"/>
    </row>
    <row r="46" spans="1:10" x14ac:dyDescent="0.15">
      <c r="A46">
        <v>2011</v>
      </c>
      <c r="B46">
        <v>98</v>
      </c>
      <c r="C46">
        <v>24</v>
      </c>
      <c r="D46">
        <v>16</v>
      </c>
      <c r="E46">
        <v>337</v>
      </c>
      <c r="F46"/>
      <c r="G46" s="4">
        <f t="shared" ref="G46:G51" si="4">IF(ISERROR(E46/B46),"N/A",E46/B46)</f>
        <v>3.4387755102040818</v>
      </c>
      <c r="H46" s="4">
        <f t="shared" ref="H46:H51" si="5">IF(ISERROR((B46*6)/D46),"N/A",(B46*6)/D46)</f>
        <v>36.75</v>
      </c>
      <c r="I46" s="4">
        <f>IF(ISERROR(E46/D46),"N/A",E46/D46)</f>
        <v>21.0625</v>
      </c>
      <c r="J46" s="3" t="s">
        <v>183</v>
      </c>
    </row>
    <row r="47" spans="1:10" x14ac:dyDescent="0.15">
      <c r="A47">
        <v>2012</v>
      </c>
      <c r="B47">
        <v>51</v>
      </c>
      <c r="C47">
        <v>9</v>
      </c>
      <c r="D47">
        <v>14</v>
      </c>
      <c r="E47">
        <v>137</v>
      </c>
      <c r="F47">
        <v>1</v>
      </c>
      <c r="G47" s="4">
        <f t="shared" si="4"/>
        <v>2.6862745098039214</v>
      </c>
      <c r="H47" s="4">
        <f t="shared" si="5"/>
        <v>21.857142857142858</v>
      </c>
      <c r="I47" s="4">
        <f>IF(ISERROR(E47/D47),"N/A",E47/D47)</f>
        <v>9.7857142857142865</v>
      </c>
      <c r="J47" s="3" t="s">
        <v>184</v>
      </c>
    </row>
    <row r="48" spans="1:10" x14ac:dyDescent="0.15">
      <c r="A48">
        <v>2013</v>
      </c>
      <c r="B48">
        <v>18.5</v>
      </c>
      <c r="C48">
        <v>4</v>
      </c>
      <c r="D48">
        <v>5</v>
      </c>
      <c r="E48">
        <v>64</v>
      </c>
      <c r="F48"/>
      <c r="G48" s="4">
        <f t="shared" si="4"/>
        <v>3.4594594594594597</v>
      </c>
      <c r="H48" s="4">
        <f t="shared" si="5"/>
        <v>22.2</v>
      </c>
      <c r="I48" s="4">
        <f>IF(ISERROR(E48/D48),"N/A",E48/D48)</f>
        <v>12.8</v>
      </c>
      <c r="J48" s="3" t="s">
        <v>221</v>
      </c>
    </row>
    <row r="49" spans="1:10" x14ac:dyDescent="0.15">
      <c r="A49">
        <v>2014</v>
      </c>
      <c r="B49">
        <v>12</v>
      </c>
      <c r="C49">
        <v>2</v>
      </c>
      <c r="D49">
        <v>1</v>
      </c>
      <c r="E49">
        <v>38</v>
      </c>
      <c r="F49"/>
      <c r="G49" s="4">
        <f t="shared" si="4"/>
        <v>3.1666666666666665</v>
      </c>
      <c r="H49" s="4">
        <f t="shared" si="5"/>
        <v>72</v>
      </c>
      <c r="I49" s="4">
        <f>IF(ISERROR(E49/D49),"N/A",E49/D49)</f>
        <v>38</v>
      </c>
      <c r="J49" s="3" t="s">
        <v>191</v>
      </c>
    </row>
    <row r="50" spans="1:10" x14ac:dyDescent="0.15">
      <c r="A50">
        <v>2015</v>
      </c>
      <c r="B50">
        <v>22</v>
      </c>
      <c r="C50">
        <v>1</v>
      </c>
      <c r="D50">
        <v>2</v>
      </c>
      <c r="E50">
        <v>106</v>
      </c>
      <c r="F50"/>
      <c r="G50" s="4">
        <f t="shared" si="4"/>
        <v>4.8181818181818183</v>
      </c>
      <c r="H50" s="4">
        <f t="shared" si="5"/>
        <v>66</v>
      </c>
      <c r="I50" s="4">
        <f>IF(ISERROR(E50/D50),"N/A",E50/D50)</f>
        <v>53</v>
      </c>
      <c r="J50" s="3" t="s">
        <v>188</v>
      </c>
    </row>
    <row r="51" spans="1:10" x14ac:dyDescent="0.15">
      <c r="A51">
        <v>2016</v>
      </c>
      <c r="B51" s="22">
        <v>19</v>
      </c>
      <c r="C51" s="22">
        <v>1</v>
      </c>
      <c r="D51" s="22">
        <v>7</v>
      </c>
      <c r="E51" s="22">
        <v>90</v>
      </c>
      <c r="F51" s="22">
        <v>0</v>
      </c>
      <c r="G51" s="4">
        <f t="shared" si="4"/>
        <v>4.7368421052631575</v>
      </c>
      <c r="H51" s="4">
        <f t="shared" si="5"/>
        <v>16.285714285714285</v>
      </c>
      <c r="I51" s="4">
        <f t="shared" ref="I51" si="6">IF(ISERROR(E51/D51),"N/A",E51/D51)</f>
        <v>12.857142857142858</v>
      </c>
      <c r="J51" s="3" t="s">
        <v>13</v>
      </c>
    </row>
    <row r="52" spans="1:10" x14ac:dyDescent="0.15">
      <c r="A52">
        <v>2017</v>
      </c>
      <c r="B52" s="22">
        <v>4</v>
      </c>
      <c r="C52" s="22">
        <v>0</v>
      </c>
      <c r="D52" s="22">
        <v>1</v>
      </c>
      <c r="E52" s="22">
        <v>29</v>
      </c>
      <c r="F52" s="22">
        <v>0</v>
      </c>
      <c r="G52" s="4">
        <v>7.25</v>
      </c>
      <c r="H52" s="4">
        <v>24</v>
      </c>
      <c r="I52" s="4">
        <v>29</v>
      </c>
      <c r="J52" s="49" t="s">
        <v>96</v>
      </c>
    </row>
    <row r="53" spans="1:10" x14ac:dyDescent="0.15">
      <c r="B53"/>
      <c r="C53"/>
      <c r="D53"/>
      <c r="E53"/>
      <c r="F53"/>
      <c r="G53" s="1"/>
      <c r="H53" s="1"/>
      <c r="I53" s="1"/>
    </row>
    <row r="54" spans="1:10" x14ac:dyDescent="0.15">
      <c r="A54" t="s">
        <v>55</v>
      </c>
      <c r="B54">
        <f>SUM(B44:B53)</f>
        <v>229.5</v>
      </c>
      <c r="C54">
        <f>SUM(C44:C53)</f>
        <v>42</v>
      </c>
      <c r="D54">
        <f>SUM(D44:D53)</f>
        <v>48</v>
      </c>
      <c r="E54">
        <f>SUM(E44:E53)</f>
        <v>838</v>
      </c>
      <c r="F54">
        <f>SUM(F44:F53)</f>
        <v>1</v>
      </c>
      <c r="G54" s="4">
        <f>E54/B54</f>
        <v>3.6514161220043575</v>
      </c>
      <c r="H54" s="4">
        <f>(B54*6)/D54</f>
        <v>28.6875</v>
      </c>
      <c r="I54" s="4">
        <f>E54/D54</f>
        <v>17.458333333333332</v>
      </c>
      <c r="J54" s="3" t="s">
        <v>184</v>
      </c>
    </row>
  </sheetData>
  <hyperlinks>
    <hyperlink ref="A1" location="'Overall ave'!A1" display="(back to front sheet)" xr:uid="{00000000-0004-0000-0F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4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272</v>
      </c>
    </row>
    <row r="2" spans="1:12" x14ac:dyDescent="0.15">
      <c r="A2" s="5" t="s">
        <v>144</v>
      </c>
      <c r="B2" s="5" t="s">
        <v>243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COUNTA(A8:A13)</f>
        <v>5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5"/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5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2014</v>
      </c>
      <c r="B8" s="27">
        <v>1</v>
      </c>
      <c r="C8" s="27">
        <v>1</v>
      </c>
      <c r="D8" s="27">
        <v>0</v>
      </c>
      <c r="E8" s="27">
        <v>0</v>
      </c>
      <c r="F8" s="27">
        <v>2</v>
      </c>
      <c r="G8"/>
      <c r="I8" s="1">
        <f>IF(OR(C8=0,C8-D8=0),"--",ROUND(F8/(C8-D8),3))</f>
        <v>2</v>
      </c>
      <c r="J8" s="9">
        <v>2</v>
      </c>
      <c r="L8">
        <v>0</v>
      </c>
    </row>
    <row r="9" spans="1:12" x14ac:dyDescent="0.15">
      <c r="A9">
        <v>2015</v>
      </c>
      <c r="B9" s="27">
        <v>11</v>
      </c>
      <c r="C9" s="27">
        <v>11</v>
      </c>
      <c r="D9" s="27">
        <v>3</v>
      </c>
      <c r="E9" s="27">
        <v>0</v>
      </c>
      <c r="F9" s="27">
        <v>474</v>
      </c>
      <c r="G9" s="27">
        <v>1</v>
      </c>
      <c r="H9" s="9">
        <v>3</v>
      </c>
      <c r="I9" s="1">
        <f>IF(OR(C9=0,C9-D9=0),"--",ROUND(F9/(C9-D9),3))</f>
        <v>59.25</v>
      </c>
      <c r="J9" s="9">
        <v>105</v>
      </c>
      <c r="L9" s="9">
        <v>8</v>
      </c>
    </row>
    <row r="10" spans="1:12" x14ac:dyDescent="0.15">
      <c r="A10">
        <v>2016</v>
      </c>
      <c r="B10" s="22">
        <v>9</v>
      </c>
      <c r="C10" s="22">
        <v>8</v>
      </c>
      <c r="D10" s="22">
        <v>2</v>
      </c>
      <c r="E10" s="22">
        <v>0</v>
      </c>
      <c r="F10" s="22">
        <v>370</v>
      </c>
      <c r="G10" s="22">
        <v>0</v>
      </c>
      <c r="H10" s="22">
        <v>3</v>
      </c>
      <c r="I10" s="10">
        <f>IF(C10-D10=0,"--",F10/(C10-D10))</f>
        <v>61.666666666666664</v>
      </c>
      <c r="J10" s="22">
        <v>89</v>
      </c>
      <c r="L10">
        <v>6</v>
      </c>
    </row>
    <row r="11" spans="1:12" x14ac:dyDescent="0.15">
      <c r="A11">
        <v>2017</v>
      </c>
      <c r="B11" s="22">
        <v>3</v>
      </c>
      <c r="C11" s="22">
        <v>2</v>
      </c>
      <c r="D11" s="22">
        <v>0</v>
      </c>
      <c r="E11" s="22">
        <v>0</v>
      </c>
      <c r="F11" s="22">
        <v>49</v>
      </c>
      <c r="G11" s="22">
        <v>0</v>
      </c>
      <c r="H11" s="22">
        <v>0</v>
      </c>
      <c r="I11" s="50">
        <v>24.5</v>
      </c>
      <c r="J11" s="22">
        <v>28</v>
      </c>
      <c r="L11" s="22">
        <v>1</v>
      </c>
    </row>
    <row r="12" spans="1:12" x14ac:dyDescent="0.15">
      <c r="A12">
        <v>2019</v>
      </c>
      <c r="B12" s="22">
        <v>1</v>
      </c>
      <c r="C12" s="22">
        <v>1</v>
      </c>
      <c r="D12" s="22">
        <v>1</v>
      </c>
      <c r="E12" s="22">
        <v>0</v>
      </c>
      <c r="F12" s="22">
        <v>103</v>
      </c>
      <c r="G12" s="22">
        <v>1</v>
      </c>
      <c r="H12" s="22">
        <v>0</v>
      </c>
      <c r="I12" s="4" t="str">
        <f>IF(C12-D12=0,"--",F12/(C12-D12))</f>
        <v>--</v>
      </c>
      <c r="J12" s="22">
        <v>103</v>
      </c>
      <c r="K12" s="22" t="s">
        <v>354</v>
      </c>
      <c r="L12" s="22">
        <v>0</v>
      </c>
    </row>
    <row r="13" spans="1:12" x14ac:dyDescent="0.15">
      <c r="I13" s="9"/>
    </row>
    <row r="14" spans="1:12" x14ac:dyDescent="0.15">
      <c r="A14" t="s">
        <v>142</v>
      </c>
      <c r="B14" s="9">
        <f t="shared" ref="B14:H14" si="0">SUM(B8:B13)</f>
        <v>25</v>
      </c>
      <c r="C14" s="9">
        <f t="shared" si="0"/>
        <v>23</v>
      </c>
      <c r="D14" s="9">
        <f t="shared" si="0"/>
        <v>6</v>
      </c>
      <c r="E14" s="9">
        <f t="shared" si="0"/>
        <v>0</v>
      </c>
      <c r="F14" s="9">
        <f t="shared" si="0"/>
        <v>998</v>
      </c>
      <c r="G14" s="9">
        <f t="shared" si="0"/>
        <v>2</v>
      </c>
      <c r="H14" s="9">
        <f t="shared" si="0"/>
        <v>6</v>
      </c>
      <c r="I14" s="10">
        <f>F14/(C14-D14)</f>
        <v>58.705882352941174</v>
      </c>
      <c r="J14" s="25">
        <f>MAX(J8:J13)</f>
        <v>105</v>
      </c>
      <c r="L14" s="9">
        <f>SUM(L8:L13)</f>
        <v>15</v>
      </c>
    </row>
    <row r="15" spans="1:12" x14ac:dyDescent="0.15">
      <c r="H15" s="10"/>
    </row>
    <row r="16" spans="1:12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3" spans="1:10" x14ac:dyDescent="0.15">
      <c r="H33" s="10"/>
    </row>
    <row r="36" spans="1:10" x14ac:dyDescent="0.15">
      <c r="A36" s="5" t="s">
        <v>118</v>
      </c>
    </row>
    <row r="37" spans="1:10" x14ac:dyDescent="0.15">
      <c r="A37" s="5"/>
    </row>
    <row r="38" spans="1:10" x14ac:dyDescent="0.15">
      <c r="A38" t="s">
        <v>99</v>
      </c>
      <c r="B38" t="s">
        <v>112</v>
      </c>
      <c r="C38" t="s">
        <v>59</v>
      </c>
      <c r="D38" t="s">
        <v>60</v>
      </c>
      <c r="E38" t="s">
        <v>34</v>
      </c>
      <c r="F38" t="s">
        <v>62</v>
      </c>
      <c r="G38" s="1" t="s">
        <v>115</v>
      </c>
      <c r="H38" s="1" t="s">
        <v>113</v>
      </c>
      <c r="I38" s="1" t="s">
        <v>114</v>
      </c>
      <c r="J38" s="1" t="s">
        <v>61</v>
      </c>
    </row>
    <row r="39" spans="1:10" x14ac:dyDescent="0.15">
      <c r="A39">
        <v>2014</v>
      </c>
      <c r="B39"/>
      <c r="C39"/>
      <c r="D39"/>
      <c r="E39"/>
      <c r="F39"/>
      <c r="G39" s="4" t="str">
        <f>IF(ISERROR(E39/B39),"N/A",E39/B39)</f>
        <v>N/A</v>
      </c>
      <c r="H39" s="4" t="str">
        <f>IF(ISERROR((B39*6)/D39),"N/A",(B39*6)/D39)</f>
        <v>N/A</v>
      </c>
      <c r="I39" s="4" t="str">
        <f>IF(ISERROR(E39/D39),"N/A",E39/D39)</f>
        <v>N/A</v>
      </c>
    </row>
    <row r="40" spans="1:10" x14ac:dyDescent="0.15">
      <c r="A40">
        <v>2015</v>
      </c>
      <c r="B40">
        <v>43</v>
      </c>
      <c r="C40">
        <v>18</v>
      </c>
      <c r="D40">
        <v>16</v>
      </c>
      <c r="E40">
        <v>191</v>
      </c>
      <c r="F40">
        <v>0</v>
      </c>
      <c r="G40" s="4">
        <f>IF(ISERROR(E40/B40),"N/A",E40/B40)</f>
        <v>4.441860465116279</v>
      </c>
      <c r="H40" s="4">
        <f>IF(ISERROR((B40*6)/D40),"N/A",(B40*6)/D40)</f>
        <v>16.125</v>
      </c>
      <c r="I40" s="4">
        <f>IF(ISERROR(E40/D40),"N/A",E40/D40)</f>
        <v>11.9375</v>
      </c>
      <c r="J40" s="3" t="s">
        <v>261</v>
      </c>
    </row>
    <row r="41" spans="1:10" x14ac:dyDescent="0.15">
      <c r="A41">
        <v>2016</v>
      </c>
      <c r="B41" s="52">
        <v>15</v>
      </c>
      <c r="C41" s="22">
        <v>1</v>
      </c>
      <c r="D41" s="22">
        <v>2</v>
      </c>
      <c r="E41" s="22">
        <v>103</v>
      </c>
      <c r="F41" s="22">
        <v>0</v>
      </c>
      <c r="G41" s="4">
        <f t="shared" ref="G41" si="1">IF(ISERROR(E41/B41),"N/A",E41/B41)</f>
        <v>6.8666666666666663</v>
      </c>
      <c r="H41" s="4">
        <f t="shared" ref="H41" si="2">IF(ISERROR((B41*6)/D41),"N/A",(B41*6)/D41)</f>
        <v>45</v>
      </c>
      <c r="I41" s="4">
        <f t="shared" ref="I41" si="3">IF(ISERROR(E41/D41),"N/A",E41/D41)</f>
        <v>51.5</v>
      </c>
      <c r="J41" s="3" t="s">
        <v>284</v>
      </c>
    </row>
    <row r="42" spans="1:10" x14ac:dyDescent="0.15">
      <c r="A42">
        <v>2017</v>
      </c>
      <c r="B42" s="22">
        <v>8</v>
      </c>
      <c r="C42" s="22">
        <v>0</v>
      </c>
      <c r="D42" s="22">
        <v>1</v>
      </c>
      <c r="E42" s="22">
        <v>54</v>
      </c>
      <c r="F42" s="22">
        <v>0</v>
      </c>
      <c r="G42" s="4">
        <v>6.75</v>
      </c>
      <c r="H42" s="4">
        <v>48</v>
      </c>
      <c r="I42" s="4">
        <v>54</v>
      </c>
      <c r="J42" s="49" t="s">
        <v>345</v>
      </c>
    </row>
    <row r="43" spans="1:10" x14ac:dyDescent="0.15">
      <c r="B43"/>
      <c r="C43"/>
      <c r="D43"/>
      <c r="E43"/>
      <c r="F43"/>
      <c r="G43" s="1"/>
      <c r="H43" s="1"/>
      <c r="I43" s="1"/>
    </row>
    <row r="44" spans="1:10" x14ac:dyDescent="0.15">
      <c r="A44" t="s">
        <v>55</v>
      </c>
      <c r="B44">
        <f>SUM(B40:B43)</f>
        <v>66</v>
      </c>
      <c r="C44">
        <f>SUM(C40:C43)</f>
        <v>19</v>
      </c>
      <c r="D44">
        <f>SUM(D40:D43)</f>
        <v>19</v>
      </c>
      <c r="E44">
        <f>SUM(E40:E43)</f>
        <v>348</v>
      </c>
      <c r="F44">
        <f>SUM(F40:F43)</f>
        <v>0</v>
      </c>
      <c r="G44" s="4">
        <f>E44/B44</f>
        <v>5.2727272727272725</v>
      </c>
      <c r="H44" s="4">
        <f>(B44*6)/D44</f>
        <v>20.842105263157894</v>
      </c>
      <c r="I44" s="4">
        <f>E44/D44</f>
        <v>18.315789473684209</v>
      </c>
      <c r="J44" s="3" t="s">
        <v>261</v>
      </c>
    </row>
  </sheetData>
  <hyperlinks>
    <hyperlink ref="A1" location="'Overall ave'!A1" display="(back to front sheet)" xr:uid="{00000000-0004-0000-10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/>
  <dimension ref="A1:R70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8" x14ac:dyDescent="0.15">
      <c r="A1" s="19" t="s">
        <v>164</v>
      </c>
      <c r="C1" s="63" t="s">
        <v>269</v>
      </c>
    </row>
    <row r="2" spans="1:18" x14ac:dyDescent="0.15">
      <c r="A2" s="5" t="s">
        <v>43</v>
      </c>
      <c r="B2" s="5" t="s">
        <v>157</v>
      </c>
    </row>
    <row r="3" spans="1:18" x14ac:dyDescent="0.15">
      <c r="A3" s="5" t="s">
        <v>108</v>
      </c>
      <c r="B3" s="15"/>
    </row>
    <row r="4" spans="1:18" hidden="1" x14ac:dyDescent="0.15">
      <c r="A4" s="9">
        <f>COUNTA(A8:A26)</f>
        <v>18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8" hidden="1" x14ac:dyDescent="0.15"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8" x14ac:dyDescent="0.15">
      <c r="L6" s="9"/>
    </row>
    <row r="7" spans="1:18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8" x14ac:dyDescent="0.15">
      <c r="A8">
        <v>2001</v>
      </c>
      <c r="B8" s="9">
        <v>8</v>
      </c>
      <c r="C8" s="9">
        <v>6</v>
      </c>
      <c r="D8" s="9">
        <v>1</v>
      </c>
      <c r="F8" s="9">
        <v>16</v>
      </c>
      <c r="I8" s="1">
        <f t="shared" ref="I8:I22" si="0">IF(C8=0,"",ROUND(F8/(C8-D8),3))</f>
        <v>3.2</v>
      </c>
    </row>
    <row r="9" spans="1:18" x14ac:dyDescent="0.15">
      <c r="A9">
        <v>2002</v>
      </c>
      <c r="B9" s="9">
        <v>8</v>
      </c>
      <c r="C9" s="9">
        <v>7</v>
      </c>
      <c r="D9" s="9">
        <v>0</v>
      </c>
      <c r="F9" s="9">
        <v>25</v>
      </c>
      <c r="I9" s="1">
        <f t="shared" si="0"/>
        <v>3.5710000000000002</v>
      </c>
    </row>
    <row r="10" spans="1:18" x14ac:dyDescent="0.15">
      <c r="A10">
        <v>2003</v>
      </c>
      <c r="B10" s="9">
        <v>2</v>
      </c>
      <c r="C10" s="9">
        <v>1</v>
      </c>
      <c r="D10" s="9">
        <v>0</v>
      </c>
      <c r="F10" s="9">
        <v>0</v>
      </c>
      <c r="I10" s="1">
        <f t="shared" si="0"/>
        <v>0</v>
      </c>
    </row>
    <row r="11" spans="1:18" x14ac:dyDescent="0.15">
      <c r="A11">
        <v>2004</v>
      </c>
      <c r="B11" s="9">
        <v>1</v>
      </c>
      <c r="C11" s="9">
        <v>1</v>
      </c>
      <c r="D11" s="9">
        <v>0</v>
      </c>
      <c r="F11" s="9">
        <v>1</v>
      </c>
      <c r="I11" s="1">
        <f t="shared" si="0"/>
        <v>1</v>
      </c>
      <c r="J11">
        <v>1</v>
      </c>
      <c r="L11">
        <v>1</v>
      </c>
    </row>
    <row r="12" spans="1:18" x14ac:dyDescent="0.15">
      <c r="A12">
        <v>2005</v>
      </c>
      <c r="B12" s="9">
        <v>1</v>
      </c>
      <c r="C12" s="9">
        <v>1</v>
      </c>
      <c r="D12" s="9">
        <v>0</v>
      </c>
      <c r="E12" s="9">
        <v>1</v>
      </c>
      <c r="F12" s="9">
        <v>1</v>
      </c>
      <c r="I12" s="1">
        <f t="shared" si="0"/>
        <v>1</v>
      </c>
      <c r="J12">
        <v>9</v>
      </c>
      <c r="L12">
        <v>0</v>
      </c>
    </row>
    <row r="13" spans="1:18" x14ac:dyDescent="0.15">
      <c r="A13">
        <v>2006</v>
      </c>
      <c r="B13" s="9">
        <v>4</v>
      </c>
      <c r="C13" s="9">
        <v>4</v>
      </c>
      <c r="D13" s="9">
        <v>1</v>
      </c>
      <c r="E13" s="9">
        <v>0</v>
      </c>
      <c r="F13" s="9">
        <v>126</v>
      </c>
      <c r="H13" s="9">
        <v>1</v>
      </c>
      <c r="I13" s="1">
        <f t="shared" si="0"/>
        <v>42</v>
      </c>
      <c r="J13">
        <v>54</v>
      </c>
      <c r="L13">
        <v>1</v>
      </c>
    </row>
    <row r="14" spans="1:18" x14ac:dyDescent="0.15">
      <c r="A14">
        <v>2007</v>
      </c>
      <c r="B14" s="9">
        <v>6</v>
      </c>
      <c r="C14" s="9">
        <v>5</v>
      </c>
      <c r="D14" s="9">
        <v>2</v>
      </c>
      <c r="E14" s="9">
        <v>2</v>
      </c>
      <c r="F14" s="9">
        <v>34</v>
      </c>
      <c r="I14" s="1">
        <f t="shared" si="0"/>
        <v>11.333</v>
      </c>
      <c r="J14">
        <v>25</v>
      </c>
      <c r="L14">
        <v>4</v>
      </c>
      <c r="N14" s="9"/>
      <c r="O14" s="9"/>
      <c r="P14" s="9"/>
      <c r="Q14" s="9"/>
      <c r="R14" s="9"/>
    </row>
    <row r="15" spans="1:18" x14ac:dyDescent="0.15">
      <c r="A15">
        <v>2008</v>
      </c>
      <c r="B15" s="9">
        <v>5</v>
      </c>
      <c r="C15" s="9">
        <v>5</v>
      </c>
      <c r="D15" s="9">
        <v>0</v>
      </c>
      <c r="E15" s="9">
        <v>2</v>
      </c>
      <c r="F15" s="9">
        <v>40</v>
      </c>
      <c r="I15" s="1">
        <f t="shared" si="0"/>
        <v>8</v>
      </c>
      <c r="J15">
        <v>19</v>
      </c>
      <c r="L15">
        <v>0</v>
      </c>
    </row>
    <row r="16" spans="1:18" x14ac:dyDescent="0.15">
      <c r="A16">
        <v>2009</v>
      </c>
      <c r="B16" s="9">
        <v>8</v>
      </c>
      <c r="C16" s="9">
        <v>5</v>
      </c>
      <c r="D16" s="9">
        <v>0</v>
      </c>
      <c r="E16" s="9">
        <v>0</v>
      </c>
      <c r="F16" s="9">
        <v>36</v>
      </c>
      <c r="I16" s="1">
        <f t="shared" si="0"/>
        <v>7.2</v>
      </c>
      <c r="J16">
        <v>19</v>
      </c>
      <c r="L16">
        <v>0</v>
      </c>
    </row>
    <row r="17" spans="1:12" x14ac:dyDescent="0.15">
      <c r="A17">
        <v>2010</v>
      </c>
      <c r="B17">
        <v>7</v>
      </c>
      <c r="C17">
        <v>4</v>
      </c>
      <c r="D17">
        <v>0</v>
      </c>
      <c r="E17"/>
      <c r="F17">
        <v>27</v>
      </c>
      <c r="G17"/>
      <c r="H17"/>
      <c r="I17" s="1">
        <f t="shared" si="0"/>
        <v>6.75</v>
      </c>
      <c r="J17">
        <v>7</v>
      </c>
      <c r="L17">
        <v>2</v>
      </c>
    </row>
    <row r="18" spans="1:12" x14ac:dyDescent="0.15">
      <c r="A18">
        <v>2011</v>
      </c>
      <c r="B18">
        <v>4</v>
      </c>
      <c r="C18">
        <v>3</v>
      </c>
      <c r="D18">
        <v>1</v>
      </c>
      <c r="E18"/>
      <c r="F18">
        <v>16</v>
      </c>
      <c r="G18"/>
      <c r="H18"/>
      <c r="I18" s="1">
        <f t="shared" si="0"/>
        <v>8</v>
      </c>
      <c r="J18">
        <v>13</v>
      </c>
      <c r="L18">
        <v>1</v>
      </c>
    </row>
    <row r="19" spans="1:12" x14ac:dyDescent="0.15">
      <c r="A19">
        <v>2012</v>
      </c>
      <c r="B19" s="9">
        <v>2</v>
      </c>
      <c r="C19" s="9">
        <v>0</v>
      </c>
      <c r="D19" s="9">
        <v>0</v>
      </c>
      <c r="E19" s="9">
        <v>0</v>
      </c>
      <c r="F19" s="9">
        <v>0</v>
      </c>
      <c r="I19" s="1" t="str">
        <f t="shared" si="0"/>
        <v/>
      </c>
      <c r="L19">
        <v>0</v>
      </c>
    </row>
    <row r="20" spans="1:12" x14ac:dyDescent="0.15">
      <c r="A20">
        <v>2013</v>
      </c>
      <c r="B20" s="22">
        <v>3</v>
      </c>
      <c r="C20" s="22">
        <v>2</v>
      </c>
      <c r="D20" s="22">
        <v>1</v>
      </c>
      <c r="E20" s="22"/>
      <c r="F20" s="22">
        <v>76</v>
      </c>
      <c r="H20" s="9">
        <v>1</v>
      </c>
      <c r="I20" s="1">
        <f t="shared" si="0"/>
        <v>76</v>
      </c>
      <c r="J20">
        <v>59</v>
      </c>
      <c r="K20" t="s">
        <v>355</v>
      </c>
      <c r="L20">
        <v>0</v>
      </c>
    </row>
    <row r="21" spans="1:12" x14ac:dyDescent="0.15">
      <c r="A21">
        <v>2014</v>
      </c>
      <c r="B21" s="22">
        <v>4</v>
      </c>
      <c r="C21" s="22">
        <v>3</v>
      </c>
      <c r="D21" s="22">
        <v>0</v>
      </c>
      <c r="E21" s="22"/>
      <c r="F21" s="22">
        <v>37</v>
      </c>
      <c r="I21" s="1">
        <f t="shared" si="0"/>
        <v>12.333</v>
      </c>
      <c r="J21">
        <v>26</v>
      </c>
      <c r="L21">
        <v>1</v>
      </c>
    </row>
    <row r="22" spans="1:12" x14ac:dyDescent="0.15">
      <c r="A22">
        <v>2015</v>
      </c>
      <c r="B22" s="22">
        <v>1</v>
      </c>
      <c r="C22" s="22">
        <v>1</v>
      </c>
      <c r="D22" s="22">
        <v>0</v>
      </c>
      <c r="E22" s="22"/>
      <c r="F22" s="22">
        <v>39</v>
      </c>
      <c r="I22" s="1">
        <f t="shared" si="0"/>
        <v>39</v>
      </c>
      <c r="J22">
        <v>39</v>
      </c>
      <c r="L22">
        <v>0</v>
      </c>
    </row>
    <row r="23" spans="1:12" x14ac:dyDescent="0.15">
      <c r="A23">
        <v>2016</v>
      </c>
      <c r="B23" s="22">
        <v>2</v>
      </c>
      <c r="C23" s="22">
        <v>1</v>
      </c>
      <c r="D23" s="22">
        <v>0</v>
      </c>
      <c r="E23" s="22">
        <v>0</v>
      </c>
      <c r="F23" s="22">
        <v>5</v>
      </c>
      <c r="G23" s="22">
        <v>0</v>
      </c>
      <c r="H23" s="22">
        <v>0</v>
      </c>
      <c r="I23" s="4">
        <f>IF(C23-D23=0,"--",F23/(C23-D23))</f>
        <v>5</v>
      </c>
      <c r="J23" s="22">
        <v>5</v>
      </c>
      <c r="L23">
        <v>3</v>
      </c>
    </row>
    <row r="24" spans="1:12" x14ac:dyDescent="0.15">
      <c r="A24">
        <v>2017</v>
      </c>
      <c r="B24" s="22">
        <v>9</v>
      </c>
      <c r="C24" s="22">
        <v>9</v>
      </c>
      <c r="D24" s="22">
        <v>0</v>
      </c>
      <c r="E24" s="22">
        <v>1</v>
      </c>
      <c r="F24" s="22">
        <v>162</v>
      </c>
      <c r="G24" s="22">
        <v>0</v>
      </c>
      <c r="H24" s="22">
        <v>0</v>
      </c>
      <c r="I24" s="50">
        <v>18</v>
      </c>
      <c r="J24" s="22">
        <v>41</v>
      </c>
      <c r="L24" s="22">
        <v>1</v>
      </c>
    </row>
    <row r="25" spans="1:12" x14ac:dyDescent="0.15">
      <c r="A25">
        <v>2019</v>
      </c>
      <c r="B25" s="22">
        <v>2</v>
      </c>
      <c r="C25" s="22">
        <v>1</v>
      </c>
      <c r="D25" s="22">
        <v>0</v>
      </c>
      <c r="E25" s="22">
        <v>0</v>
      </c>
      <c r="F25" s="22">
        <v>15</v>
      </c>
      <c r="G25" s="22">
        <v>0</v>
      </c>
      <c r="H25" s="22">
        <v>0</v>
      </c>
      <c r="I25" s="50">
        <f>IF(C25-D25=0,"--",F25/(C25-D25))</f>
        <v>15</v>
      </c>
      <c r="J25" s="22">
        <v>15</v>
      </c>
      <c r="K25" s="22"/>
      <c r="L25" s="22">
        <v>0</v>
      </c>
    </row>
    <row r="26" spans="1:12" x14ac:dyDescent="0.15">
      <c r="I26" s="9"/>
    </row>
    <row r="27" spans="1:12" x14ac:dyDescent="0.15">
      <c r="A27" t="s">
        <v>142</v>
      </c>
      <c r="B27" s="9">
        <f t="shared" ref="B27:H27" si="1">SUM(B8:B26)</f>
        <v>77</v>
      </c>
      <c r="C27" s="9">
        <f t="shared" si="1"/>
        <v>59</v>
      </c>
      <c r="D27" s="9">
        <f t="shared" si="1"/>
        <v>6</v>
      </c>
      <c r="E27" s="9">
        <f t="shared" si="1"/>
        <v>6</v>
      </c>
      <c r="F27" s="9">
        <f t="shared" si="1"/>
        <v>656</v>
      </c>
      <c r="G27" s="9">
        <f t="shared" si="1"/>
        <v>0</v>
      </c>
      <c r="H27" s="9">
        <f t="shared" si="1"/>
        <v>2</v>
      </c>
      <c r="I27" s="10">
        <f>F27/(C27-D27)</f>
        <v>12.377358490566039</v>
      </c>
      <c r="J27">
        <f>MAX(J8:J26)</f>
        <v>59</v>
      </c>
      <c r="K27" t="str">
        <f>IF(INDEX(K8:K26,MATCH(J27,J8:J26,0),)=0,"",INDEX(K8:K26,MATCH(J27,J8:J26,0),))</f>
        <v>NO</v>
      </c>
      <c r="L27" s="9">
        <f>SUM(L8:L26)</f>
        <v>14</v>
      </c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8:8" x14ac:dyDescent="0.15">
      <c r="H33" s="10"/>
    </row>
    <row r="34" spans="8:8" x14ac:dyDescent="0.15">
      <c r="H34" s="10"/>
    </row>
    <row r="35" spans="8:8" x14ac:dyDescent="0.15">
      <c r="H35" s="10"/>
    </row>
    <row r="36" spans="8:8" x14ac:dyDescent="0.15">
      <c r="H36" s="10"/>
    </row>
    <row r="37" spans="8:8" x14ac:dyDescent="0.15">
      <c r="H37" s="10"/>
    </row>
    <row r="38" spans="8:8" x14ac:dyDescent="0.15">
      <c r="H38" s="10"/>
    </row>
    <row r="39" spans="8:8" x14ac:dyDescent="0.15">
      <c r="H39" s="10"/>
    </row>
    <row r="40" spans="8:8" x14ac:dyDescent="0.15">
      <c r="H40" s="10"/>
    </row>
    <row r="41" spans="8:8" x14ac:dyDescent="0.15">
      <c r="H41" s="10"/>
    </row>
    <row r="42" spans="8:8" x14ac:dyDescent="0.15">
      <c r="H42" s="10"/>
    </row>
    <row r="43" spans="8:8" x14ac:dyDescent="0.15">
      <c r="H43" s="10"/>
    </row>
    <row r="44" spans="8:8" x14ac:dyDescent="0.15">
      <c r="H44" s="10"/>
    </row>
    <row r="45" spans="8:8" x14ac:dyDescent="0.15">
      <c r="H45" s="10"/>
    </row>
    <row r="46" spans="8:8" x14ac:dyDescent="0.15">
      <c r="H46" s="10"/>
    </row>
    <row r="49" spans="1:10" x14ac:dyDescent="0.15">
      <c r="A49" s="5" t="s">
        <v>118</v>
      </c>
    </row>
    <row r="50" spans="1:10" x14ac:dyDescent="0.15">
      <c r="A50" s="5"/>
    </row>
    <row r="51" spans="1:10" x14ac:dyDescent="0.15">
      <c r="A51" t="s">
        <v>99</v>
      </c>
      <c r="B51" t="s">
        <v>58</v>
      </c>
      <c r="C51" t="s">
        <v>59</v>
      </c>
      <c r="D51" t="s">
        <v>60</v>
      </c>
      <c r="E51" t="s">
        <v>34</v>
      </c>
      <c r="F51" t="s">
        <v>62</v>
      </c>
      <c r="G51" s="1" t="s">
        <v>63</v>
      </c>
      <c r="H51" s="1" t="s">
        <v>64</v>
      </c>
      <c r="I51" s="1" t="s">
        <v>36</v>
      </c>
      <c r="J51" s="1" t="s">
        <v>61</v>
      </c>
    </row>
    <row r="52" spans="1:10" x14ac:dyDescent="0.15">
      <c r="A52">
        <v>2001</v>
      </c>
      <c r="B52">
        <v>8.1</v>
      </c>
      <c r="C52">
        <v>1</v>
      </c>
      <c r="D52">
        <v>3</v>
      </c>
      <c r="E52">
        <v>38</v>
      </c>
      <c r="F52"/>
      <c r="G52" s="10">
        <f t="shared" ref="G52:G57" si="2">IF(ISERROR(E52/B52),"N/A",E52/B52)</f>
        <v>4.6913580246913584</v>
      </c>
      <c r="H52" s="10">
        <f t="shared" ref="H52:H57" si="3">IF(ISERROR((B52*6)/D52),"N/A",(B52*6)/D52)</f>
        <v>16.2</v>
      </c>
      <c r="I52" s="10">
        <f t="shared" ref="I52:I57" si="4">IF(ISERROR(E52/D52),"N/A",E52/D52)</f>
        <v>12.666666666666666</v>
      </c>
    </row>
    <row r="53" spans="1:10" x14ac:dyDescent="0.15">
      <c r="A53">
        <v>2002</v>
      </c>
      <c r="B53">
        <v>9.1</v>
      </c>
      <c r="C53">
        <v>1</v>
      </c>
      <c r="D53">
        <v>1</v>
      </c>
      <c r="E53">
        <v>35</v>
      </c>
      <c r="F53"/>
      <c r="G53" s="10">
        <f t="shared" si="2"/>
        <v>3.8461538461538463</v>
      </c>
      <c r="H53" s="10">
        <f t="shared" si="3"/>
        <v>54.599999999999994</v>
      </c>
      <c r="I53" s="10">
        <f t="shared" si="4"/>
        <v>35</v>
      </c>
    </row>
    <row r="54" spans="1:10" x14ac:dyDescent="0.15">
      <c r="A54">
        <v>2003</v>
      </c>
      <c r="B54">
        <v>4</v>
      </c>
      <c r="C54">
        <v>0</v>
      </c>
      <c r="D54">
        <v>2</v>
      </c>
      <c r="E54">
        <v>28</v>
      </c>
      <c r="F54"/>
      <c r="G54" s="10">
        <f t="shared" si="2"/>
        <v>7</v>
      </c>
      <c r="H54" s="10">
        <f t="shared" si="3"/>
        <v>12</v>
      </c>
      <c r="I54" s="10">
        <f t="shared" si="4"/>
        <v>14</v>
      </c>
    </row>
    <row r="55" spans="1:10" x14ac:dyDescent="0.15">
      <c r="A55">
        <v>2004</v>
      </c>
      <c r="B55">
        <v>0</v>
      </c>
      <c r="C55">
        <v>0</v>
      </c>
      <c r="D55">
        <v>0</v>
      </c>
      <c r="E55">
        <v>0</v>
      </c>
      <c r="F55"/>
      <c r="G55" s="10" t="str">
        <f t="shared" si="2"/>
        <v>N/A</v>
      </c>
      <c r="H55" s="10" t="str">
        <f t="shared" si="3"/>
        <v>N/A</v>
      </c>
      <c r="I55" s="10" t="str">
        <f t="shared" si="4"/>
        <v>N/A</v>
      </c>
    </row>
    <row r="56" spans="1:10" x14ac:dyDescent="0.15">
      <c r="A56">
        <v>2005</v>
      </c>
      <c r="B56">
        <v>16</v>
      </c>
      <c r="C56">
        <v>2</v>
      </c>
      <c r="D56">
        <v>3</v>
      </c>
      <c r="E56">
        <v>103</v>
      </c>
      <c r="F56"/>
      <c r="G56" s="10">
        <f t="shared" si="2"/>
        <v>6.4375</v>
      </c>
      <c r="H56" s="10">
        <f t="shared" si="3"/>
        <v>32</v>
      </c>
      <c r="I56" s="10">
        <f t="shared" si="4"/>
        <v>34.333333333333336</v>
      </c>
      <c r="J56" s="3" t="s">
        <v>207</v>
      </c>
    </row>
    <row r="57" spans="1:10" x14ac:dyDescent="0.15">
      <c r="A57">
        <v>2006</v>
      </c>
      <c r="B57">
        <v>16</v>
      </c>
      <c r="C57">
        <v>2</v>
      </c>
      <c r="D57">
        <v>3</v>
      </c>
      <c r="E57">
        <v>103</v>
      </c>
      <c r="F57"/>
      <c r="G57" s="10">
        <f t="shared" si="2"/>
        <v>6.4375</v>
      </c>
      <c r="H57" s="10">
        <f t="shared" si="3"/>
        <v>32</v>
      </c>
      <c r="I57" s="10">
        <f t="shared" si="4"/>
        <v>34.333333333333336</v>
      </c>
      <c r="J57" s="3" t="s">
        <v>205</v>
      </c>
    </row>
    <row r="58" spans="1:10" x14ac:dyDescent="0.15">
      <c r="A58">
        <v>2007</v>
      </c>
      <c r="B58">
        <v>36.4</v>
      </c>
      <c r="C58">
        <v>4</v>
      </c>
      <c r="D58">
        <v>6</v>
      </c>
      <c r="E58">
        <v>167</v>
      </c>
      <c r="F58"/>
      <c r="G58" s="10">
        <f>IF(ISERROR(E58/B58),"N/A",E58/B58)</f>
        <v>4.5879120879120885</v>
      </c>
      <c r="H58" s="10">
        <f>IF(ISERROR((B58*6)/D58),"N/A",(B58*6)/D58)</f>
        <v>36.4</v>
      </c>
      <c r="I58" s="10">
        <f>IF(ISERROR(E58/D58),"N/A",E58/D58)</f>
        <v>27.833333333333332</v>
      </c>
      <c r="J58" s="3" t="s">
        <v>66</v>
      </c>
    </row>
    <row r="59" spans="1:10" x14ac:dyDescent="0.15">
      <c r="A59">
        <v>2008</v>
      </c>
      <c r="B59">
        <v>40</v>
      </c>
      <c r="C59">
        <v>4</v>
      </c>
      <c r="D59">
        <v>7</v>
      </c>
      <c r="E59">
        <v>139</v>
      </c>
      <c r="F59"/>
      <c r="G59" s="10">
        <f t="shared" ref="G59:G62" si="5">IF(ISERROR(E59/B59),"N/A",E59/B59)</f>
        <v>3.4750000000000001</v>
      </c>
      <c r="H59" s="10">
        <f t="shared" ref="H59:H62" si="6">IF(ISERROR((B59*6)/D59),"N/A",(B59*6)/D59)</f>
        <v>34.285714285714285</v>
      </c>
      <c r="I59" s="10">
        <f t="shared" ref="I59:I61" si="7">IF(ISERROR(E59/D59),"N/A",E59/D59)</f>
        <v>19.857142857142858</v>
      </c>
      <c r="J59" s="3" t="s">
        <v>7</v>
      </c>
    </row>
    <row r="60" spans="1:10" x14ac:dyDescent="0.15">
      <c r="A60">
        <v>2009</v>
      </c>
      <c r="B60">
        <v>44.4</v>
      </c>
      <c r="C60">
        <v>4</v>
      </c>
      <c r="D60">
        <v>7</v>
      </c>
      <c r="E60">
        <v>202</v>
      </c>
      <c r="F60"/>
      <c r="G60" s="10">
        <f t="shared" si="5"/>
        <v>4.5495495495495497</v>
      </c>
      <c r="H60" s="10">
        <f t="shared" si="6"/>
        <v>38.057142857142857</v>
      </c>
      <c r="I60" s="10">
        <f t="shared" si="7"/>
        <v>28.857142857142858</v>
      </c>
      <c r="J60" s="3" t="s">
        <v>192</v>
      </c>
    </row>
    <row r="61" spans="1:10" x14ac:dyDescent="0.15">
      <c r="A61">
        <v>2010</v>
      </c>
      <c r="B61">
        <v>37.4</v>
      </c>
      <c r="C61">
        <v>3</v>
      </c>
      <c r="D61">
        <v>6</v>
      </c>
      <c r="E61">
        <v>159</v>
      </c>
      <c r="F61"/>
      <c r="G61" s="10">
        <f t="shared" si="5"/>
        <v>4.2513368983957225</v>
      </c>
      <c r="H61" s="10">
        <f t="shared" si="6"/>
        <v>37.4</v>
      </c>
      <c r="I61" s="10">
        <f t="shared" si="7"/>
        <v>26.5</v>
      </c>
      <c r="J61" s="3" t="s">
        <v>193</v>
      </c>
    </row>
    <row r="62" spans="1:10" x14ac:dyDescent="0.15">
      <c r="A62">
        <v>2011</v>
      </c>
      <c r="B62">
        <v>20</v>
      </c>
      <c r="C62">
        <v>1</v>
      </c>
      <c r="D62">
        <v>8</v>
      </c>
      <c r="E62">
        <v>89</v>
      </c>
      <c r="F62"/>
      <c r="G62" s="10">
        <f t="shared" si="5"/>
        <v>4.45</v>
      </c>
      <c r="H62" s="10">
        <f t="shared" si="6"/>
        <v>15</v>
      </c>
      <c r="I62" s="10">
        <f t="shared" ref="I62:I67" si="8">IF(ISERROR(E62/D62),"N/A",E62/D62)</f>
        <v>11.125</v>
      </c>
      <c r="J62" s="3" t="s">
        <v>194</v>
      </c>
    </row>
    <row r="63" spans="1:10" x14ac:dyDescent="0.15">
      <c r="A63">
        <v>2012</v>
      </c>
      <c r="B63">
        <v>8.4</v>
      </c>
      <c r="C63">
        <v>2</v>
      </c>
      <c r="D63">
        <v>2</v>
      </c>
      <c r="E63">
        <v>46</v>
      </c>
      <c r="F63"/>
      <c r="G63" s="10">
        <f t="shared" ref="G63:G67" si="9">IF(ISERROR(E63/B63),"N/A",E63/B63)</f>
        <v>5.4761904761904763</v>
      </c>
      <c r="H63" s="10">
        <f t="shared" ref="H63:H67" si="10">IF(ISERROR((B63*6)/D63),"N/A",(B63*6)/D63)</f>
        <v>25.200000000000003</v>
      </c>
      <c r="I63" s="10">
        <f t="shared" si="8"/>
        <v>23</v>
      </c>
      <c r="J63" s="3" t="s">
        <v>195</v>
      </c>
    </row>
    <row r="64" spans="1:10" x14ac:dyDescent="0.15">
      <c r="A64">
        <v>2013</v>
      </c>
      <c r="B64">
        <v>9</v>
      </c>
      <c r="C64">
        <v>0</v>
      </c>
      <c r="D64">
        <v>0</v>
      </c>
      <c r="E64">
        <v>60</v>
      </c>
      <c r="F64"/>
      <c r="G64" s="10">
        <f t="shared" si="9"/>
        <v>6.666666666666667</v>
      </c>
      <c r="H64" s="10" t="str">
        <f t="shared" si="10"/>
        <v>N/A</v>
      </c>
      <c r="I64" s="10" t="str">
        <f t="shared" si="8"/>
        <v>N/A</v>
      </c>
      <c r="J64" s="3"/>
    </row>
    <row r="65" spans="1:10" x14ac:dyDescent="0.15">
      <c r="A65">
        <v>2014</v>
      </c>
      <c r="B65">
        <v>32</v>
      </c>
      <c r="C65">
        <v>4</v>
      </c>
      <c r="D65">
        <v>6</v>
      </c>
      <c r="E65">
        <v>110</v>
      </c>
      <c r="F65"/>
      <c r="G65" s="10">
        <f t="shared" si="9"/>
        <v>3.4375</v>
      </c>
      <c r="H65" s="10">
        <f t="shared" si="10"/>
        <v>32</v>
      </c>
      <c r="I65" s="10">
        <f t="shared" si="8"/>
        <v>18.333333333333332</v>
      </c>
      <c r="J65" s="3" t="s">
        <v>234</v>
      </c>
    </row>
    <row r="66" spans="1:10" x14ac:dyDescent="0.15">
      <c r="A66">
        <v>2015</v>
      </c>
      <c r="B66">
        <v>9</v>
      </c>
      <c r="C66">
        <v>0</v>
      </c>
      <c r="D66">
        <v>2</v>
      </c>
      <c r="E66">
        <v>62</v>
      </c>
      <c r="F66"/>
      <c r="G66" s="10">
        <f t="shared" si="9"/>
        <v>6.8888888888888893</v>
      </c>
      <c r="H66" s="10">
        <f t="shared" si="10"/>
        <v>27</v>
      </c>
      <c r="I66" s="10">
        <f t="shared" si="8"/>
        <v>31</v>
      </c>
      <c r="J66" s="38" t="s">
        <v>242</v>
      </c>
    </row>
    <row r="67" spans="1:10" x14ac:dyDescent="0.15">
      <c r="A67">
        <v>2016</v>
      </c>
      <c r="B67" s="22">
        <v>11</v>
      </c>
      <c r="C67" s="22">
        <v>2</v>
      </c>
      <c r="D67" s="22">
        <v>1</v>
      </c>
      <c r="E67" s="22">
        <v>48</v>
      </c>
      <c r="F67" s="22">
        <v>0</v>
      </c>
      <c r="G67" s="10">
        <f t="shared" si="9"/>
        <v>4.3636363636363633</v>
      </c>
      <c r="H67" s="10">
        <f t="shared" si="10"/>
        <v>66</v>
      </c>
      <c r="I67" s="10">
        <f t="shared" si="8"/>
        <v>48</v>
      </c>
      <c r="J67" s="39" t="s">
        <v>283</v>
      </c>
    </row>
    <row r="68" spans="1:10" x14ac:dyDescent="0.15">
      <c r="A68">
        <v>2017</v>
      </c>
      <c r="B68" s="22">
        <v>28.1</v>
      </c>
      <c r="C68" s="22">
        <v>2</v>
      </c>
      <c r="D68" s="22">
        <v>8</v>
      </c>
      <c r="E68" s="22">
        <v>100</v>
      </c>
      <c r="F68" s="22">
        <v>0</v>
      </c>
      <c r="G68" s="4">
        <v>3.5587188612099641</v>
      </c>
      <c r="H68" s="4">
        <v>21.075000000000003</v>
      </c>
      <c r="I68" s="4">
        <v>12.5</v>
      </c>
      <c r="J68" s="49" t="s">
        <v>2</v>
      </c>
    </row>
    <row r="69" spans="1:10" x14ac:dyDescent="0.15">
      <c r="B69"/>
      <c r="C69"/>
      <c r="D69"/>
      <c r="E69"/>
      <c r="F69"/>
      <c r="G69" s="1"/>
      <c r="H69" s="1"/>
      <c r="I69" s="1"/>
      <c r="J69" s="3"/>
    </row>
    <row r="70" spans="1:10" x14ac:dyDescent="0.15">
      <c r="A70" t="s">
        <v>55</v>
      </c>
      <c r="B70">
        <f>SUM(B52:B69)</f>
        <v>328.90000000000003</v>
      </c>
      <c r="C70">
        <f>SUM(C52:C69)</f>
        <v>32</v>
      </c>
      <c r="D70">
        <f>SUM(D52:D69)</f>
        <v>65</v>
      </c>
      <c r="E70">
        <f>SUM(E52:E69)</f>
        <v>1489</v>
      </c>
      <c r="F70">
        <f>SUM(F52:F69)</f>
        <v>0</v>
      </c>
      <c r="G70" s="1">
        <f>E70/B70</f>
        <v>4.527211918516266</v>
      </c>
      <c r="H70" s="1">
        <f>(B70*6)/D70</f>
        <v>30.360000000000003</v>
      </c>
      <c r="I70" s="1">
        <f>E70/D70</f>
        <v>22.907692307692308</v>
      </c>
      <c r="J70" s="3" t="s">
        <v>7</v>
      </c>
    </row>
  </sheetData>
  <hyperlinks>
    <hyperlink ref="A1" location="'Overall ave'!A1" display="(back to front sheet)" xr:uid="{00000000-0004-0000-11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3"/>
  <sheetViews>
    <sheetView zoomScale="110" zoomScaleNormal="110" workbookViewId="0"/>
  </sheetViews>
  <sheetFormatPr defaultColWidth="8.76171875" defaultRowHeight="12.75" x14ac:dyDescent="0.15"/>
  <cols>
    <col min="2" max="2" width="9.16796875" style="3" customWidth="1"/>
    <col min="3" max="3" width="9.16796875" style="4" customWidth="1"/>
    <col min="4" max="6" width="9.16796875" style="3" customWidth="1"/>
    <col min="7" max="7" width="10.11328125" style="3" customWidth="1"/>
    <col min="8" max="8" width="9.16796875" style="3" customWidth="1"/>
  </cols>
  <sheetData>
    <row r="1" spans="1:8" x14ac:dyDescent="0.15">
      <c r="A1" t="s">
        <v>98</v>
      </c>
    </row>
    <row r="2" spans="1:8" x14ac:dyDescent="0.15">
      <c r="A2" t="s">
        <v>99</v>
      </c>
      <c r="B2" s="3" t="s">
        <v>100</v>
      </c>
      <c r="C2" s="4" t="s">
        <v>101</v>
      </c>
      <c r="D2" s="3" t="s">
        <v>102</v>
      </c>
      <c r="E2" s="3" t="s">
        <v>103</v>
      </c>
      <c r="F2" s="3" t="s">
        <v>106</v>
      </c>
      <c r="G2" s="3" t="s">
        <v>105</v>
      </c>
      <c r="H2" s="3" t="s">
        <v>104</v>
      </c>
    </row>
    <row r="3" spans="1:8" x14ac:dyDescent="0.15">
      <c r="A3">
        <v>1985</v>
      </c>
      <c r="B3" s="8">
        <f>SUM(C3:F3)</f>
        <v>23</v>
      </c>
      <c r="C3" s="8">
        <v>12</v>
      </c>
      <c r="D3" s="3">
        <v>5</v>
      </c>
      <c r="E3" s="3">
        <v>6</v>
      </c>
      <c r="G3" s="3">
        <v>3</v>
      </c>
      <c r="H3" s="3">
        <v>0</v>
      </c>
    </row>
    <row r="4" spans="1:8" x14ac:dyDescent="0.15">
      <c r="A4">
        <v>1986</v>
      </c>
      <c r="C4" s="8"/>
    </row>
    <row r="5" spans="1:8" x14ac:dyDescent="0.15">
      <c r="A5">
        <v>1987</v>
      </c>
      <c r="B5" s="8">
        <f>SUM(C5:F5)</f>
        <v>23</v>
      </c>
      <c r="C5" s="8">
        <v>9</v>
      </c>
      <c r="D5" s="3">
        <v>8</v>
      </c>
      <c r="E5" s="3">
        <v>6</v>
      </c>
    </row>
    <row r="6" spans="1:8" x14ac:dyDescent="0.15">
      <c r="A6">
        <v>1988</v>
      </c>
      <c r="B6" s="8">
        <f>SUM(C6:F6)</f>
        <v>30</v>
      </c>
      <c r="C6" s="8">
        <v>14</v>
      </c>
      <c r="D6" s="3">
        <v>12</v>
      </c>
      <c r="E6" s="3">
        <v>4</v>
      </c>
      <c r="H6" s="3">
        <v>9</v>
      </c>
    </row>
    <row r="7" spans="1:8" x14ac:dyDescent="0.15">
      <c r="A7">
        <v>1989</v>
      </c>
      <c r="C7" s="8"/>
    </row>
    <row r="8" spans="1:8" x14ac:dyDescent="0.15">
      <c r="A8">
        <v>1990</v>
      </c>
      <c r="B8" s="8">
        <f>SUM(C8:F8)</f>
        <v>26</v>
      </c>
      <c r="C8" s="8">
        <v>9</v>
      </c>
      <c r="D8" s="3">
        <v>9</v>
      </c>
      <c r="E8" s="3">
        <v>8</v>
      </c>
      <c r="H8" s="3">
        <v>4</v>
      </c>
    </row>
    <row r="9" spans="1:8" x14ac:dyDescent="0.15">
      <c r="A9">
        <v>1991</v>
      </c>
      <c r="B9" s="8">
        <f t="shared" ref="B9:B13" si="0">SUM(C9:F9)</f>
        <v>25</v>
      </c>
      <c r="C9" s="8">
        <v>6</v>
      </c>
      <c r="D9" s="3">
        <v>11</v>
      </c>
      <c r="E9" s="3">
        <v>7</v>
      </c>
      <c r="F9" s="3">
        <v>1</v>
      </c>
      <c r="H9" s="3">
        <v>7</v>
      </c>
    </row>
    <row r="10" spans="1:8" x14ac:dyDescent="0.15">
      <c r="A10">
        <v>1992</v>
      </c>
      <c r="B10" s="8">
        <f t="shared" si="0"/>
        <v>26</v>
      </c>
      <c r="C10" s="8">
        <v>6</v>
      </c>
      <c r="D10" s="3">
        <v>13</v>
      </c>
      <c r="E10" s="3">
        <v>6</v>
      </c>
      <c r="F10" s="3">
        <v>1</v>
      </c>
      <c r="H10" s="3">
        <v>7</v>
      </c>
    </row>
    <row r="11" spans="1:8" x14ac:dyDescent="0.15">
      <c r="A11">
        <v>1993</v>
      </c>
      <c r="B11" s="8">
        <f t="shared" si="0"/>
        <v>29</v>
      </c>
      <c r="C11" s="8">
        <v>7</v>
      </c>
      <c r="D11" s="3">
        <v>14</v>
      </c>
      <c r="E11" s="3">
        <v>8</v>
      </c>
      <c r="H11" s="3">
        <v>7</v>
      </c>
    </row>
    <row r="12" spans="1:8" x14ac:dyDescent="0.15">
      <c r="A12">
        <v>1994</v>
      </c>
      <c r="B12" s="8">
        <f t="shared" si="0"/>
        <v>19</v>
      </c>
      <c r="C12" s="8">
        <v>6</v>
      </c>
      <c r="D12" s="3">
        <v>11</v>
      </c>
      <c r="E12" s="3">
        <v>2</v>
      </c>
      <c r="H12" s="3">
        <v>4</v>
      </c>
    </row>
    <row r="13" spans="1:8" x14ac:dyDescent="0.15">
      <c r="A13">
        <v>1995</v>
      </c>
      <c r="B13" s="8">
        <f t="shared" si="0"/>
        <v>19</v>
      </c>
      <c r="C13" s="8">
        <v>3</v>
      </c>
      <c r="D13" s="3">
        <v>12</v>
      </c>
      <c r="E13" s="3">
        <v>4</v>
      </c>
      <c r="G13" s="3">
        <v>1</v>
      </c>
      <c r="H13" s="3">
        <v>3</v>
      </c>
    </row>
    <row r="14" spans="1:8" x14ac:dyDescent="0.15">
      <c r="A14">
        <v>1996</v>
      </c>
      <c r="C14" s="8"/>
    </row>
    <row r="15" spans="1:8" x14ac:dyDescent="0.15">
      <c r="A15">
        <v>1997</v>
      </c>
      <c r="C15" s="8"/>
    </row>
    <row r="16" spans="1:8" x14ac:dyDescent="0.15">
      <c r="A16">
        <v>1998</v>
      </c>
      <c r="B16" s="8">
        <f t="shared" ref="B16:B35" si="1">SUM(C16:F16)</f>
        <v>19</v>
      </c>
      <c r="C16" s="8">
        <v>7</v>
      </c>
      <c r="D16" s="3">
        <v>5</v>
      </c>
      <c r="E16" s="3">
        <v>7</v>
      </c>
      <c r="G16" s="3">
        <v>2</v>
      </c>
      <c r="H16" s="3">
        <v>2</v>
      </c>
    </row>
    <row r="17" spans="1:8" x14ac:dyDescent="0.15">
      <c r="A17">
        <v>1999</v>
      </c>
      <c r="B17" s="8">
        <f t="shared" si="1"/>
        <v>20</v>
      </c>
      <c r="C17" s="8">
        <v>9</v>
      </c>
      <c r="D17" s="3">
        <v>9</v>
      </c>
      <c r="E17" s="3">
        <v>2</v>
      </c>
    </row>
    <row r="18" spans="1:8" x14ac:dyDescent="0.15">
      <c r="A18">
        <v>2000</v>
      </c>
      <c r="B18" s="8">
        <f t="shared" si="1"/>
        <v>17</v>
      </c>
      <c r="C18" s="8">
        <v>8</v>
      </c>
      <c r="D18" s="3">
        <v>4</v>
      </c>
      <c r="E18" s="3">
        <v>5</v>
      </c>
      <c r="H18" s="3">
        <v>7</v>
      </c>
    </row>
    <row r="19" spans="1:8" x14ac:dyDescent="0.15">
      <c r="A19">
        <v>2001</v>
      </c>
      <c r="B19" s="8">
        <f t="shared" si="1"/>
        <v>18</v>
      </c>
      <c r="C19" s="8">
        <v>6</v>
      </c>
      <c r="D19" s="3">
        <v>7</v>
      </c>
      <c r="E19" s="3">
        <v>5</v>
      </c>
      <c r="G19" s="3">
        <v>1</v>
      </c>
      <c r="H19" s="3">
        <v>1</v>
      </c>
    </row>
    <row r="20" spans="1:8" x14ac:dyDescent="0.15">
      <c r="A20">
        <v>2002</v>
      </c>
      <c r="B20" s="8">
        <f t="shared" si="1"/>
        <v>17</v>
      </c>
      <c r="C20" s="8">
        <v>4</v>
      </c>
      <c r="D20" s="3">
        <v>9</v>
      </c>
      <c r="E20" s="3">
        <v>4</v>
      </c>
      <c r="H20" s="3">
        <v>6</v>
      </c>
    </row>
    <row r="21" spans="1:8" x14ac:dyDescent="0.15">
      <c r="A21">
        <v>2003</v>
      </c>
      <c r="B21" s="8">
        <f t="shared" si="1"/>
        <v>18</v>
      </c>
      <c r="C21" s="8">
        <v>3</v>
      </c>
      <c r="D21" s="3">
        <v>6</v>
      </c>
      <c r="E21" s="3">
        <v>9</v>
      </c>
      <c r="H21" s="3">
        <v>4</v>
      </c>
    </row>
    <row r="22" spans="1:8" x14ac:dyDescent="0.15">
      <c r="A22">
        <v>2004</v>
      </c>
      <c r="B22" s="8">
        <f t="shared" si="1"/>
        <v>22</v>
      </c>
      <c r="C22" s="8">
        <v>6</v>
      </c>
      <c r="D22" s="3">
        <v>12</v>
      </c>
      <c r="E22" s="3">
        <v>4</v>
      </c>
      <c r="H22" s="3">
        <v>1</v>
      </c>
    </row>
    <row r="23" spans="1:8" x14ac:dyDescent="0.15">
      <c r="A23">
        <v>2005</v>
      </c>
      <c r="B23" s="8">
        <f t="shared" si="1"/>
        <v>23</v>
      </c>
      <c r="C23" s="8">
        <v>9</v>
      </c>
      <c r="D23" s="3">
        <v>12</v>
      </c>
      <c r="E23" s="3">
        <v>2</v>
      </c>
      <c r="H23" s="3">
        <v>0</v>
      </c>
    </row>
    <row r="24" spans="1:8" x14ac:dyDescent="0.15">
      <c r="A24">
        <v>2006</v>
      </c>
      <c r="B24" s="8">
        <f t="shared" si="1"/>
        <v>18</v>
      </c>
      <c r="C24" s="8">
        <v>8</v>
      </c>
      <c r="D24" s="3">
        <v>8</v>
      </c>
      <c r="E24" s="3">
        <v>2</v>
      </c>
      <c r="H24" s="3">
        <v>3</v>
      </c>
    </row>
    <row r="25" spans="1:8" x14ac:dyDescent="0.15">
      <c r="A25">
        <v>2007</v>
      </c>
      <c r="B25" s="8">
        <f t="shared" si="1"/>
        <v>17</v>
      </c>
      <c r="C25" s="8">
        <v>6</v>
      </c>
      <c r="D25" s="3">
        <v>6</v>
      </c>
      <c r="E25" s="3">
        <v>5</v>
      </c>
      <c r="H25" s="3">
        <v>4</v>
      </c>
    </row>
    <row r="26" spans="1:8" x14ac:dyDescent="0.15">
      <c r="A26">
        <v>2008</v>
      </c>
      <c r="B26" s="8">
        <f t="shared" si="1"/>
        <v>21</v>
      </c>
      <c r="C26" s="8">
        <v>8</v>
      </c>
      <c r="D26" s="3">
        <v>10</v>
      </c>
      <c r="E26" s="3">
        <v>3</v>
      </c>
      <c r="H26" s="3">
        <v>2</v>
      </c>
    </row>
    <row r="27" spans="1:8" x14ac:dyDescent="0.15">
      <c r="A27">
        <v>2009</v>
      </c>
      <c r="B27" s="8">
        <f t="shared" si="1"/>
        <v>22</v>
      </c>
      <c r="C27" s="8">
        <v>11</v>
      </c>
      <c r="D27" s="3">
        <v>7</v>
      </c>
      <c r="E27" s="3">
        <v>4</v>
      </c>
      <c r="H27" s="3">
        <v>1</v>
      </c>
    </row>
    <row r="28" spans="1:8" x14ac:dyDescent="0.15">
      <c r="A28">
        <v>2010</v>
      </c>
      <c r="B28" s="8">
        <f t="shared" si="1"/>
        <v>22</v>
      </c>
      <c r="C28" s="8">
        <v>10</v>
      </c>
      <c r="D28" s="3">
        <v>10</v>
      </c>
      <c r="E28" s="3">
        <v>1</v>
      </c>
      <c r="F28" s="3">
        <v>1</v>
      </c>
      <c r="H28" s="3">
        <v>2</v>
      </c>
    </row>
    <row r="29" spans="1:8" x14ac:dyDescent="0.15">
      <c r="A29">
        <v>2011</v>
      </c>
      <c r="B29" s="8">
        <f t="shared" si="1"/>
        <v>22</v>
      </c>
      <c r="C29" s="8">
        <v>14</v>
      </c>
      <c r="D29" s="3">
        <v>3</v>
      </c>
      <c r="E29" s="3">
        <v>5</v>
      </c>
      <c r="G29" s="3">
        <v>2</v>
      </c>
      <c r="H29" s="3">
        <v>0</v>
      </c>
    </row>
    <row r="30" spans="1:8" x14ac:dyDescent="0.15">
      <c r="A30">
        <v>2012</v>
      </c>
      <c r="B30" s="8">
        <f t="shared" si="1"/>
        <v>16</v>
      </c>
      <c r="C30" s="8">
        <v>10</v>
      </c>
      <c r="D30" s="3">
        <v>6</v>
      </c>
      <c r="E30" s="3">
        <v>0</v>
      </c>
      <c r="H30" s="3">
        <v>8</v>
      </c>
    </row>
    <row r="31" spans="1:8" x14ac:dyDescent="0.15">
      <c r="A31">
        <v>2013</v>
      </c>
      <c r="B31" s="8">
        <f t="shared" si="1"/>
        <v>24</v>
      </c>
      <c r="C31" s="8">
        <v>13</v>
      </c>
      <c r="D31" s="3">
        <v>5</v>
      </c>
      <c r="E31" s="3">
        <v>6</v>
      </c>
      <c r="H31" s="3">
        <v>1</v>
      </c>
    </row>
    <row r="32" spans="1:8" x14ac:dyDescent="0.15">
      <c r="A32">
        <v>2014</v>
      </c>
      <c r="B32" s="8">
        <f t="shared" si="1"/>
        <v>19</v>
      </c>
      <c r="C32" s="8">
        <v>7</v>
      </c>
      <c r="D32" s="3">
        <v>6</v>
      </c>
      <c r="E32" s="3">
        <v>6</v>
      </c>
      <c r="G32" s="3">
        <v>2</v>
      </c>
      <c r="H32" s="3">
        <v>4</v>
      </c>
    </row>
    <row r="33" spans="1:8" x14ac:dyDescent="0.15">
      <c r="A33">
        <v>2015</v>
      </c>
      <c r="B33" s="8">
        <f t="shared" si="1"/>
        <v>21</v>
      </c>
      <c r="C33" s="8">
        <v>13</v>
      </c>
      <c r="D33" s="3">
        <v>4</v>
      </c>
      <c r="E33" s="3">
        <v>4</v>
      </c>
      <c r="G33" s="3">
        <v>1</v>
      </c>
      <c r="H33" s="3">
        <v>3</v>
      </c>
    </row>
    <row r="34" spans="1:8" x14ac:dyDescent="0.15">
      <c r="A34">
        <v>2016</v>
      </c>
      <c r="B34" s="8">
        <f t="shared" si="1"/>
        <v>22</v>
      </c>
      <c r="C34" s="8">
        <v>14</v>
      </c>
      <c r="D34" s="8">
        <v>5</v>
      </c>
      <c r="E34" s="8">
        <v>3</v>
      </c>
      <c r="F34" s="8">
        <v>0</v>
      </c>
      <c r="G34" s="8">
        <v>1</v>
      </c>
      <c r="H34" s="8">
        <v>4</v>
      </c>
    </row>
    <row r="35" spans="1:8" x14ac:dyDescent="0.15">
      <c r="A35">
        <v>2017</v>
      </c>
      <c r="B35" s="8">
        <f t="shared" si="1"/>
        <v>25</v>
      </c>
      <c r="C35" s="8">
        <v>12</v>
      </c>
      <c r="D35" s="8">
        <v>6</v>
      </c>
      <c r="E35" s="8">
        <v>7</v>
      </c>
      <c r="F35" s="8">
        <v>0</v>
      </c>
      <c r="G35" s="8">
        <v>0</v>
      </c>
      <c r="H35" s="8">
        <v>0</v>
      </c>
    </row>
    <row r="36" spans="1:8" x14ac:dyDescent="0.15">
      <c r="A36">
        <v>2018</v>
      </c>
      <c r="B36" s="8">
        <f>SUM(C36:F36)</f>
        <v>21</v>
      </c>
      <c r="C36" s="8">
        <v>8</v>
      </c>
      <c r="D36" s="8">
        <v>8</v>
      </c>
      <c r="E36" s="8">
        <v>5</v>
      </c>
      <c r="F36" s="8">
        <v>0</v>
      </c>
      <c r="G36" s="8">
        <v>0</v>
      </c>
      <c r="H36" s="8">
        <v>4</v>
      </c>
    </row>
    <row r="37" spans="1:8" x14ac:dyDescent="0.15">
      <c r="A37">
        <v>2019</v>
      </c>
      <c r="B37" s="8">
        <f>SUM(C37:F37)</f>
        <v>23</v>
      </c>
      <c r="C37" s="8">
        <v>14</v>
      </c>
      <c r="D37" s="8">
        <v>4</v>
      </c>
      <c r="E37" s="8">
        <v>5</v>
      </c>
      <c r="F37" s="8">
        <v>0</v>
      </c>
      <c r="G37" s="8">
        <v>0</v>
      </c>
      <c r="H37" s="8">
        <v>3</v>
      </c>
    </row>
    <row r="39" spans="1:8" x14ac:dyDescent="0.15">
      <c r="A39" s="5" t="s">
        <v>54</v>
      </c>
      <c r="B39" s="6">
        <f>SUM(B3:B38)</f>
        <v>667</v>
      </c>
      <c r="C39" s="6">
        <f t="shared" ref="C39:H39" si="2">SUM(C3:C38)</f>
        <v>272</v>
      </c>
      <c r="D39" s="6">
        <f t="shared" si="2"/>
        <v>247</v>
      </c>
      <c r="E39" s="6">
        <f t="shared" si="2"/>
        <v>145</v>
      </c>
      <c r="F39" s="6">
        <f>SUM(F3:F38)</f>
        <v>3</v>
      </c>
      <c r="G39" s="6">
        <f>SUM(G3:G38)</f>
        <v>13</v>
      </c>
      <c r="H39" s="6">
        <f t="shared" si="2"/>
        <v>101</v>
      </c>
    </row>
    <row r="40" spans="1:8" x14ac:dyDescent="0.15">
      <c r="A40" s="5"/>
      <c r="B40" s="6"/>
      <c r="C40" s="7"/>
      <c r="D40" s="6"/>
      <c r="E40" s="6"/>
      <c r="F40" s="6"/>
      <c r="G40" s="6"/>
      <c r="H40" s="6"/>
    </row>
    <row r="41" spans="1:8" x14ac:dyDescent="0.15">
      <c r="A41" s="5" t="s">
        <v>14</v>
      </c>
      <c r="B41" s="6"/>
      <c r="C41" s="7">
        <f>(C39/B39)*100</f>
        <v>40.779610194902546</v>
      </c>
      <c r="D41" s="7">
        <f>(D39/B39)*100</f>
        <v>37.031484257871064</v>
      </c>
      <c r="E41" s="7">
        <f>(E39/B39)*100</f>
        <v>21.739130434782609</v>
      </c>
      <c r="F41" s="7">
        <f>(F39/B39)*100</f>
        <v>0.4497751124437781</v>
      </c>
      <c r="G41" s="7"/>
      <c r="H41" s="7"/>
    </row>
    <row r="43" spans="1:8" x14ac:dyDescent="0.15">
      <c r="D43" s="4"/>
      <c r="E43" s="4"/>
    </row>
  </sheetData>
  <phoneticPr fontId="3" type="noConversion"/>
  <pageMargins left="0.75" right="0.75" top="1" bottom="1" header="0.5" footer="0.5"/>
  <pageSetup paperSize="9" orientation="portrait" horizontalDpi="300" verticalDpi="300"/>
  <ignoredErrors>
    <ignoredError sqref="B3 B6:B33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/>
  <dimension ref="A1:L72"/>
  <sheetViews>
    <sheetView zoomScale="125" zoomScaleNormal="125" zoomScalePageLayoutView="125" workbookViewId="0"/>
  </sheetViews>
  <sheetFormatPr defaultColWidth="8.76171875" defaultRowHeight="12.75" x14ac:dyDescent="0.15"/>
  <cols>
    <col min="8" max="8" width="9.16796875" style="1" customWidth="1"/>
  </cols>
  <sheetData>
    <row r="1" spans="1:12" x14ac:dyDescent="0.15">
      <c r="A1" s="19" t="s">
        <v>164</v>
      </c>
      <c r="C1" s="64" t="s">
        <v>270</v>
      </c>
    </row>
    <row r="2" spans="1:12" x14ac:dyDescent="0.15">
      <c r="A2" s="5" t="s">
        <v>43</v>
      </c>
      <c r="B2" s="5" t="s">
        <v>131</v>
      </c>
    </row>
    <row r="3" spans="1:12" x14ac:dyDescent="0.15">
      <c r="A3" s="5" t="s">
        <v>108</v>
      </c>
      <c r="B3" s="5"/>
    </row>
    <row r="4" spans="1:12" hidden="1" x14ac:dyDescent="0.15">
      <c r="A4" s="9">
        <f>COUNTA(A8:A27)</f>
        <v>19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/>
    </row>
    <row r="5" spans="1:12" hidden="1" x14ac:dyDescent="0.15">
      <c r="A5" s="9">
        <f>COUNTA(A55:A71)</f>
        <v>16</v>
      </c>
      <c r="B5">
        <v>2</v>
      </c>
      <c r="C5">
        <v>19</v>
      </c>
      <c r="D5">
        <v>20</v>
      </c>
      <c r="E5">
        <v>21</v>
      </c>
      <c r="F5">
        <v>7</v>
      </c>
      <c r="G5" s="9"/>
      <c r="H5" s="9"/>
      <c r="J5" s="9"/>
      <c r="K5" s="9"/>
      <c r="L5" s="9"/>
    </row>
    <row r="6" spans="1:12" x14ac:dyDescent="0.15">
      <c r="A6" s="9"/>
      <c r="G6" s="9"/>
      <c r="H6" s="9"/>
      <c r="J6" s="9"/>
      <c r="K6" s="9"/>
      <c r="L6" s="9"/>
    </row>
    <row r="7" spans="1:12" x14ac:dyDescent="0.15">
      <c r="A7" t="s">
        <v>99</v>
      </c>
      <c r="B7" t="s">
        <v>31</v>
      </c>
      <c r="C7" t="s">
        <v>32</v>
      </c>
      <c r="D7" t="s">
        <v>33</v>
      </c>
      <c r="E7" t="s">
        <v>264</v>
      </c>
      <c r="F7" t="s">
        <v>34</v>
      </c>
      <c r="G7" t="s">
        <v>22</v>
      </c>
      <c r="H7" t="s">
        <v>35</v>
      </c>
      <c r="I7" s="1" t="s">
        <v>114</v>
      </c>
      <c r="J7" t="s">
        <v>196</v>
      </c>
      <c r="K7" s="9" t="s">
        <v>262</v>
      </c>
      <c r="L7" s="9"/>
    </row>
    <row r="8" spans="1:12" x14ac:dyDescent="0.15">
      <c r="A8">
        <v>2001</v>
      </c>
      <c r="B8">
        <v>7</v>
      </c>
      <c r="C8">
        <v>6</v>
      </c>
      <c r="D8">
        <v>1</v>
      </c>
      <c r="F8">
        <v>70</v>
      </c>
      <c r="G8" s="22">
        <v>0</v>
      </c>
      <c r="H8" s="22">
        <v>0</v>
      </c>
      <c r="I8" s="1">
        <f t="shared" ref="I8:I22" si="0">IF(C8=0,"",ROUND(F8/(C8-D8),3))</f>
        <v>14</v>
      </c>
    </row>
    <row r="9" spans="1:12" x14ac:dyDescent="0.15">
      <c r="A9">
        <v>2002</v>
      </c>
      <c r="B9">
        <v>12</v>
      </c>
      <c r="C9">
        <v>11</v>
      </c>
      <c r="D9">
        <v>1</v>
      </c>
      <c r="F9">
        <v>58</v>
      </c>
      <c r="G9" s="22">
        <v>0</v>
      </c>
      <c r="H9" s="22">
        <v>0</v>
      </c>
      <c r="I9" s="1">
        <f t="shared" si="0"/>
        <v>5.8</v>
      </c>
    </row>
    <row r="10" spans="1:12" x14ac:dyDescent="0.15">
      <c r="A10">
        <v>2003</v>
      </c>
      <c r="B10">
        <v>8</v>
      </c>
      <c r="C10">
        <v>6</v>
      </c>
      <c r="D10">
        <v>2</v>
      </c>
      <c r="F10">
        <v>24</v>
      </c>
      <c r="G10" s="22">
        <v>0</v>
      </c>
      <c r="H10" s="22">
        <v>0</v>
      </c>
      <c r="I10" s="1">
        <f t="shared" si="0"/>
        <v>6</v>
      </c>
    </row>
    <row r="11" spans="1:12" x14ac:dyDescent="0.15">
      <c r="A11">
        <v>2004</v>
      </c>
      <c r="B11">
        <v>17</v>
      </c>
      <c r="C11">
        <v>17</v>
      </c>
      <c r="D11">
        <v>7</v>
      </c>
      <c r="E11">
        <v>3</v>
      </c>
      <c r="F11">
        <v>96</v>
      </c>
      <c r="G11" s="22">
        <v>0</v>
      </c>
      <c r="H11" s="22">
        <v>0</v>
      </c>
      <c r="I11" s="1">
        <f t="shared" si="0"/>
        <v>9.6</v>
      </c>
      <c r="J11">
        <v>29</v>
      </c>
    </row>
    <row r="12" spans="1:12" x14ac:dyDescent="0.15">
      <c r="A12">
        <v>2005</v>
      </c>
      <c r="B12">
        <v>19</v>
      </c>
      <c r="C12">
        <v>15</v>
      </c>
      <c r="D12">
        <v>5</v>
      </c>
      <c r="E12">
        <v>2</v>
      </c>
      <c r="F12">
        <v>44</v>
      </c>
      <c r="G12" s="22">
        <v>0</v>
      </c>
      <c r="H12" s="22">
        <v>0</v>
      </c>
      <c r="I12" s="1">
        <f t="shared" si="0"/>
        <v>4.4000000000000004</v>
      </c>
      <c r="J12" s="9">
        <v>12</v>
      </c>
      <c r="K12" t="s">
        <v>355</v>
      </c>
    </row>
    <row r="13" spans="1:12" x14ac:dyDescent="0.15">
      <c r="A13">
        <v>2006</v>
      </c>
      <c r="B13">
        <v>17</v>
      </c>
      <c r="C13">
        <v>13</v>
      </c>
      <c r="D13">
        <v>4</v>
      </c>
      <c r="E13">
        <v>5</v>
      </c>
      <c r="F13">
        <v>72</v>
      </c>
      <c r="G13" s="22">
        <v>0</v>
      </c>
      <c r="H13" s="22">
        <v>0</v>
      </c>
      <c r="I13" s="1">
        <f t="shared" si="0"/>
        <v>8</v>
      </c>
      <c r="J13" s="9">
        <v>19</v>
      </c>
      <c r="K13" t="s">
        <v>355</v>
      </c>
    </row>
    <row r="14" spans="1:12" x14ac:dyDescent="0.15">
      <c r="A14">
        <v>2007</v>
      </c>
      <c r="B14" s="9">
        <v>14</v>
      </c>
      <c r="C14" s="9">
        <v>13</v>
      </c>
      <c r="D14" s="9">
        <v>3</v>
      </c>
      <c r="E14" s="9">
        <v>2</v>
      </c>
      <c r="F14" s="9">
        <v>166</v>
      </c>
      <c r="G14" s="22">
        <v>0</v>
      </c>
      <c r="H14" s="22">
        <v>0</v>
      </c>
      <c r="I14" s="1">
        <f t="shared" si="0"/>
        <v>16.600000000000001</v>
      </c>
      <c r="J14">
        <v>41</v>
      </c>
    </row>
    <row r="15" spans="1:12" x14ac:dyDescent="0.15">
      <c r="A15">
        <v>2008</v>
      </c>
      <c r="B15" s="9">
        <v>18</v>
      </c>
      <c r="C15" s="9">
        <v>11</v>
      </c>
      <c r="D15" s="9">
        <v>6</v>
      </c>
      <c r="E15" s="9">
        <v>2</v>
      </c>
      <c r="F15" s="9">
        <v>67</v>
      </c>
      <c r="G15" s="22">
        <v>0</v>
      </c>
      <c r="H15" s="22">
        <v>0</v>
      </c>
      <c r="I15" s="1">
        <f t="shared" si="0"/>
        <v>13.4</v>
      </c>
      <c r="J15">
        <v>33</v>
      </c>
    </row>
    <row r="16" spans="1:12" x14ac:dyDescent="0.15">
      <c r="A16">
        <v>2009</v>
      </c>
      <c r="B16">
        <v>18</v>
      </c>
      <c r="C16">
        <v>9</v>
      </c>
      <c r="D16">
        <v>4</v>
      </c>
      <c r="E16">
        <v>1</v>
      </c>
      <c r="F16">
        <v>67</v>
      </c>
      <c r="G16" s="22">
        <v>0</v>
      </c>
      <c r="H16" s="22">
        <v>0</v>
      </c>
      <c r="I16" s="1">
        <f t="shared" si="0"/>
        <v>13.4</v>
      </c>
      <c r="J16">
        <v>26</v>
      </c>
    </row>
    <row r="17" spans="1:12" x14ac:dyDescent="0.15">
      <c r="A17">
        <v>2010</v>
      </c>
      <c r="B17">
        <v>16</v>
      </c>
      <c r="C17">
        <v>10</v>
      </c>
      <c r="D17">
        <v>3</v>
      </c>
      <c r="E17">
        <v>3</v>
      </c>
      <c r="F17">
        <v>80</v>
      </c>
      <c r="G17" s="22">
        <v>0</v>
      </c>
      <c r="H17" s="22">
        <v>0</v>
      </c>
      <c r="I17" s="1">
        <f t="shared" si="0"/>
        <v>11.429</v>
      </c>
      <c r="J17">
        <v>28</v>
      </c>
    </row>
    <row r="18" spans="1:12" x14ac:dyDescent="0.15">
      <c r="A18">
        <v>2011</v>
      </c>
      <c r="B18">
        <v>21</v>
      </c>
      <c r="C18">
        <v>5</v>
      </c>
      <c r="D18">
        <v>3</v>
      </c>
      <c r="E18">
        <v>1</v>
      </c>
      <c r="F18">
        <v>30</v>
      </c>
      <c r="G18" s="22">
        <v>0</v>
      </c>
      <c r="H18" s="22">
        <v>0</v>
      </c>
      <c r="I18" s="1">
        <f t="shared" si="0"/>
        <v>15</v>
      </c>
      <c r="J18">
        <v>27</v>
      </c>
    </row>
    <row r="19" spans="1:12" x14ac:dyDescent="0.15">
      <c r="A19">
        <v>2012</v>
      </c>
      <c r="B19">
        <v>14</v>
      </c>
      <c r="C19">
        <v>8</v>
      </c>
      <c r="D19">
        <v>2</v>
      </c>
      <c r="E19">
        <v>0</v>
      </c>
      <c r="F19">
        <v>55</v>
      </c>
      <c r="G19" s="22">
        <v>0</v>
      </c>
      <c r="H19" s="22">
        <v>0</v>
      </c>
      <c r="I19" s="1">
        <f t="shared" si="0"/>
        <v>9.1669999999999998</v>
      </c>
      <c r="J19">
        <v>16</v>
      </c>
    </row>
    <row r="20" spans="1:12" x14ac:dyDescent="0.15">
      <c r="A20">
        <v>2013</v>
      </c>
      <c r="B20" s="22">
        <v>22</v>
      </c>
      <c r="C20" s="22">
        <v>9</v>
      </c>
      <c r="D20" s="22">
        <v>3</v>
      </c>
      <c r="E20" s="22">
        <v>2</v>
      </c>
      <c r="F20" s="22">
        <v>35</v>
      </c>
      <c r="G20" s="22">
        <v>0</v>
      </c>
      <c r="H20" s="22">
        <v>0</v>
      </c>
      <c r="I20" s="1">
        <f t="shared" si="0"/>
        <v>5.8330000000000002</v>
      </c>
      <c r="J20">
        <v>18</v>
      </c>
    </row>
    <row r="21" spans="1:12" x14ac:dyDescent="0.15">
      <c r="A21">
        <v>2014</v>
      </c>
      <c r="B21" s="22">
        <v>17</v>
      </c>
      <c r="C21" s="22">
        <v>10</v>
      </c>
      <c r="D21" s="22">
        <v>4</v>
      </c>
      <c r="E21" s="22">
        <v>1</v>
      </c>
      <c r="F21" s="22">
        <v>73</v>
      </c>
      <c r="G21" s="22">
        <v>0</v>
      </c>
      <c r="H21" s="22">
        <v>0</v>
      </c>
      <c r="I21" s="1">
        <f t="shared" si="0"/>
        <v>12.167</v>
      </c>
      <c r="J21">
        <v>22</v>
      </c>
      <c r="K21" t="s">
        <v>355</v>
      </c>
    </row>
    <row r="22" spans="1:12" x14ac:dyDescent="0.15">
      <c r="A22">
        <v>2015</v>
      </c>
      <c r="B22" s="22">
        <v>19</v>
      </c>
      <c r="C22" s="22">
        <v>9</v>
      </c>
      <c r="D22" s="22">
        <v>5</v>
      </c>
      <c r="E22" s="22">
        <v>2</v>
      </c>
      <c r="F22" s="22">
        <v>30</v>
      </c>
      <c r="G22" s="22">
        <v>0</v>
      </c>
      <c r="H22" s="22">
        <v>0</v>
      </c>
      <c r="I22" s="1">
        <f t="shared" si="0"/>
        <v>7.5</v>
      </c>
      <c r="J22">
        <v>11</v>
      </c>
    </row>
    <row r="23" spans="1:12" x14ac:dyDescent="0.15">
      <c r="A23">
        <v>2016</v>
      </c>
      <c r="B23" s="22">
        <v>19</v>
      </c>
      <c r="C23" s="22">
        <v>8</v>
      </c>
      <c r="D23" s="22">
        <v>4</v>
      </c>
      <c r="E23" s="22">
        <v>2</v>
      </c>
      <c r="F23" s="22">
        <v>43</v>
      </c>
      <c r="G23" s="22">
        <v>0</v>
      </c>
      <c r="H23" s="22">
        <v>0</v>
      </c>
      <c r="I23" s="10">
        <f>IF(C23-D23=0,"--",F23/(C23-D23))</f>
        <v>10.75</v>
      </c>
      <c r="J23" s="22">
        <v>22</v>
      </c>
      <c r="K23" t="s">
        <v>355</v>
      </c>
    </row>
    <row r="24" spans="1:12" x14ac:dyDescent="0.15">
      <c r="A24">
        <v>2017</v>
      </c>
      <c r="B24" s="22">
        <v>24</v>
      </c>
      <c r="C24" s="22">
        <v>11</v>
      </c>
      <c r="D24" s="22">
        <v>8</v>
      </c>
      <c r="E24" s="22">
        <v>1</v>
      </c>
      <c r="F24" s="22">
        <v>22</v>
      </c>
      <c r="G24" s="22">
        <v>0</v>
      </c>
      <c r="H24" s="22">
        <v>0</v>
      </c>
      <c r="I24" s="50">
        <v>7.333333333333333</v>
      </c>
      <c r="J24" s="22">
        <v>11</v>
      </c>
      <c r="L24" s="22"/>
    </row>
    <row r="25" spans="1:12" x14ac:dyDescent="0.15">
      <c r="A25">
        <v>2018</v>
      </c>
      <c r="B25" s="22">
        <v>12</v>
      </c>
      <c r="C25" s="22">
        <v>9</v>
      </c>
      <c r="D25" s="22">
        <v>3</v>
      </c>
      <c r="E25" s="22">
        <v>2</v>
      </c>
      <c r="F25" s="22">
        <v>39</v>
      </c>
      <c r="G25" s="22">
        <v>0</v>
      </c>
      <c r="H25" s="22">
        <v>0</v>
      </c>
      <c r="I25" s="50">
        <f>IF(C25-D25=0,"--",F25/(C25-D25))</f>
        <v>6.5</v>
      </c>
      <c r="J25" s="22">
        <v>12</v>
      </c>
      <c r="L25" s="22"/>
    </row>
    <row r="26" spans="1:12" x14ac:dyDescent="0.15">
      <c r="A26">
        <v>2019</v>
      </c>
      <c r="B26" s="22">
        <v>16</v>
      </c>
      <c r="C26" s="22">
        <v>5</v>
      </c>
      <c r="D26" s="22">
        <v>3</v>
      </c>
      <c r="E26" s="22">
        <v>0</v>
      </c>
      <c r="F26" s="22">
        <v>7</v>
      </c>
      <c r="G26" s="22">
        <v>0</v>
      </c>
      <c r="H26" s="22">
        <v>0</v>
      </c>
      <c r="I26" s="50">
        <f>IF(C26-D26=0,"--",F26/(C26-D26))</f>
        <v>3.5</v>
      </c>
      <c r="J26" s="22">
        <v>4</v>
      </c>
      <c r="K26" s="22"/>
      <c r="L26" s="22"/>
    </row>
    <row r="27" spans="1:12" x14ac:dyDescent="0.15">
      <c r="H27"/>
      <c r="I27" s="1"/>
    </row>
    <row r="28" spans="1:12" x14ac:dyDescent="0.15">
      <c r="A28" t="s">
        <v>55</v>
      </c>
      <c r="B28">
        <f>SUM(B8:B27)</f>
        <v>310</v>
      </c>
      <c r="C28">
        <f>SUM(C8:C27)</f>
        <v>185</v>
      </c>
      <c r="D28">
        <f>SUM(D8:D27)</f>
        <v>71</v>
      </c>
      <c r="E28">
        <f>SUM(E8:E27)</f>
        <v>29</v>
      </c>
      <c r="F28">
        <f>SUM(F8:F27)</f>
        <v>1078</v>
      </c>
      <c r="G28">
        <v>0</v>
      </c>
      <c r="H28">
        <f>SUM(H8:H27)</f>
        <v>0</v>
      </c>
      <c r="I28" s="1">
        <f>F28/(C28-D28)</f>
        <v>9.4561403508771935</v>
      </c>
      <c r="J28">
        <f>MAX(J8:J27)</f>
        <v>41</v>
      </c>
    </row>
    <row r="52" spans="1:8" x14ac:dyDescent="0.15">
      <c r="A52" s="5" t="s">
        <v>138</v>
      </c>
    </row>
    <row r="54" spans="1:8" x14ac:dyDescent="0.15">
      <c r="A54" t="s">
        <v>99</v>
      </c>
      <c r="B54" t="s">
        <v>31</v>
      </c>
      <c r="C54" t="s">
        <v>132</v>
      </c>
      <c r="D54" t="s">
        <v>133</v>
      </c>
      <c r="E54" t="s">
        <v>134</v>
      </c>
      <c r="F54" t="s">
        <v>135</v>
      </c>
      <c r="G54" t="s">
        <v>136</v>
      </c>
      <c r="H54" s="1" t="s">
        <v>137</v>
      </c>
    </row>
    <row r="55" spans="1:8" x14ac:dyDescent="0.15">
      <c r="A55">
        <v>2004</v>
      </c>
      <c r="B55">
        <v>17</v>
      </c>
      <c r="C55">
        <v>12</v>
      </c>
      <c r="D55">
        <v>1</v>
      </c>
      <c r="E55">
        <v>13</v>
      </c>
      <c r="G55" s="1">
        <f t="shared" ref="G55" si="1">ROUND(E55/B55,2)</f>
        <v>0.76</v>
      </c>
      <c r="H55"/>
    </row>
    <row r="56" spans="1:8" x14ac:dyDescent="0.15">
      <c r="A56">
        <v>2005</v>
      </c>
      <c r="B56">
        <v>19</v>
      </c>
      <c r="C56">
        <v>15</v>
      </c>
      <c r="D56">
        <v>4</v>
      </c>
      <c r="E56">
        <v>19</v>
      </c>
      <c r="G56" s="1">
        <f t="shared" ref="G56:G59" si="2">ROUND(E56/B56,2)</f>
        <v>1</v>
      </c>
      <c r="H56"/>
    </row>
    <row r="57" spans="1:8" x14ac:dyDescent="0.15">
      <c r="A57">
        <v>2006</v>
      </c>
      <c r="B57">
        <v>17</v>
      </c>
      <c r="C57">
        <v>11</v>
      </c>
      <c r="D57">
        <v>1</v>
      </c>
      <c r="E57">
        <v>13</v>
      </c>
      <c r="F57">
        <v>57</v>
      </c>
      <c r="G57">
        <f t="shared" si="2"/>
        <v>0.76</v>
      </c>
      <c r="H57">
        <f t="shared" ref="H57:H59" si="3">ROUND(F57/B57,2)</f>
        <v>3.35</v>
      </c>
    </row>
    <row r="58" spans="1:8" x14ac:dyDescent="0.15">
      <c r="A58">
        <v>2007</v>
      </c>
      <c r="B58" s="9">
        <v>14</v>
      </c>
      <c r="C58">
        <v>6</v>
      </c>
      <c r="D58">
        <v>3</v>
      </c>
      <c r="E58">
        <v>9</v>
      </c>
      <c r="F58">
        <v>70</v>
      </c>
      <c r="G58">
        <f t="shared" si="2"/>
        <v>0.64</v>
      </c>
      <c r="H58" s="1">
        <f t="shared" si="3"/>
        <v>5</v>
      </c>
    </row>
    <row r="59" spans="1:8" x14ac:dyDescent="0.15">
      <c r="A59">
        <v>2008</v>
      </c>
      <c r="B59" s="9">
        <v>18</v>
      </c>
      <c r="C59">
        <v>17</v>
      </c>
      <c r="D59">
        <v>0</v>
      </c>
      <c r="E59">
        <v>17</v>
      </c>
      <c r="F59">
        <v>63</v>
      </c>
      <c r="G59">
        <f t="shared" si="2"/>
        <v>0.94</v>
      </c>
      <c r="H59" s="1">
        <f t="shared" si="3"/>
        <v>3.5</v>
      </c>
    </row>
    <row r="60" spans="1:8" x14ac:dyDescent="0.15">
      <c r="A60">
        <v>2009</v>
      </c>
      <c r="B60">
        <v>18</v>
      </c>
      <c r="C60">
        <v>14</v>
      </c>
      <c r="D60">
        <v>5</v>
      </c>
      <c r="E60">
        <v>19</v>
      </c>
      <c r="F60">
        <v>123</v>
      </c>
      <c r="G60">
        <f t="shared" ref="G60:G66" si="4">ROUND(E60/B60,2)</f>
        <v>1.06</v>
      </c>
      <c r="H60">
        <f t="shared" ref="H60:H66" si="5">ROUND(F60/B60,2)</f>
        <v>6.83</v>
      </c>
    </row>
    <row r="61" spans="1:8" x14ac:dyDescent="0.15">
      <c r="A61">
        <v>2010</v>
      </c>
      <c r="B61">
        <v>16</v>
      </c>
      <c r="C61">
        <v>10</v>
      </c>
      <c r="D61">
        <v>3</v>
      </c>
      <c r="E61">
        <v>13</v>
      </c>
      <c r="F61">
        <v>90</v>
      </c>
      <c r="G61">
        <f t="shared" si="4"/>
        <v>0.81</v>
      </c>
      <c r="H61">
        <f t="shared" si="5"/>
        <v>5.63</v>
      </c>
    </row>
    <row r="62" spans="1:8" x14ac:dyDescent="0.15">
      <c r="A62">
        <v>2011</v>
      </c>
      <c r="B62">
        <v>21</v>
      </c>
      <c r="C62">
        <v>7</v>
      </c>
      <c r="D62">
        <v>4</v>
      </c>
      <c r="E62">
        <v>11</v>
      </c>
      <c r="F62">
        <v>75</v>
      </c>
      <c r="G62">
        <f t="shared" si="4"/>
        <v>0.52</v>
      </c>
      <c r="H62">
        <f t="shared" si="5"/>
        <v>3.57</v>
      </c>
    </row>
    <row r="63" spans="1:8" x14ac:dyDescent="0.15">
      <c r="A63">
        <v>2012</v>
      </c>
      <c r="B63">
        <v>14</v>
      </c>
      <c r="C63">
        <v>5</v>
      </c>
      <c r="D63">
        <v>1</v>
      </c>
      <c r="E63">
        <f>IF(C63+D63=0,"--",C63+D63)</f>
        <v>6</v>
      </c>
      <c r="F63">
        <v>39</v>
      </c>
      <c r="G63">
        <f t="shared" si="4"/>
        <v>0.43</v>
      </c>
      <c r="H63">
        <f t="shared" si="5"/>
        <v>2.79</v>
      </c>
    </row>
    <row r="64" spans="1:8" x14ac:dyDescent="0.15">
      <c r="A64">
        <v>2013</v>
      </c>
      <c r="B64">
        <v>22</v>
      </c>
      <c r="C64">
        <v>17</v>
      </c>
      <c r="D64">
        <v>6</v>
      </c>
      <c r="E64">
        <v>23</v>
      </c>
      <c r="F64">
        <v>105</v>
      </c>
      <c r="G64">
        <f t="shared" si="4"/>
        <v>1.05</v>
      </c>
      <c r="H64">
        <f t="shared" si="5"/>
        <v>4.7699999999999996</v>
      </c>
    </row>
    <row r="65" spans="1:8" x14ac:dyDescent="0.15">
      <c r="A65">
        <v>2014</v>
      </c>
      <c r="B65">
        <v>17</v>
      </c>
      <c r="C65">
        <v>13</v>
      </c>
      <c r="D65">
        <v>6</v>
      </c>
      <c r="E65">
        <v>19</v>
      </c>
      <c r="F65">
        <v>81</v>
      </c>
      <c r="G65">
        <f t="shared" ref="G65" si="6">ROUND(E65/B65,2)</f>
        <v>1.1200000000000001</v>
      </c>
      <c r="H65">
        <f t="shared" ref="H65" si="7">ROUND(F65/B65,2)</f>
        <v>4.76</v>
      </c>
    </row>
    <row r="66" spans="1:8" x14ac:dyDescent="0.15">
      <c r="A66">
        <v>2015</v>
      </c>
      <c r="B66">
        <v>19</v>
      </c>
      <c r="C66">
        <v>14</v>
      </c>
      <c r="D66">
        <v>3</v>
      </c>
      <c r="E66">
        <v>17</v>
      </c>
      <c r="F66">
        <v>68</v>
      </c>
      <c r="G66">
        <f t="shared" si="4"/>
        <v>0.89</v>
      </c>
      <c r="H66">
        <f t="shared" si="5"/>
        <v>3.58</v>
      </c>
    </row>
    <row r="67" spans="1:8" x14ac:dyDescent="0.15">
      <c r="A67">
        <v>2016</v>
      </c>
      <c r="B67" s="22">
        <v>19</v>
      </c>
      <c r="C67" s="22">
        <v>13</v>
      </c>
      <c r="D67" s="22">
        <v>4</v>
      </c>
      <c r="E67" s="22">
        <v>17</v>
      </c>
      <c r="F67">
        <v>75</v>
      </c>
      <c r="G67">
        <f t="shared" ref="G67" si="8">ROUND(E67/B67,2)</f>
        <v>0.89</v>
      </c>
      <c r="H67">
        <f t="shared" ref="H67" si="9">ROUND(F67/B67,2)</f>
        <v>3.95</v>
      </c>
    </row>
    <row r="68" spans="1:8" x14ac:dyDescent="0.15">
      <c r="A68">
        <v>2017</v>
      </c>
      <c r="B68" s="22">
        <v>24</v>
      </c>
      <c r="C68" s="22">
        <v>11</v>
      </c>
      <c r="D68" s="22">
        <v>5</v>
      </c>
      <c r="E68" s="22">
        <v>17</v>
      </c>
      <c r="F68">
        <v>92</v>
      </c>
      <c r="G68">
        <v>0.71</v>
      </c>
      <c r="H68">
        <v>3.83</v>
      </c>
    </row>
    <row r="69" spans="1:8" x14ac:dyDescent="0.15">
      <c r="A69">
        <v>2018</v>
      </c>
      <c r="B69" s="22">
        <v>12</v>
      </c>
      <c r="C69" s="22">
        <v>7</v>
      </c>
      <c r="D69" s="22">
        <v>6</v>
      </c>
      <c r="E69" s="22">
        <v>13</v>
      </c>
      <c r="F69">
        <v>69</v>
      </c>
      <c r="G69">
        <f>ROUND(E69/B69,2)</f>
        <v>1.08</v>
      </c>
      <c r="H69">
        <f>ROUND(F69/B69,2)</f>
        <v>5.75</v>
      </c>
    </row>
    <row r="70" spans="1:8" x14ac:dyDescent="0.15">
      <c r="A70">
        <v>2019</v>
      </c>
      <c r="B70" s="22">
        <v>16</v>
      </c>
      <c r="C70" s="22">
        <v>11</v>
      </c>
      <c r="D70" s="22">
        <v>3</v>
      </c>
      <c r="E70" s="22">
        <v>14</v>
      </c>
      <c r="F70" s="22">
        <v>121</v>
      </c>
      <c r="G70">
        <f>ROUND(E70/B70,2)</f>
        <v>0.88</v>
      </c>
      <c r="H70">
        <f>ROUND(F70/B70,2)</f>
        <v>7.56</v>
      </c>
    </row>
    <row r="72" spans="1:8" x14ac:dyDescent="0.15">
      <c r="A72" t="s">
        <v>55</v>
      </c>
      <c r="B72">
        <f>SUM(B55:B71)</f>
        <v>283</v>
      </c>
      <c r="C72">
        <f>SUM(C55:C71)</f>
        <v>183</v>
      </c>
      <c r="D72">
        <f>SUM(D55:D71)</f>
        <v>55</v>
      </c>
      <c r="E72">
        <f>SUM(E55:E71)</f>
        <v>240</v>
      </c>
      <c r="F72">
        <f>SUM(F56:F71)</f>
        <v>1128</v>
      </c>
      <c r="G72">
        <f>ROUND(E72/B72,2)</f>
        <v>0.85</v>
      </c>
      <c r="H72">
        <f>ROUND(F72/SUM(B57:B71),2)</f>
        <v>4.57</v>
      </c>
    </row>
  </sheetData>
  <phoneticPr fontId="3" type="noConversion"/>
  <hyperlinks>
    <hyperlink ref="A1" location="'Overall ave'!A1" display="(back to front sheet)" xr:uid="{00000000-0004-0000-12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03214-3F56-C249-A683-A9034CC1F1B1}">
  <dimension ref="A1:L18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395</v>
      </c>
    </row>
    <row r="2" spans="1:12" x14ac:dyDescent="0.15">
      <c r="A2" s="5" t="s">
        <v>397</v>
      </c>
      <c r="B2" s="5" t="s">
        <v>398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COUNTA(A8:A9)</f>
        <v>1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COUNTA(A16:A17)</f>
        <v>1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2019</v>
      </c>
      <c r="B8" s="22">
        <v>3</v>
      </c>
      <c r="C8" s="22">
        <v>3</v>
      </c>
      <c r="D8" s="22">
        <v>0</v>
      </c>
      <c r="E8" s="22">
        <v>0</v>
      </c>
      <c r="F8" s="22">
        <v>177</v>
      </c>
      <c r="G8" s="22">
        <v>0</v>
      </c>
      <c r="H8" s="22">
        <v>2</v>
      </c>
      <c r="I8" s="4">
        <f>IF(C8-D8=0,"--",F8/(C8-D8))</f>
        <v>59</v>
      </c>
      <c r="J8" s="22">
        <v>94</v>
      </c>
      <c r="K8" s="22"/>
      <c r="L8" s="22">
        <v>6</v>
      </c>
    </row>
    <row r="9" spans="1:12" x14ac:dyDescent="0.15">
      <c r="I9" s="9"/>
    </row>
    <row r="10" spans="1:12" x14ac:dyDescent="0.15">
      <c r="A10" t="s">
        <v>142</v>
      </c>
      <c r="B10" s="9">
        <f t="shared" ref="B10:H10" si="0">SUM(B8:B9)</f>
        <v>3</v>
      </c>
      <c r="C10" s="9">
        <f t="shared" si="0"/>
        <v>3</v>
      </c>
      <c r="D10" s="9">
        <f t="shared" si="0"/>
        <v>0</v>
      </c>
      <c r="E10" s="9">
        <f t="shared" si="0"/>
        <v>0</v>
      </c>
      <c r="F10" s="9">
        <f t="shared" si="0"/>
        <v>177</v>
      </c>
      <c r="G10" s="9">
        <f t="shared" si="0"/>
        <v>0</v>
      </c>
      <c r="H10" s="9">
        <f t="shared" si="0"/>
        <v>2</v>
      </c>
      <c r="I10" s="10">
        <f>F10/(C10-D10)</f>
        <v>59</v>
      </c>
      <c r="J10" s="25">
        <f>MAX(J8:J9)</f>
        <v>94</v>
      </c>
      <c r="L10" s="9">
        <f>SUM(L8:L9)</f>
        <v>6</v>
      </c>
    </row>
    <row r="11" spans="1:12" x14ac:dyDescent="0.15">
      <c r="H11" s="10"/>
    </row>
    <row r="13" spans="1:12" x14ac:dyDescent="0.15">
      <c r="A13" s="5" t="s">
        <v>118</v>
      </c>
    </row>
    <row r="14" spans="1:12" x14ac:dyDescent="0.15">
      <c r="A14" s="5"/>
    </row>
    <row r="15" spans="1:12" x14ac:dyDescent="0.15">
      <c r="A15" t="s">
        <v>99</v>
      </c>
      <c r="B15" t="s">
        <v>112</v>
      </c>
      <c r="C15" t="s">
        <v>59</v>
      </c>
      <c r="D15" t="s">
        <v>60</v>
      </c>
      <c r="E15" t="s">
        <v>34</v>
      </c>
      <c r="F15" t="s">
        <v>62</v>
      </c>
      <c r="G15" s="1" t="s">
        <v>115</v>
      </c>
      <c r="H15" s="1" t="s">
        <v>113</v>
      </c>
      <c r="I15" s="1" t="s">
        <v>114</v>
      </c>
      <c r="J15" s="1" t="s">
        <v>61</v>
      </c>
    </row>
    <row r="16" spans="1:12" x14ac:dyDescent="0.15">
      <c r="A16">
        <v>2019</v>
      </c>
      <c r="B16" s="22">
        <v>11</v>
      </c>
      <c r="C16" s="22">
        <v>1</v>
      </c>
      <c r="D16" s="22">
        <v>5</v>
      </c>
      <c r="E16" s="22">
        <v>45</v>
      </c>
      <c r="F16" s="22">
        <v>0</v>
      </c>
      <c r="G16" s="4">
        <f>IF(ISERROR(E16/B16),"N/A",E16/B16)</f>
        <v>4.0909090909090908</v>
      </c>
      <c r="H16" s="4">
        <f>IF(ISERROR((B16*6)/D16),"N/A",(B16*6)/D16)</f>
        <v>13.2</v>
      </c>
      <c r="I16" s="4">
        <f t="shared" ref="I16" si="1">IF(ISERROR(E16/D16),"N/A",E16/D16)</f>
        <v>9</v>
      </c>
      <c r="J16" s="49" t="s">
        <v>396</v>
      </c>
    </row>
    <row r="17" spans="1:10" x14ac:dyDescent="0.15">
      <c r="B17"/>
      <c r="C17"/>
      <c r="D17"/>
      <c r="E17"/>
      <c r="F17"/>
      <c r="G17" s="1"/>
      <c r="H17" s="1"/>
      <c r="I17" s="1"/>
    </row>
    <row r="18" spans="1:10" x14ac:dyDescent="0.15">
      <c r="A18" t="s">
        <v>55</v>
      </c>
      <c r="B18">
        <f>SUM(B16:B17)</f>
        <v>11</v>
      </c>
      <c r="C18">
        <f>SUM(C16:C17)</f>
        <v>1</v>
      </c>
      <c r="D18">
        <f>SUM(D16:D17)</f>
        <v>5</v>
      </c>
      <c r="E18">
        <f>SUM(E16:E17)</f>
        <v>45</v>
      </c>
      <c r="F18">
        <f>SUM(F16:F17)</f>
        <v>0</v>
      </c>
      <c r="G18" s="4">
        <f>E18/B18</f>
        <v>4.0909090909090908</v>
      </c>
      <c r="H18" s="4">
        <f>(B18*6)/D18</f>
        <v>13.2</v>
      </c>
      <c r="I18" s="4">
        <f>E18/D18</f>
        <v>9</v>
      </c>
      <c r="J18" s="3" t="s">
        <v>396</v>
      </c>
    </row>
  </sheetData>
  <hyperlinks>
    <hyperlink ref="A1" location="'Overall ave'!A1" display="(back to front sheet)" xr:uid="{74A3A4A3-B2F9-9043-82B6-A3E736F63BAF}"/>
  </hyperlinks>
  <pageMargins left="0.75" right="0.75" top="1" bottom="1" header="0.5" footer="0.5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9BD0-E2C6-1B4C-82A4-FCB5EB65AF6A}">
  <dimension ref="A1:L18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401</v>
      </c>
    </row>
    <row r="2" spans="1:12" x14ac:dyDescent="0.15">
      <c r="A2" s="5" t="s">
        <v>399</v>
      </c>
      <c r="B2" s="5" t="s">
        <v>400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COUNTA(A8:A9)</f>
        <v>1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COUNTA(A16:A17)</f>
        <v>1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2019</v>
      </c>
      <c r="B8" s="22">
        <v>5</v>
      </c>
      <c r="C8" s="22">
        <v>3</v>
      </c>
      <c r="D8" s="22">
        <v>0</v>
      </c>
      <c r="E8" s="22">
        <v>0</v>
      </c>
      <c r="F8" s="22">
        <v>6</v>
      </c>
      <c r="G8" s="22">
        <v>0</v>
      </c>
      <c r="H8" s="22">
        <v>0</v>
      </c>
      <c r="I8" s="4">
        <f>IF(C8-D8=0,"--",F8/(C8-D8))</f>
        <v>2</v>
      </c>
      <c r="J8" s="22">
        <v>4</v>
      </c>
      <c r="K8" s="22"/>
      <c r="L8" s="22">
        <v>3</v>
      </c>
    </row>
    <row r="9" spans="1:12" x14ac:dyDescent="0.15">
      <c r="I9" s="9"/>
    </row>
    <row r="10" spans="1:12" x14ac:dyDescent="0.15">
      <c r="A10" t="s">
        <v>142</v>
      </c>
      <c r="B10" s="9">
        <f t="shared" ref="B10:H10" si="0">SUM(B8:B9)</f>
        <v>5</v>
      </c>
      <c r="C10" s="9">
        <f t="shared" si="0"/>
        <v>3</v>
      </c>
      <c r="D10" s="9">
        <f t="shared" si="0"/>
        <v>0</v>
      </c>
      <c r="E10" s="9">
        <f t="shared" si="0"/>
        <v>0</v>
      </c>
      <c r="F10" s="9">
        <f t="shared" si="0"/>
        <v>6</v>
      </c>
      <c r="G10" s="9">
        <f t="shared" si="0"/>
        <v>0</v>
      </c>
      <c r="H10" s="9">
        <f t="shared" si="0"/>
        <v>0</v>
      </c>
      <c r="I10" s="10">
        <f>F10/(C10-D10)</f>
        <v>2</v>
      </c>
      <c r="J10" s="25">
        <f>MAX(J8:J9)</f>
        <v>4</v>
      </c>
      <c r="L10" s="9">
        <f>SUM(L8:L9)</f>
        <v>3</v>
      </c>
    </row>
    <row r="11" spans="1:12" x14ac:dyDescent="0.15">
      <c r="H11" s="10"/>
    </row>
    <row r="13" spans="1:12" x14ac:dyDescent="0.15">
      <c r="A13" s="5" t="s">
        <v>118</v>
      </c>
    </row>
    <row r="14" spans="1:12" x14ac:dyDescent="0.15">
      <c r="A14" s="5"/>
    </row>
    <row r="15" spans="1:12" x14ac:dyDescent="0.15">
      <c r="A15" t="s">
        <v>99</v>
      </c>
      <c r="B15" t="s">
        <v>112</v>
      </c>
      <c r="C15" t="s">
        <v>59</v>
      </c>
      <c r="D15" t="s">
        <v>60</v>
      </c>
      <c r="E15" t="s">
        <v>34</v>
      </c>
      <c r="F15" t="s">
        <v>62</v>
      </c>
      <c r="G15" s="1" t="s">
        <v>115</v>
      </c>
      <c r="H15" s="1" t="s">
        <v>113</v>
      </c>
      <c r="I15" s="1" t="s">
        <v>114</v>
      </c>
      <c r="J15" s="1" t="s">
        <v>61</v>
      </c>
    </row>
    <row r="16" spans="1:12" x14ac:dyDescent="0.15">
      <c r="A16">
        <v>2019</v>
      </c>
      <c r="B16" s="22">
        <v>15</v>
      </c>
      <c r="C16" s="22">
        <v>0</v>
      </c>
      <c r="D16" s="22">
        <v>5</v>
      </c>
      <c r="E16" s="22">
        <v>101</v>
      </c>
      <c r="F16" s="22">
        <v>0</v>
      </c>
      <c r="G16" s="4">
        <f>IF(ISERROR(E16/B16),"N/A",E16/B16)</f>
        <v>6.7333333333333334</v>
      </c>
      <c r="H16" s="4">
        <f>IF(ISERROR((B16*6)/D16),"N/A",(B16*6)/D16)</f>
        <v>18</v>
      </c>
      <c r="I16" s="4">
        <f t="shared" ref="I16" si="1">IF(ISERROR(E16/D16),"N/A",E16/D16)</f>
        <v>20.2</v>
      </c>
      <c r="J16" s="49" t="s">
        <v>429</v>
      </c>
    </row>
    <row r="17" spans="1:10" x14ac:dyDescent="0.15">
      <c r="B17"/>
      <c r="C17"/>
      <c r="D17"/>
      <c r="E17"/>
      <c r="F17"/>
      <c r="G17" s="1"/>
      <c r="H17" s="1"/>
      <c r="I17" s="1"/>
    </row>
    <row r="18" spans="1:10" x14ac:dyDescent="0.15">
      <c r="A18" t="s">
        <v>55</v>
      </c>
      <c r="B18">
        <f>SUM(B16:B17)</f>
        <v>15</v>
      </c>
      <c r="C18">
        <f>SUM(C16:C17)</f>
        <v>0</v>
      </c>
      <c r="D18">
        <f>SUM(D16:D17)</f>
        <v>5</v>
      </c>
      <c r="E18">
        <f>SUM(E16:E17)</f>
        <v>101</v>
      </c>
      <c r="F18">
        <f>SUM(F16:F17)</f>
        <v>0</v>
      </c>
      <c r="G18" s="4">
        <f>E18/B18</f>
        <v>6.7333333333333334</v>
      </c>
      <c r="H18" s="4">
        <f>(B18*6)/D18</f>
        <v>18</v>
      </c>
      <c r="I18" s="4">
        <f>E18/D18</f>
        <v>20.2</v>
      </c>
      <c r="J18" s="3" t="s">
        <v>396</v>
      </c>
    </row>
  </sheetData>
  <hyperlinks>
    <hyperlink ref="A1" location="'Overall ave'!A1" display="(back to front sheet)" xr:uid="{02D82A6F-F3FC-9F45-8C19-EB950B32C2AD}"/>
  </hyperlinks>
  <pageMargins left="0.75" right="0.75" top="1" bottom="1" header="0.5" footer="0.5"/>
  <pageSetup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0"/>
  <sheetViews>
    <sheetView zoomScale="125" zoomScaleNormal="125" zoomScalePageLayoutView="125" workbookViewId="0">
      <selection activeCell="C1" sqref="C1"/>
    </sheetView>
  </sheetViews>
  <sheetFormatPr defaultColWidth="8.76171875" defaultRowHeight="12.75" x14ac:dyDescent="0.15"/>
  <cols>
    <col min="2" max="8" width="9.16796875" style="9" customWidth="1"/>
  </cols>
  <sheetData>
    <row r="1" spans="1:12" x14ac:dyDescent="0.15">
      <c r="A1" s="19" t="s">
        <v>164</v>
      </c>
      <c r="C1" s="63" t="s">
        <v>274</v>
      </c>
    </row>
    <row r="2" spans="1:12" x14ac:dyDescent="0.15">
      <c r="A2" s="5" t="s">
        <v>248</v>
      </c>
      <c r="B2" s="5" t="s">
        <v>249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COUNTA(A8:A16)</f>
        <v>8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B5" s="9">
        <v>12</v>
      </c>
      <c r="C5" s="9">
        <v>14</v>
      </c>
      <c r="D5" s="9">
        <v>13</v>
      </c>
      <c r="E5" s="9">
        <v>15</v>
      </c>
      <c r="F5" s="9">
        <v>16</v>
      </c>
      <c r="L5" s="9"/>
    </row>
    <row r="6" spans="1:12" x14ac:dyDescent="0.15"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2012</v>
      </c>
      <c r="B8" s="27">
        <v>3</v>
      </c>
      <c r="C8" s="27">
        <v>3</v>
      </c>
      <c r="D8" s="27">
        <v>1</v>
      </c>
      <c r="E8" s="27">
        <v>0</v>
      </c>
      <c r="F8" s="27">
        <v>88</v>
      </c>
      <c r="I8" s="1">
        <f>IF(OR(C8=0,C8-D8=0),"--",ROUND(F8/(C8-D8),3))</f>
        <v>44</v>
      </c>
      <c r="J8" s="9">
        <v>48</v>
      </c>
      <c r="L8">
        <v>0</v>
      </c>
    </row>
    <row r="9" spans="1:12" x14ac:dyDescent="0.15">
      <c r="A9">
        <v>2013</v>
      </c>
      <c r="B9" s="27">
        <v>2</v>
      </c>
      <c r="C9" s="27">
        <v>2</v>
      </c>
      <c r="D9" s="27">
        <v>0</v>
      </c>
      <c r="E9" s="27">
        <v>1</v>
      </c>
      <c r="F9" s="27">
        <v>34</v>
      </c>
      <c r="I9" s="1">
        <f>IF(OR(C9=0,C9-D9=0),"--",ROUND(F9/(C9-D9),3))</f>
        <v>17</v>
      </c>
      <c r="J9" s="9">
        <v>34</v>
      </c>
      <c r="L9">
        <v>0</v>
      </c>
    </row>
    <row r="10" spans="1:12" x14ac:dyDescent="0.15">
      <c r="A10">
        <v>2014</v>
      </c>
      <c r="B10" s="27">
        <v>7</v>
      </c>
      <c r="C10" s="27">
        <v>8</v>
      </c>
      <c r="D10" s="27">
        <v>2</v>
      </c>
      <c r="E10" s="27">
        <v>0</v>
      </c>
      <c r="F10" s="27">
        <v>207</v>
      </c>
      <c r="G10"/>
      <c r="I10" s="1">
        <f>IF(OR(C10=0,C10-D10=0),"--",ROUND(F10/(C10-D10),3))</f>
        <v>34.5</v>
      </c>
      <c r="J10" s="9">
        <v>38</v>
      </c>
      <c r="K10" t="s">
        <v>353</v>
      </c>
      <c r="L10">
        <v>1</v>
      </c>
    </row>
    <row r="11" spans="1:12" x14ac:dyDescent="0.15">
      <c r="A11">
        <v>2015</v>
      </c>
      <c r="B11" s="27">
        <v>15</v>
      </c>
      <c r="C11" s="27">
        <v>14</v>
      </c>
      <c r="D11" s="27">
        <v>2</v>
      </c>
      <c r="E11" s="27">
        <v>2</v>
      </c>
      <c r="F11" s="27">
        <v>418</v>
      </c>
      <c r="G11" s="27"/>
      <c r="H11" s="9">
        <v>3</v>
      </c>
      <c r="I11" s="1">
        <f>IF(OR(C11=0,C11-D11=0),"--",ROUND(F11/(C11-D11),3))</f>
        <v>34.832999999999998</v>
      </c>
      <c r="J11" s="9">
        <v>89</v>
      </c>
      <c r="L11">
        <v>0</v>
      </c>
    </row>
    <row r="12" spans="1:12" x14ac:dyDescent="0.15">
      <c r="A12">
        <v>2016</v>
      </c>
      <c r="B12" s="22">
        <v>4</v>
      </c>
      <c r="C12" s="22">
        <v>5</v>
      </c>
      <c r="D12" s="22">
        <v>1</v>
      </c>
      <c r="E12" s="22">
        <v>0</v>
      </c>
      <c r="F12" s="22">
        <v>241</v>
      </c>
      <c r="G12" s="22">
        <v>0</v>
      </c>
      <c r="H12" s="22">
        <v>2</v>
      </c>
      <c r="I12" s="10">
        <f>IF(C12-D12=0,"--",F12/(C12-D12))</f>
        <v>60.25</v>
      </c>
      <c r="J12" s="22">
        <v>76</v>
      </c>
      <c r="L12">
        <v>2</v>
      </c>
    </row>
    <row r="13" spans="1:12" x14ac:dyDescent="0.15">
      <c r="A13">
        <v>2017</v>
      </c>
      <c r="B13" s="22">
        <v>3</v>
      </c>
      <c r="C13" s="22">
        <v>4</v>
      </c>
      <c r="D13" s="22">
        <v>0</v>
      </c>
      <c r="E13" s="22">
        <v>0</v>
      </c>
      <c r="F13" s="22">
        <v>86</v>
      </c>
      <c r="G13" s="22">
        <v>0</v>
      </c>
      <c r="H13" s="22">
        <v>1</v>
      </c>
      <c r="I13" s="50">
        <v>21.5</v>
      </c>
      <c r="J13" s="22">
        <v>53</v>
      </c>
      <c r="L13" s="22">
        <v>1</v>
      </c>
    </row>
    <row r="14" spans="1:12" x14ac:dyDescent="0.15">
      <c r="A14">
        <v>2018</v>
      </c>
      <c r="B14" s="22">
        <v>14</v>
      </c>
      <c r="C14" s="22">
        <v>15</v>
      </c>
      <c r="D14" s="22">
        <v>2</v>
      </c>
      <c r="E14" s="22">
        <v>1</v>
      </c>
      <c r="F14" s="22">
        <v>581</v>
      </c>
      <c r="G14" s="22">
        <v>2</v>
      </c>
      <c r="H14" s="22">
        <v>1</v>
      </c>
      <c r="I14" s="50">
        <f>IF(C14-D14=0,"--",F14/(C14-D14))</f>
        <v>44.692307692307693</v>
      </c>
      <c r="J14" s="22">
        <v>0</v>
      </c>
      <c r="K14" t="s">
        <v>354</v>
      </c>
      <c r="L14" s="22">
        <v>3</v>
      </c>
    </row>
    <row r="15" spans="1:12" x14ac:dyDescent="0.15">
      <c r="A15">
        <v>2019</v>
      </c>
      <c r="B15" s="22">
        <v>1</v>
      </c>
      <c r="C15" s="22">
        <v>1</v>
      </c>
      <c r="D15" s="22">
        <v>0</v>
      </c>
      <c r="E15" s="22">
        <v>0</v>
      </c>
      <c r="F15" s="22">
        <v>62</v>
      </c>
      <c r="G15" s="22">
        <v>0</v>
      </c>
      <c r="H15" s="22">
        <v>1</v>
      </c>
      <c r="I15" s="50">
        <f>IF(C15-D15=0,"--",F15/(C15-D15))</f>
        <v>62</v>
      </c>
      <c r="J15" s="22">
        <v>62</v>
      </c>
      <c r="K15" s="22"/>
      <c r="L15" s="22">
        <v>0</v>
      </c>
    </row>
    <row r="16" spans="1:12" x14ac:dyDescent="0.15">
      <c r="I16" s="9"/>
    </row>
    <row r="17" spans="1:12" x14ac:dyDescent="0.15">
      <c r="A17" t="s">
        <v>142</v>
      </c>
      <c r="B17" s="9">
        <f>SUM(B8:B16)</f>
        <v>49</v>
      </c>
      <c r="C17" s="9">
        <f t="shared" ref="C17:H17" si="0">SUM(C8:C16)</f>
        <v>52</v>
      </c>
      <c r="D17" s="9">
        <f t="shared" si="0"/>
        <v>8</v>
      </c>
      <c r="E17" s="9">
        <f t="shared" si="0"/>
        <v>4</v>
      </c>
      <c r="F17" s="9">
        <f t="shared" si="0"/>
        <v>1717</v>
      </c>
      <c r="G17" s="9">
        <f t="shared" si="0"/>
        <v>2</v>
      </c>
      <c r="H17" s="9">
        <f t="shared" si="0"/>
        <v>8</v>
      </c>
      <c r="I17" s="10">
        <f>F17/(C17-D17)</f>
        <v>39.022727272727273</v>
      </c>
      <c r="J17">
        <f>MAX(J8:J16)</f>
        <v>89</v>
      </c>
      <c r="K17" t="str">
        <f>IF(INDEX(K8:K16,MATCH(J17,J8:J16,0),)=0,"",INDEX(K8:K16,MATCH(J17,J8:J16,0),))</f>
        <v/>
      </c>
      <c r="L17" s="9">
        <f t="shared" ref="L17" si="1">SUM(L8:L16)</f>
        <v>7</v>
      </c>
    </row>
    <row r="18" spans="1:12" x14ac:dyDescent="0.15">
      <c r="H18" s="10"/>
    </row>
    <row r="19" spans="1:12" x14ac:dyDescent="0.15">
      <c r="H19" s="10"/>
    </row>
    <row r="20" spans="1:12" x14ac:dyDescent="0.15">
      <c r="H20" s="10"/>
    </row>
    <row r="21" spans="1:12" x14ac:dyDescent="0.15">
      <c r="H21" s="10"/>
    </row>
    <row r="22" spans="1:12" x14ac:dyDescent="0.15">
      <c r="H22" s="10"/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9" spans="1:10" x14ac:dyDescent="0.15">
      <c r="A39" s="5" t="s">
        <v>118</v>
      </c>
    </row>
    <row r="40" spans="1:10" x14ac:dyDescent="0.15">
      <c r="A40" s="5"/>
    </row>
    <row r="41" spans="1:10" x14ac:dyDescent="0.15">
      <c r="A41" t="s">
        <v>99</v>
      </c>
      <c r="B41" t="s">
        <v>112</v>
      </c>
      <c r="C41" t="s">
        <v>59</v>
      </c>
      <c r="D41" t="s">
        <v>60</v>
      </c>
      <c r="E41" t="s">
        <v>34</v>
      </c>
      <c r="F41" t="s">
        <v>62</v>
      </c>
      <c r="G41" s="1" t="s">
        <v>115</v>
      </c>
      <c r="H41" s="1" t="s">
        <v>113</v>
      </c>
      <c r="I41" s="1" t="s">
        <v>114</v>
      </c>
      <c r="J41" s="1" t="s">
        <v>61</v>
      </c>
    </row>
    <row r="42" spans="1:10" x14ac:dyDescent="0.15">
      <c r="A42">
        <v>2012</v>
      </c>
      <c r="B42">
        <v>4</v>
      </c>
      <c r="C42">
        <v>0</v>
      </c>
      <c r="D42">
        <v>1</v>
      </c>
      <c r="E42">
        <v>32</v>
      </c>
      <c r="F42">
        <v>0</v>
      </c>
      <c r="G42" s="4">
        <f>IF(ISERROR(E42/B42),"N/A",E42/B42)</f>
        <v>8</v>
      </c>
      <c r="H42" s="4">
        <f>IF(ISERROR((B42*6)/D42),"N/A",(B42*6)/D42)</f>
        <v>24</v>
      </c>
      <c r="I42" s="4">
        <f>IF(ISERROR(E42/D42),"N/A",E42/D42)</f>
        <v>32</v>
      </c>
      <c r="J42" s="4" t="s">
        <v>178</v>
      </c>
    </row>
    <row r="43" spans="1:10" x14ac:dyDescent="0.15">
      <c r="A43">
        <v>2013</v>
      </c>
      <c r="B43"/>
      <c r="C43"/>
      <c r="D43"/>
      <c r="E43"/>
      <c r="F43"/>
      <c r="G43" s="1"/>
      <c r="H43" s="1"/>
      <c r="I43" s="1"/>
      <c r="J43" s="1"/>
    </row>
    <row r="44" spans="1:10" x14ac:dyDescent="0.15">
      <c r="A44">
        <v>2014</v>
      </c>
      <c r="B44">
        <v>8.5</v>
      </c>
      <c r="C44">
        <v>6</v>
      </c>
      <c r="D44">
        <v>2</v>
      </c>
      <c r="E44">
        <v>37</v>
      </c>
      <c r="F44"/>
      <c r="G44" s="4">
        <f>IF(ISERROR(E44/B44),"N/A",E44/B44)</f>
        <v>4.3529411764705879</v>
      </c>
      <c r="H44" s="4">
        <f>IF(ISERROR((B44*6)/D44),"N/A",(B44*6)/D44)</f>
        <v>25.5</v>
      </c>
      <c r="I44" s="4">
        <f>IF(ISERROR(E44/D44),"N/A",E44/D44)</f>
        <v>18.5</v>
      </c>
      <c r="J44" s="4" t="s">
        <v>250</v>
      </c>
    </row>
    <row r="45" spans="1:10" x14ac:dyDescent="0.15">
      <c r="A45">
        <v>2015</v>
      </c>
      <c r="B45">
        <v>22.3</v>
      </c>
      <c r="C45">
        <v>0</v>
      </c>
      <c r="D45">
        <v>2</v>
      </c>
      <c r="E45">
        <v>127</v>
      </c>
      <c r="F45"/>
      <c r="G45" s="4">
        <f>IF(ISERROR(E45/B45),"N/A",E45/B45)</f>
        <v>5.695067264573991</v>
      </c>
      <c r="H45" s="4">
        <f>IF(ISERROR((B45*6)/D45),"N/A",(B45*6)/D45)</f>
        <v>66.900000000000006</v>
      </c>
      <c r="I45" s="4">
        <f>IF(ISERROR(E45/D45),"N/A",E45/D45)</f>
        <v>63.5</v>
      </c>
      <c r="J45" s="3" t="s">
        <v>251</v>
      </c>
    </row>
    <row r="46" spans="1:10" x14ac:dyDescent="0.15">
      <c r="A46">
        <v>2016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4" t="str">
        <f t="shared" ref="G46" si="2">IF(ISERROR(E46/B46),"N/A",E46/B46)</f>
        <v>N/A</v>
      </c>
      <c r="H46" s="4" t="str">
        <f t="shared" ref="H46" si="3">IF(ISERROR((B46*6)/D46),"N/A",(B46*6)/D46)</f>
        <v>N/A</v>
      </c>
      <c r="I46" s="4" t="str">
        <f t="shared" ref="I46" si="4">IF(ISERROR(E46/D46),"N/A",E46/D46)</f>
        <v>N/A</v>
      </c>
      <c r="J46" s="3" t="s">
        <v>169</v>
      </c>
    </row>
    <row r="47" spans="1:10" x14ac:dyDescent="0.15">
      <c r="A47">
        <v>2017</v>
      </c>
      <c r="B47" s="22">
        <v>10</v>
      </c>
      <c r="C47" s="22">
        <v>1</v>
      </c>
      <c r="D47" s="22">
        <v>2</v>
      </c>
      <c r="E47" s="22">
        <v>41</v>
      </c>
      <c r="F47" s="22">
        <v>0</v>
      </c>
      <c r="G47" s="4">
        <v>4.0999999999999996</v>
      </c>
      <c r="H47" s="4">
        <v>30</v>
      </c>
      <c r="I47" s="4">
        <v>20.5</v>
      </c>
      <c r="J47" s="49" t="s">
        <v>346</v>
      </c>
    </row>
    <row r="48" spans="1:10" x14ac:dyDescent="0.15">
      <c r="A48">
        <v>2018</v>
      </c>
      <c r="B48" s="22">
        <v>0.4</v>
      </c>
      <c r="C48" s="22">
        <v>0</v>
      </c>
      <c r="D48" s="22">
        <v>1</v>
      </c>
      <c r="E48" s="22">
        <v>2</v>
      </c>
      <c r="F48" s="22">
        <v>0</v>
      </c>
      <c r="G48" s="4">
        <f>IF(ISERROR(E48/B48),"N/A",E48/B48)</f>
        <v>5</v>
      </c>
      <c r="H48" s="4">
        <f>IF(ISERROR((B48*6)/D48),"N/A",(B48*6)/D48)</f>
        <v>2.4000000000000004</v>
      </c>
      <c r="I48" s="4">
        <f t="shared" ref="I48" si="5">IF(ISERROR(E48/D48),"N/A",E48/D48)</f>
        <v>2</v>
      </c>
      <c r="J48" s="49" t="s">
        <v>410</v>
      </c>
    </row>
    <row r="49" spans="1:10" x14ac:dyDescent="0.15">
      <c r="B49"/>
      <c r="C49"/>
      <c r="D49"/>
      <c r="E49"/>
      <c r="F49"/>
      <c r="G49" s="1"/>
      <c r="H49" s="1"/>
      <c r="I49" s="1"/>
    </row>
    <row r="50" spans="1:10" x14ac:dyDescent="0.15">
      <c r="A50" t="s">
        <v>55</v>
      </c>
      <c r="B50">
        <f>SUM(B42:B49)</f>
        <v>45.199999999999996</v>
      </c>
      <c r="C50">
        <f t="shared" ref="C50:F50" si="6">SUM(C42:C49)</f>
        <v>7</v>
      </c>
      <c r="D50">
        <f t="shared" si="6"/>
        <v>8</v>
      </c>
      <c r="E50">
        <f t="shared" si="6"/>
        <v>239</v>
      </c>
      <c r="F50">
        <f t="shared" si="6"/>
        <v>0</v>
      </c>
      <c r="G50" s="4">
        <f>E50/B50</f>
        <v>5.2876106194690271</v>
      </c>
      <c r="H50" s="4">
        <f>(B50*6)/D50</f>
        <v>33.9</v>
      </c>
      <c r="I50" s="4">
        <f>E50/D50</f>
        <v>29.875</v>
      </c>
      <c r="J50" s="3" t="s">
        <v>251</v>
      </c>
    </row>
  </sheetData>
  <hyperlinks>
    <hyperlink ref="A1" location="'Overall ave'!A1" display="(back to front sheet)" xr:uid="{00000000-0004-0000-13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FF12-3C47-EC49-8DB1-20BB3AB462DF}">
  <dimension ref="A1:L41"/>
  <sheetViews>
    <sheetView zoomScale="125" zoomScaleNormal="125" zoomScalePageLayoutView="125" workbookViewId="0"/>
  </sheetViews>
  <sheetFormatPr defaultColWidth="8.76171875" defaultRowHeight="12.75" x14ac:dyDescent="0.15"/>
  <cols>
    <col min="2" max="8" width="9.16796875" style="9" customWidth="1"/>
  </cols>
  <sheetData>
    <row r="1" spans="1:12" x14ac:dyDescent="0.15">
      <c r="A1" s="19" t="s">
        <v>164</v>
      </c>
      <c r="C1" s="63" t="s">
        <v>432</v>
      </c>
    </row>
    <row r="2" spans="1:12" x14ac:dyDescent="0.15">
      <c r="A2" s="5" t="s">
        <v>433</v>
      </c>
      <c r="B2" s="5" t="s">
        <v>224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COUNTA(A8:A11)</f>
        <v>3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2017</v>
      </c>
      <c r="B8" s="22">
        <v>14</v>
      </c>
      <c r="C8" s="22">
        <v>12</v>
      </c>
      <c r="D8" s="22">
        <v>4</v>
      </c>
      <c r="E8" s="22">
        <v>0</v>
      </c>
      <c r="F8" s="22">
        <v>103</v>
      </c>
      <c r="G8" s="22">
        <v>0</v>
      </c>
      <c r="H8" s="22">
        <v>0</v>
      </c>
      <c r="I8" s="50">
        <f>IF(C8-D8=0,"--",F8/(C8-D8))</f>
        <v>12.875</v>
      </c>
      <c r="J8" s="22">
        <v>30</v>
      </c>
      <c r="L8" s="22">
        <v>1</v>
      </c>
    </row>
    <row r="9" spans="1:12" x14ac:dyDescent="0.15">
      <c r="A9">
        <v>2018</v>
      </c>
      <c r="B9" s="22">
        <v>5</v>
      </c>
      <c r="C9" s="22">
        <v>5</v>
      </c>
      <c r="D9" s="22">
        <v>1</v>
      </c>
      <c r="E9" s="22">
        <v>1</v>
      </c>
      <c r="F9" s="22">
        <v>53</v>
      </c>
      <c r="G9" s="22">
        <v>0</v>
      </c>
      <c r="H9" s="22">
        <v>0</v>
      </c>
      <c r="I9" s="50">
        <f>IF(C9-D9=0,"--",F9/(C9-D9))</f>
        <v>13.25</v>
      </c>
      <c r="J9" s="22">
        <v>25</v>
      </c>
      <c r="K9" t="s">
        <v>355</v>
      </c>
      <c r="L9" s="22">
        <v>1</v>
      </c>
    </row>
    <row r="10" spans="1:12" x14ac:dyDescent="0.15">
      <c r="A10">
        <v>2019</v>
      </c>
      <c r="B10" s="22">
        <v>9</v>
      </c>
      <c r="C10" s="22">
        <v>4</v>
      </c>
      <c r="D10" s="22">
        <v>3</v>
      </c>
      <c r="E10" s="22">
        <v>0</v>
      </c>
      <c r="F10" s="22">
        <v>54</v>
      </c>
      <c r="G10" s="22">
        <v>0</v>
      </c>
      <c r="H10" s="22">
        <v>0</v>
      </c>
      <c r="I10" s="50">
        <f>IF(C10-D10=0,"--",F10/(C10-D10))</f>
        <v>54</v>
      </c>
      <c r="J10" s="22">
        <v>30</v>
      </c>
      <c r="K10" s="22" t="s">
        <v>355</v>
      </c>
      <c r="L10" s="22">
        <v>1</v>
      </c>
    </row>
    <row r="11" spans="1:12" x14ac:dyDescent="0.15">
      <c r="I11" s="9"/>
    </row>
    <row r="12" spans="1:12" x14ac:dyDescent="0.15">
      <c r="A12" t="s">
        <v>142</v>
      </c>
      <c r="B12" s="9">
        <f t="shared" ref="B12:H12" si="0">SUM(B8:B11)</f>
        <v>28</v>
      </c>
      <c r="C12" s="9">
        <f t="shared" si="0"/>
        <v>21</v>
      </c>
      <c r="D12" s="9">
        <f t="shared" si="0"/>
        <v>8</v>
      </c>
      <c r="E12" s="9">
        <f t="shared" si="0"/>
        <v>1</v>
      </c>
      <c r="F12" s="9">
        <f t="shared" si="0"/>
        <v>210</v>
      </c>
      <c r="G12" s="9">
        <f t="shared" si="0"/>
        <v>0</v>
      </c>
      <c r="H12" s="9">
        <f t="shared" si="0"/>
        <v>0</v>
      </c>
      <c r="I12" s="10">
        <f>F12/(C12-D12)</f>
        <v>16.153846153846153</v>
      </c>
      <c r="J12">
        <f>MAX(J8:J11)</f>
        <v>30</v>
      </c>
      <c r="K12" t="s">
        <v>355</v>
      </c>
      <c r="L12" s="9">
        <f>SUM(L8:L11)</f>
        <v>3</v>
      </c>
    </row>
    <row r="13" spans="1:12" x14ac:dyDescent="0.15">
      <c r="H13" s="10"/>
    </row>
    <row r="14" spans="1:12" x14ac:dyDescent="0.15">
      <c r="H14" s="10"/>
    </row>
    <row r="15" spans="1:12" x14ac:dyDescent="0.15">
      <c r="H15" s="10"/>
    </row>
    <row r="16" spans="1:12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4" spans="1:10" x14ac:dyDescent="0.15">
      <c r="A34" s="5" t="s">
        <v>118</v>
      </c>
    </row>
    <row r="35" spans="1:10" x14ac:dyDescent="0.15">
      <c r="A35" s="5"/>
    </row>
    <row r="36" spans="1:10" x14ac:dyDescent="0.15">
      <c r="A36" t="s">
        <v>99</v>
      </c>
      <c r="B36" t="s">
        <v>112</v>
      </c>
      <c r="C36" t="s">
        <v>59</v>
      </c>
      <c r="D36" t="s">
        <v>60</v>
      </c>
      <c r="E36" t="s">
        <v>34</v>
      </c>
      <c r="F36" t="s">
        <v>62</v>
      </c>
      <c r="G36" s="1" t="s">
        <v>115</v>
      </c>
      <c r="H36" s="1" t="s">
        <v>113</v>
      </c>
      <c r="I36" s="1" t="s">
        <v>114</v>
      </c>
      <c r="J36" s="1" t="s">
        <v>61</v>
      </c>
    </row>
    <row r="37" spans="1:10" x14ac:dyDescent="0.15">
      <c r="A37">
        <v>2017</v>
      </c>
      <c r="B37" s="22">
        <v>93.1</v>
      </c>
      <c r="C37" s="22">
        <v>6</v>
      </c>
      <c r="D37" s="22">
        <v>9</v>
      </c>
      <c r="E37" s="22">
        <v>381</v>
      </c>
      <c r="F37" s="22">
        <v>0</v>
      </c>
      <c r="G37" s="4">
        <v>4.0999999999999996</v>
      </c>
      <c r="H37" s="4">
        <v>30</v>
      </c>
      <c r="I37" s="4">
        <v>20.5</v>
      </c>
      <c r="J37" s="49" t="s">
        <v>434</v>
      </c>
    </row>
    <row r="38" spans="1:10" x14ac:dyDescent="0.15">
      <c r="A38">
        <v>2018</v>
      </c>
      <c r="B38" s="22">
        <v>24.2</v>
      </c>
      <c r="C38" s="22">
        <v>1</v>
      </c>
      <c r="D38" s="22">
        <v>2</v>
      </c>
      <c r="E38" s="22">
        <v>127</v>
      </c>
      <c r="F38" s="22">
        <v>0</v>
      </c>
      <c r="G38" s="4">
        <f>IF(ISERROR(E38/B38),"N/A",E38/B38)</f>
        <v>5.2479338842975212</v>
      </c>
      <c r="H38" s="4">
        <f>IF(ISERROR((B38*6)/D38),"N/A",(B38*6)/D38)</f>
        <v>72.599999999999994</v>
      </c>
      <c r="I38" s="4">
        <f t="shared" ref="I38:I39" si="1">IF(ISERROR(E38/D38),"N/A",E38/D38)</f>
        <v>63.5</v>
      </c>
      <c r="J38" s="49" t="s">
        <v>435</v>
      </c>
    </row>
    <row r="39" spans="1:10" x14ac:dyDescent="0.15">
      <c r="A39">
        <v>2019</v>
      </c>
      <c r="B39" s="33">
        <v>51</v>
      </c>
      <c r="C39" s="22">
        <v>2</v>
      </c>
      <c r="D39" s="22">
        <v>8</v>
      </c>
      <c r="E39" s="22">
        <v>296</v>
      </c>
      <c r="F39" s="22">
        <v>0</v>
      </c>
      <c r="G39" s="4">
        <f>IF(ISERROR(E39/B39),"N/A",E39/B39)</f>
        <v>5.8039215686274508</v>
      </c>
      <c r="H39" s="4">
        <f>IF(ISERROR((B39*6)/D39),"N/A",(B39*6)/D39)</f>
        <v>38.25</v>
      </c>
      <c r="I39" s="4">
        <f t="shared" si="1"/>
        <v>37</v>
      </c>
      <c r="J39" s="49" t="s">
        <v>436</v>
      </c>
    </row>
    <row r="40" spans="1:10" x14ac:dyDescent="0.15">
      <c r="B40"/>
      <c r="C40"/>
      <c r="D40"/>
      <c r="E40"/>
      <c r="F40"/>
      <c r="G40" s="1"/>
      <c r="H40" s="1"/>
      <c r="I40" s="1"/>
    </row>
    <row r="41" spans="1:10" x14ac:dyDescent="0.15">
      <c r="A41" t="s">
        <v>55</v>
      </c>
      <c r="B41">
        <f>SUM(B37:B40)</f>
        <v>168.3</v>
      </c>
      <c r="C41">
        <f>SUM(C37:C40)</f>
        <v>9</v>
      </c>
      <c r="D41">
        <f>SUM(D37:D40)</f>
        <v>19</v>
      </c>
      <c r="E41">
        <f>SUM(E37:E40)</f>
        <v>804</v>
      </c>
      <c r="F41">
        <f>SUM(F37:F40)</f>
        <v>0</v>
      </c>
      <c r="G41" s="4">
        <f>E41/B41</f>
        <v>4.7771836007130117</v>
      </c>
      <c r="H41" s="4">
        <f>(B41*6)/D41</f>
        <v>53.147368421052633</v>
      </c>
      <c r="I41" s="4">
        <f>E41/D41</f>
        <v>42.315789473684212</v>
      </c>
      <c r="J41" s="3" t="s">
        <v>84</v>
      </c>
    </row>
  </sheetData>
  <hyperlinks>
    <hyperlink ref="A1" location="'Overall ave'!A1" display="(back to front sheet)" xr:uid="{B9556EBA-EB44-9841-A873-CA1AFC5B30C0}"/>
  </hyperlinks>
  <pageMargins left="0.75" right="0.75" top="1" bottom="1" header="0.5" footer="0.5"/>
  <pageSetup orientation="portrait" horizontalDpi="4294967292" verticalDpi="429496729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/>
  <dimension ref="A1:L40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276</v>
      </c>
    </row>
    <row r="2" spans="1:12" x14ac:dyDescent="0.15">
      <c r="A2" s="5" t="s">
        <v>149</v>
      </c>
      <c r="B2" s="5" t="s">
        <v>150</v>
      </c>
    </row>
    <row r="3" spans="1:12" x14ac:dyDescent="0.15">
      <c r="A3" s="5" t="s">
        <v>108</v>
      </c>
      <c r="B3" s="15"/>
    </row>
    <row r="4" spans="1:12" hidden="1" x14ac:dyDescent="0.15">
      <c r="A4" s="9">
        <f>COUNTA(A7:A20)</f>
        <v>13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x14ac:dyDescent="0.15">
      <c r="L5" s="9"/>
    </row>
    <row r="6" spans="1:12" x14ac:dyDescent="0.15">
      <c r="A6" t="s">
        <v>99</v>
      </c>
      <c r="B6" s="9" t="s">
        <v>140</v>
      </c>
      <c r="C6" s="9" t="s">
        <v>141</v>
      </c>
      <c r="D6" s="9" t="s">
        <v>26</v>
      </c>
      <c r="E6" s="9" t="s">
        <v>264</v>
      </c>
      <c r="F6" s="9" t="s">
        <v>34</v>
      </c>
      <c r="G6" s="9" t="s">
        <v>22</v>
      </c>
      <c r="H6" s="9" t="s">
        <v>35</v>
      </c>
      <c r="I6" s="9" t="s">
        <v>114</v>
      </c>
      <c r="J6" s="9" t="s">
        <v>196</v>
      </c>
      <c r="K6" s="9" t="s">
        <v>262</v>
      </c>
      <c r="L6" s="9" t="s">
        <v>275</v>
      </c>
    </row>
    <row r="7" spans="1:12" x14ac:dyDescent="0.15">
      <c r="A7">
        <v>2007</v>
      </c>
      <c r="B7" s="9">
        <v>6</v>
      </c>
      <c r="C7" s="9">
        <v>6</v>
      </c>
      <c r="D7" s="9">
        <v>3</v>
      </c>
      <c r="E7" s="9">
        <v>1</v>
      </c>
      <c r="F7" s="9">
        <v>9</v>
      </c>
      <c r="G7" s="22">
        <v>0</v>
      </c>
      <c r="H7" s="22">
        <v>0</v>
      </c>
      <c r="I7" s="1">
        <f t="shared" ref="I7:I15" si="0">IF(C7=0,"",ROUND(F7/(C7-D7),3))</f>
        <v>3</v>
      </c>
      <c r="L7">
        <v>0</v>
      </c>
    </row>
    <row r="8" spans="1:12" x14ac:dyDescent="0.15">
      <c r="A8">
        <v>2008</v>
      </c>
      <c r="B8" s="9">
        <v>6</v>
      </c>
      <c r="C8" s="9">
        <v>5</v>
      </c>
      <c r="D8" s="9">
        <v>1</v>
      </c>
      <c r="E8" s="9">
        <v>1</v>
      </c>
      <c r="F8" s="9">
        <v>13</v>
      </c>
      <c r="G8" s="22">
        <v>0</v>
      </c>
      <c r="H8" s="22">
        <v>0</v>
      </c>
      <c r="I8" s="1">
        <f t="shared" si="0"/>
        <v>3.25</v>
      </c>
      <c r="L8">
        <v>0</v>
      </c>
    </row>
    <row r="9" spans="1:12" x14ac:dyDescent="0.15">
      <c r="A9">
        <v>2009</v>
      </c>
      <c r="B9" s="9">
        <v>7</v>
      </c>
      <c r="C9" s="9">
        <v>5</v>
      </c>
      <c r="D9" s="9">
        <v>3</v>
      </c>
      <c r="E9" s="9">
        <v>1</v>
      </c>
      <c r="F9" s="9">
        <v>30</v>
      </c>
      <c r="G9" s="22">
        <v>0</v>
      </c>
      <c r="H9" s="22">
        <v>0</v>
      </c>
      <c r="I9" s="1">
        <f t="shared" si="0"/>
        <v>15</v>
      </c>
      <c r="J9">
        <v>11</v>
      </c>
      <c r="L9">
        <v>1</v>
      </c>
    </row>
    <row r="10" spans="1:12" x14ac:dyDescent="0.15">
      <c r="A10">
        <v>2010</v>
      </c>
      <c r="B10">
        <v>4</v>
      </c>
      <c r="C10">
        <v>4</v>
      </c>
      <c r="D10">
        <v>0</v>
      </c>
      <c r="E10" s="9">
        <v>1</v>
      </c>
      <c r="F10">
        <v>9</v>
      </c>
      <c r="G10" s="22">
        <v>0</v>
      </c>
      <c r="H10" s="22">
        <v>0</v>
      </c>
      <c r="I10" s="1">
        <f t="shared" si="0"/>
        <v>2.25</v>
      </c>
      <c r="J10">
        <v>6</v>
      </c>
      <c r="L10">
        <v>0</v>
      </c>
    </row>
    <row r="11" spans="1:12" x14ac:dyDescent="0.15">
      <c r="A11">
        <v>2011</v>
      </c>
      <c r="B11">
        <v>6</v>
      </c>
      <c r="C11">
        <v>3</v>
      </c>
      <c r="D11">
        <v>2</v>
      </c>
      <c r="E11" s="9">
        <v>0</v>
      </c>
      <c r="F11">
        <v>9</v>
      </c>
      <c r="G11" s="22">
        <v>0</v>
      </c>
      <c r="H11" s="22">
        <v>0</v>
      </c>
      <c r="I11" s="1">
        <f t="shared" si="0"/>
        <v>9</v>
      </c>
      <c r="J11">
        <v>8</v>
      </c>
      <c r="L11">
        <v>1</v>
      </c>
    </row>
    <row r="12" spans="1:12" x14ac:dyDescent="0.15">
      <c r="A12">
        <v>2012</v>
      </c>
      <c r="B12" s="9">
        <v>10</v>
      </c>
      <c r="C12" s="9">
        <v>9</v>
      </c>
      <c r="D12" s="9">
        <v>1</v>
      </c>
      <c r="E12" s="9">
        <v>1</v>
      </c>
      <c r="F12">
        <v>29</v>
      </c>
      <c r="G12" s="22">
        <v>0</v>
      </c>
      <c r="H12" s="22">
        <v>0</v>
      </c>
      <c r="I12" s="1">
        <f t="shared" si="0"/>
        <v>3.625</v>
      </c>
      <c r="J12">
        <v>10</v>
      </c>
      <c r="L12">
        <v>5</v>
      </c>
    </row>
    <row r="13" spans="1:12" x14ac:dyDescent="0.15">
      <c r="A13">
        <v>2013</v>
      </c>
      <c r="B13" s="22">
        <v>11</v>
      </c>
      <c r="C13" s="22">
        <v>7</v>
      </c>
      <c r="D13" s="22">
        <v>3</v>
      </c>
      <c r="E13" s="22">
        <v>2</v>
      </c>
      <c r="F13" s="22">
        <v>54</v>
      </c>
      <c r="G13" s="22">
        <v>0</v>
      </c>
      <c r="H13" s="22">
        <v>0</v>
      </c>
      <c r="I13" s="1">
        <f t="shared" si="0"/>
        <v>13.5</v>
      </c>
      <c r="J13">
        <v>15</v>
      </c>
      <c r="L13">
        <v>3</v>
      </c>
    </row>
    <row r="14" spans="1:12" x14ac:dyDescent="0.15">
      <c r="A14">
        <v>2014</v>
      </c>
      <c r="B14" s="22">
        <v>11</v>
      </c>
      <c r="C14" s="22">
        <v>9</v>
      </c>
      <c r="D14" s="22">
        <v>2</v>
      </c>
      <c r="E14" s="22">
        <v>1</v>
      </c>
      <c r="F14" s="22">
        <v>60</v>
      </c>
      <c r="G14" s="22">
        <v>0</v>
      </c>
      <c r="H14" s="22">
        <v>0</v>
      </c>
      <c r="I14" s="1">
        <f t="shared" si="0"/>
        <v>8.5709999999999997</v>
      </c>
      <c r="J14">
        <v>24</v>
      </c>
      <c r="L14">
        <v>5</v>
      </c>
    </row>
    <row r="15" spans="1:12" x14ac:dyDescent="0.15">
      <c r="A15">
        <v>2015</v>
      </c>
      <c r="B15" s="22">
        <v>14</v>
      </c>
      <c r="C15" s="22">
        <v>8</v>
      </c>
      <c r="D15" s="22">
        <v>1</v>
      </c>
      <c r="E15" s="22">
        <v>2</v>
      </c>
      <c r="F15" s="22">
        <v>9</v>
      </c>
      <c r="G15" s="22">
        <v>0</v>
      </c>
      <c r="H15" s="22">
        <v>0</v>
      </c>
      <c r="I15" s="1">
        <f t="shared" si="0"/>
        <v>1.286</v>
      </c>
      <c r="J15">
        <v>5</v>
      </c>
      <c r="L15">
        <v>6</v>
      </c>
    </row>
    <row r="16" spans="1:12" x14ac:dyDescent="0.15">
      <c r="A16">
        <v>2016</v>
      </c>
      <c r="B16" s="22">
        <v>11</v>
      </c>
      <c r="C16" s="22">
        <v>6</v>
      </c>
      <c r="D16" s="22">
        <v>1</v>
      </c>
      <c r="E16" s="22">
        <v>1</v>
      </c>
      <c r="F16" s="22">
        <v>84</v>
      </c>
      <c r="G16" s="22">
        <v>0</v>
      </c>
      <c r="H16" s="22">
        <v>1</v>
      </c>
      <c r="I16" s="10">
        <f>IF(C16-D16=0,"--",F16/(C16-D16))</f>
        <v>16.8</v>
      </c>
      <c r="J16" s="22">
        <v>63</v>
      </c>
      <c r="K16" t="s">
        <v>355</v>
      </c>
      <c r="L16">
        <v>2</v>
      </c>
    </row>
    <row r="17" spans="1:12" x14ac:dyDescent="0.15">
      <c r="A17">
        <v>2017</v>
      </c>
      <c r="B17" s="22">
        <v>8</v>
      </c>
      <c r="C17" s="22">
        <v>8</v>
      </c>
      <c r="D17" s="22">
        <v>1</v>
      </c>
      <c r="E17" s="22">
        <v>3</v>
      </c>
      <c r="F17" s="22">
        <v>59</v>
      </c>
      <c r="G17" s="22">
        <v>0</v>
      </c>
      <c r="H17" s="22">
        <v>0</v>
      </c>
      <c r="I17" s="50">
        <v>8.4285714285714288</v>
      </c>
      <c r="J17" s="22">
        <v>32</v>
      </c>
      <c r="L17" s="22">
        <v>0</v>
      </c>
    </row>
    <row r="18" spans="1:12" x14ac:dyDescent="0.15">
      <c r="A18">
        <v>2018</v>
      </c>
      <c r="B18" s="22">
        <v>10</v>
      </c>
      <c r="C18" s="22">
        <v>8</v>
      </c>
      <c r="D18" s="22">
        <v>1</v>
      </c>
      <c r="E18" s="22">
        <v>2</v>
      </c>
      <c r="F18" s="22">
        <v>27</v>
      </c>
      <c r="G18" s="22">
        <v>0</v>
      </c>
      <c r="H18" s="22">
        <v>0</v>
      </c>
      <c r="I18" s="50">
        <f>IF(C18-D18=0,"--",F18/(C18-D18))</f>
        <v>3.8571428571428572</v>
      </c>
      <c r="J18" s="22">
        <v>12</v>
      </c>
      <c r="L18" s="22">
        <v>0</v>
      </c>
    </row>
    <row r="19" spans="1:12" x14ac:dyDescent="0.15">
      <c r="A19">
        <v>2019</v>
      </c>
      <c r="B19" s="22">
        <v>12</v>
      </c>
      <c r="C19" s="22">
        <v>5</v>
      </c>
      <c r="D19" s="22">
        <v>0</v>
      </c>
      <c r="E19" s="22">
        <v>0</v>
      </c>
      <c r="F19" s="22">
        <v>61</v>
      </c>
      <c r="G19" s="22">
        <v>0</v>
      </c>
      <c r="H19" s="22">
        <v>0</v>
      </c>
      <c r="I19" s="50">
        <f>IF(C19-D19=0,"--",F19/(C19-D19))</f>
        <v>12.2</v>
      </c>
      <c r="J19" s="22">
        <v>22</v>
      </c>
      <c r="K19" s="22"/>
      <c r="L19" s="22">
        <v>2</v>
      </c>
    </row>
    <row r="20" spans="1:12" x14ac:dyDescent="0.15">
      <c r="I20" s="9"/>
    </row>
    <row r="21" spans="1:12" x14ac:dyDescent="0.15">
      <c r="A21" t="s">
        <v>142</v>
      </c>
      <c r="B21" s="9">
        <f t="shared" ref="B21:H21" si="1">SUM(B7:B20)</f>
        <v>116</v>
      </c>
      <c r="C21" s="9">
        <f t="shared" si="1"/>
        <v>83</v>
      </c>
      <c r="D21" s="9">
        <f t="shared" si="1"/>
        <v>19</v>
      </c>
      <c r="E21" s="9">
        <f t="shared" si="1"/>
        <v>16</v>
      </c>
      <c r="F21" s="9">
        <f t="shared" si="1"/>
        <v>453</v>
      </c>
      <c r="G21" s="9">
        <f t="shared" si="1"/>
        <v>0</v>
      </c>
      <c r="H21" s="9">
        <f t="shared" si="1"/>
        <v>1</v>
      </c>
      <c r="I21" s="10">
        <f>F21/(C21-D21)</f>
        <v>7.078125</v>
      </c>
      <c r="J21">
        <f>MAX(J7:J20)</f>
        <v>63</v>
      </c>
      <c r="K21" t="str">
        <f>INDEX(K7:K20,MATCH(J21,J7:J20,0),)</f>
        <v>NO</v>
      </c>
      <c r="L21" s="9">
        <f>SUM(L7:L20)</f>
        <v>25</v>
      </c>
    </row>
    <row r="22" spans="1:12" x14ac:dyDescent="0.15">
      <c r="H22" s="10"/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8:8" x14ac:dyDescent="0.15">
      <c r="H33" s="10"/>
    </row>
    <row r="34" spans="8:8" x14ac:dyDescent="0.15">
      <c r="H34" s="10"/>
    </row>
    <row r="35" spans="8:8" x14ac:dyDescent="0.15">
      <c r="H35" s="10"/>
    </row>
    <row r="36" spans="8:8" x14ac:dyDescent="0.15">
      <c r="H36" s="10"/>
    </row>
    <row r="37" spans="8:8" x14ac:dyDescent="0.15">
      <c r="H37" s="10"/>
    </row>
    <row r="38" spans="8:8" x14ac:dyDescent="0.15">
      <c r="H38" s="10"/>
    </row>
    <row r="39" spans="8:8" x14ac:dyDescent="0.15">
      <c r="H39" s="10"/>
    </row>
    <row r="40" spans="8:8" x14ac:dyDescent="0.15">
      <c r="H40" s="10"/>
    </row>
  </sheetData>
  <hyperlinks>
    <hyperlink ref="A1" location="'Overall ave'!A1" display="(back to front sheet)" xr:uid="{00000000-0004-0000-1400-000000000000}"/>
  </hyperlinks>
  <pageMargins left="0.75" right="0.75" top="1" bottom="1" header="0.5" footer="0.5"/>
  <pageSetup orientation="portrait" horizontalDpi="4294967292" verticalDpi="4294967292"/>
  <ignoredErrors>
    <ignoredError sqref="I18" formula="1"/>
  </ignoredError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40F9-DCF2-7A49-AE6B-EAC2E5397818}">
  <sheetPr>
    <pageSetUpPr fitToPage="1"/>
  </sheetPr>
  <dimension ref="A1:M41"/>
  <sheetViews>
    <sheetView zoomScale="125" zoomScaleNormal="125" workbookViewId="0"/>
  </sheetViews>
  <sheetFormatPr defaultColWidth="10.78515625" defaultRowHeight="12.75" x14ac:dyDescent="0.15"/>
  <cols>
    <col min="7" max="7" width="11.59375" customWidth="1"/>
  </cols>
  <sheetData>
    <row r="1" spans="1:13" x14ac:dyDescent="0.15">
      <c r="A1" s="68" t="s">
        <v>164</v>
      </c>
      <c r="D1" s="63" t="s">
        <v>362</v>
      </c>
      <c r="E1" s="63">
        <f>COUNTA(B8:B11)</f>
        <v>3</v>
      </c>
      <c r="F1" s="64">
        <f>COUNTA(C37:C40)</f>
        <v>3</v>
      </c>
    </row>
    <row r="2" spans="1:13" ht="26.1" customHeight="1" x14ac:dyDescent="0.15">
      <c r="A2" s="66" t="s">
        <v>388</v>
      </c>
      <c r="G2" s="67" t="s">
        <v>389</v>
      </c>
      <c r="H2" s="67"/>
    </row>
    <row r="3" spans="1:13" ht="14.1" customHeight="1" x14ac:dyDescent="0.15">
      <c r="A3" s="65"/>
      <c r="D3" s="63"/>
      <c r="E3" s="63"/>
      <c r="F3" s="64"/>
      <c r="G3" s="65"/>
      <c r="H3" s="65"/>
    </row>
    <row r="4" spans="1:13" x14ac:dyDescent="0.15">
      <c r="B4" s="5" t="s">
        <v>108</v>
      </c>
      <c r="C4" s="15"/>
      <c r="E4" s="9"/>
      <c r="F4" s="9"/>
      <c r="G4" s="9"/>
      <c r="H4" s="9"/>
      <c r="I4" s="9"/>
    </row>
    <row r="5" spans="1:13" x14ac:dyDescent="0.15">
      <c r="B5" s="5"/>
      <c r="C5" s="63">
        <v>2</v>
      </c>
      <c r="D5" s="63">
        <v>3</v>
      </c>
      <c r="E5" s="63">
        <v>10</v>
      </c>
      <c r="F5" s="63">
        <v>11</v>
      </c>
      <c r="G5" s="63">
        <v>4</v>
      </c>
      <c r="H5" s="63">
        <v>6</v>
      </c>
      <c r="I5" s="63">
        <v>7</v>
      </c>
      <c r="J5" s="64"/>
      <c r="K5" s="63">
        <v>16</v>
      </c>
      <c r="L5" s="63">
        <v>17</v>
      </c>
      <c r="M5" s="63">
        <v>7</v>
      </c>
    </row>
    <row r="6" spans="1:13" hidden="1" x14ac:dyDescent="0.15">
      <c r="C6" s="63">
        <v>12</v>
      </c>
      <c r="D6" s="63">
        <v>14</v>
      </c>
      <c r="E6" s="63">
        <v>13</v>
      </c>
      <c r="F6" s="63">
        <v>15</v>
      </c>
      <c r="G6" s="63">
        <v>16</v>
      </c>
      <c r="H6" s="63"/>
      <c r="I6" s="63"/>
      <c r="J6" s="64"/>
      <c r="K6" s="64">
        <v>15</v>
      </c>
      <c r="L6" s="64"/>
      <c r="M6" s="63"/>
    </row>
    <row r="7" spans="1:13" x14ac:dyDescent="0.15">
      <c r="B7" t="s">
        <v>99</v>
      </c>
      <c r="C7" s="9" t="s">
        <v>140</v>
      </c>
      <c r="D7" s="9" t="s">
        <v>141</v>
      </c>
      <c r="E7" s="9" t="s">
        <v>26</v>
      </c>
      <c r="F7" s="9" t="s">
        <v>264</v>
      </c>
      <c r="G7" s="9" t="s">
        <v>34</v>
      </c>
      <c r="H7" s="9" t="s">
        <v>22</v>
      </c>
      <c r="I7" s="9" t="s">
        <v>35</v>
      </c>
      <c r="J7" s="9" t="s">
        <v>114</v>
      </c>
      <c r="K7" s="9" t="s">
        <v>196</v>
      </c>
      <c r="L7" s="9" t="s">
        <v>262</v>
      </c>
      <c r="M7" s="9" t="s">
        <v>275</v>
      </c>
    </row>
    <row r="8" spans="1:13" x14ac:dyDescent="0.15">
      <c r="B8">
        <v>2017</v>
      </c>
      <c r="C8" s="22">
        <v>7</v>
      </c>
      <c r="D8" s="22">
        <v>7</v>
      </c>
      <c r="E8" s="22">
        <v>1</v>
      </c>
      <c r="F8" s="22">
        <v>1</v>
      </c>
      <c r="G8" s="22">
        <v>141</v>
      </c>
      <c r="H8" s="22">
        <v>0</v>
      </c>
      <c r="I8" s="22">
        <v>1</v>
      </c>
      <c r="J8" s="50">
        <f>IF(D8-E8=0,"--",G8/(D8-E8))</f>
        <v>23.5</v>
      </c>
      <c r="K8" s="22">
        <v>27</v>
      </c>
      <c r="M8" s="22">
        <v>1</v>
      </c>
    </row>
    <row r="9" spans="1:13" x14ac:dyDescent="0.15">
      <c r="B9">
        <v>2018</v>
      </c>
      <c r="C9" s="22">
        <v>10</v>
      </c>
      <c r="D9" s="22">
        <v>11</v>
      </c>
      <c r="E9" s="22">
        <v>2</v>
      </c>
      <c r="F9" s="22">
        <v>2</v>
      </c>
      <c r="G9" s="22">
        <v>189</v>
      </c>
      <c r="H9" s="22">
        <v>0</v>
      </c>
      <c r="I9" s="22">
        <v>0</v>
      </c>
      <c r="J9" s="50">
        <f>IF(D9-E9=0,"--",G9/(D9-E9))</f>
        <v>21</v>
      </c>
      <c r="K9" s="22">
        <v>36</v>
      </c>
      <c r="M9" s="22">
        <v>0</v>
      </c>
    </row>
    <row r="10" spans="1:13" x14ac:dyDescent="0.15">
      <c r="B10">
        <v>2019</v>
      </c>
      <c r="C10" s="22">
        <v>18</v>
      </c>
      <c r="D10" s="22">
        <v>19</v>
      </c>
      <c r="E10" s="22">
        <v>1</v>
      </c>
      <c r="F10" s="22">
        <v>0</v>
      </c>
      <c r="G10" s="22">
        <v>628</v>
      </c>
      <c r="H10" s="22">
        <v>0</v>
      </c>
      <c r="I10" s="22">
        <v>6</v>
      </c>
      <c r="J10" s="50">
        <f>IF(D10-E10=0,"--",G10/(D10-E10))</f>
        <v>34.888888888888886</v>
      </c>
      <c r="K10" s="22">
        <v>70</v>
      </c>
      <c r="L10" s="22" t="s">
        <v>355</v>
      </c>
      <c r="M10" s="22">
        <v>5</v>
      </c>
    </row>
    <row r="11" spans="1:13" x14ac:dyDescent="0.15">
      <c r="C11" s="9"/>
      <c r="D11" s="9"/>
      <c r="E11" s="9"/>
      <c r="F11" s="9"/>
      <c r="G11" s="9"/>
      <c r="H11" s="9"/>
      <c r="I11" s="9"/>
      <c r="J11" s="9"/>
    </row>
    <row r="12" spans="1:13" x14ac:dyDescent="0.15">
      <c r="B12" t="s">
        <v>142</v>
      </c>
      <c r="C12" s="9">
        <f t="shared" ref="C12:I12" si="0">SUM(C8:C11)</f>
        <v>35</v>
      </c>
      <c r="D12" s="9">
        <f t="shared" si="0"/>
        <v>37</v>
      </c>
      <c r="E12" s="9">
        <f t="shared" si="0"/>
        <v>4</v>
      </c>
      <c r="F12" s="9">
        <f t="shared" si="0"/>
        <v>3</v>
      </c>
      <c r="G12" s="9">
        <f t="shared" si="0"/>
        <v>958</v>
      </c>
      <c r="H12" s="9">
        <f t="shared" si="0"/>
        <v>0</v>
      </c>
      <c r="I12" s="9">
        <f t="shared" si="0"/>
        <v>7</v>
      </c>
      <c r="J12" s="1">
        <f>IF(ISERROR(G12/(D12-E12)),"",ROUND(G12/(D12-E12),3))</f>
        <v>29.03</v>
      </c>
      <c r="K12">
        <f>MAX(K8:K11)</f>
        <v>70</v>
      </c>
      <c r="L12" t="str">
        <f>IF(INDEX(L8:L11,MATCH(K12,K8:K11,0),)=0,"",INDEX(L8:L11,MATCH(K12,K8:K11,0),))</f>
        <v>NO</v>
      </c>
      <c r="M12" s="9">
        <f>SUM(M8:M11)</f>
        <v>6</v>
      </c>
    </row>
    <row r="33" spans="3:12" x14ac:dyDescent="0.15">
      <c r="G33" s="9"/>
      <c r="H33" s="9"/>
    </row>
    <row r="35" spans="3:12" x14ac:dyDescent="0.15">
      <c r="C35" s="57" t="s">
        <v>118</v>
      </c>
      <c r="H35" s="2"/>
      <c r="J35" s="1"/>
      <c r="K35" s="1"/>
      <c r="L35" s="1"/>
    </row>
    <row r="36" spans="3:12" x14ac:dyDescent="0.15">
      <c r="C36" s="25" t="s">
        <v>99</v>
      </c>
      <c r="D36" t="s">
        <v>112</v>
      </c>
      <c r="E36" t="s">
        <v>59</v>
      </c>
      <c r="F36" t="s">
        <v>111</v>
      </c>
      <c r="G36" t="s">
        <v>34</v>
      </c>
      <c r="H36" t="s">
        <v>62</v>
      </c>
      <c r="I36" s="1" t="s">
        <v>115</v>
      </c>
      <c r="J36" s="1" t="s">
        <v>113</v>
      </c>
      <c r="K36" s="1" t="s">
        <v>114</v>
      </c>
      <c r="L36" s="14" t="s">
        <v>61</v>
      </c>
    </row>
    <row r="37" spans="3:12" x14ac:dyDescent="0.15">
      <c r="C37">
        <v>2017</v>
      </c>
      <c r="D37" s="22">
        <v>7.3</v>
      </c>
      <c r="E37" s="22">
        <v>0</v>
      </c>
      <c r="F37" s="22">
        <v>3</v>
      </c>
      <c r="G37" s="22">
        <v>70</v>
      </c>
      <c r="H37" s="22">
        <v>0</v>
      </c>
      <c r="I37" s="4">
        <f>IF(ISERROR(G37/D37),"N/A",G37/D37)</f>
        <v>9.589041095890412</v>
      </c>
      <c r="J37" s="4">
        <f>IF(ISERROR((D37*6)/F37),"N/A",(D37*6)/F37)</f>
        <v>14.6</v>
      </c>
      <c r="K37" s="4">
        <f t="shared" ref="K37" si="1">IF(ISERROR(G37/F37),"N/A",G37/F37)</f>
        <v>23.333333333333332</v>
      </c>
      <c r="L37" s="49" t="s">
        <v>178</v>
      </c>
    </row>
    <row r="38" spans="3:12" x14ac:dyDescent="0.15">
      <c r="C38">
        <v>2018</v>
      </c>
      <c r="D38" s="22">
        <v>29</v>
      </c>
      <c r="E38" s="22">
        <v>1</v>
      </c>
      <c r="F38" s="22">
        <v>10</v>
      </c>
      <c r="G38" s="22">
        <v>171</v>
      </c>
      <c r="H38" s="22">
        <v>0</v>
      </c>
      <c r="I38" s="4">
        <f>IF(ISERROR(G38/D38),"N/A",G38/D38)</f>
        <v>5.8965517241379306</v>
      </c>
      <c r="J38" s="4">
        <f>IF(ISERROR((D38*6)/F38),"N/A",(D38*6)/F38)</f>
        <v>17.399999999999999</v>
      </c>
      <c r="K38" s="4">
        <f t="shared" ref="K38" si="2">IF(ISERROR(G38/F38),"N/A",G38/F38)</f>
        <v>17.100000000000001</v>
      </c>
      <c r="L38" s="49" t="s">
        <v>363</v>
      </c>
    </row>
    <row r="39" spans="3:12" x14ac:dyDescent="0.15">
      <c r="C39">
        <v>2019</v>
      </c>
      <c r="D39" s="22">
        <v>40.1</v>
      </c>
      <c r="E39" s="22">
        <v>1</v>
      </c>
      <c r="F39" s="22">
        <v>6</v>
      </c>
      <c r="G39" s="22">
        <v>225</v>
      </c>
      <c r="H39" s="22">
        <v>0</v>
      </c>
      <c r="I39" s="4">
        <f>IF(ISERROR(G39/D39),"N/A",G39/D39)</f>
        <v>5.6109725685785534</v>
      </c>
      <c r="J39" s="4">
        <f>IF(ISERROR((D39*6)/F39),"N/A",(D39*6)/F39)</f>
        <v>40.1</v>
      </c>
      <c r="K39" s="4">
        <f t="shared" ref="K39" si="3">IF(ISERROR(G39/F39),"N/A",G39/F39)</f>
        <v>37.5</v>
      </c>
      <c r="L39" s="49" t="s">
        <v>421</v>
      </c>
    </row>
    <row r="40" spans="3:12" x14ac:dyDescent="0.15">
      <c r="D40" s="9"/>
      <c r="E40" s="9"/>
      <c r="F40" s="9"/>
      <c r="G40" s="9"/>
      <c r="H40" s="9"/>
      <c r="I40" s="9"/>
      <c r="J40" s="10"/>
    </row>
    <row r="41" spans="3:12" x14ac:dyDescent="0.15">
      <c r="C41" t="s">
        <v>55</v>
      </c>
      <c r="D41" s="34">
        <f>SUM(D37:D40)</f>
        <v>76.400000000000006</v>
      </c>
      <c r="E41" s="9">
        <f>SUM(E37:E40)</f>
        <v>2</v>
      </c>
      <c r="F41" s="9">
        <f>SUM(F37:F40)</f>
        <v>19</v>
      </c>
      <c r="G41" s="9">
        <f>SUM(G37:G40)</f>
        <v>466</v>
      </c>
      <c r="H41" s="9">
        <f>SUM(H37:H40)</f>
        <v>0</v>
      </c>
      <c r="I41" s="4">
        <f>IF(ISERROR(G41/D41),"--",G41/D41)</f>
        <v>6.0994764397905756</v>
      </c>
      <c r="J41" s="4">
        <f t="shared" ref="J41" si="4">IF(F41=0,"--",(D41*6)/F41)</f>
        <v>24.126315789473686</v>
      </c>
      <c r="K41" s="4">
        <f t="shared" ref="K41" si="5">IF(F41=0,"--",G41/F41)</f>
        <v>24.526315789473685</v>
      </c>
      <c r="L41" s="3" t="s">
        <v>363</v>
      </c>
    </row>
  </sheetData>
  <hyperlinks>
    <hyperlink ref="A1" location="'Overall ave'!A1" display="(back to front sheet)" xr:uid="{0E657954-8F73-2F4E-A445-32B8C4F5E599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portrait" horizontalDpi="0" verticalDpi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71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277</v>
      </c>
    </row>
    <row r="2" spans="1:12" x14ac:dyDescent="0.15">
      <c r="A2" s="5" t="s">
        <v>253</v>
      </c>
      <c r="B2" s="5" t="s">
        <v>254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COUNTA(A8:A14)</f>
        <v>6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>
        <f>COUNTA(A41:A46)</f>
        <v>5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2014</v>
      </c>
      <c r="B8">
        <v>2</v>
      </c>
      <c r="C8">
        <v>2</v>
      </c>
      <c r="D8">
        <v>1</v>
      </c>
      <c r="E8"/>
      <c r="F8">
        <v>45</v>
      </c>
      <c r="G8" s="22">
        <v>0</v>
      </c>
      <c r="H8" s="22">
        <v>0</v>
      </c>
      <c r="I8" s="1">
        <f>IF(ISERROR(F8/(C8-D8)),"",ROUND(F8/(C8-D8),3))</f>
        <v>45</v>
      </c>
      <c r="J8">
        <v>23</v>
      </c>
      <c r="L8">
        <v>0</v>
      </c>
    </row>
    <row r="9" spans="1:12" x14ac:dyDescent="0.15">
      <c r="A9">
        <v>2015</v>
      </c>
      <c r="B9" s="22">
        <v>11</v>
      </c>
      <c r="C9" s="22">
        <v>8</v>
      </c>
      <c r="D9" s="9">
        <v>2</v>
      </c>
      <c r="E9" s="9">
        <v>1</v>
      </c>
      <c r="F9" s="9">
        <v>85</v>
      </c>
      <c r="G9" s="22">
        <v>0</v>
      </c>
      <c r="H9" s="22">
        <v>0</v>
      </c>
      <c r="I9" s="1">
        <f>IF(ISERROR(F9/(C9-D9)),"",ROUND(F9/(C9-D9),3))</f>
        <v>14.167</v>
      </c>
      <c r="J9">
        <v>27</v>
      </c>
      <c r="L9">
        <v>2</v>
      </c>
    </row>
    <row r="10" spans="1:12" x14ac:dyDescent="0.15">
      <c r="A10">
        <v>2016</v>
      </c>
      <c r="B10" s="22">
        <v>15</v>
      </c>
      <c r="C10" s="22">
        <v>13</v>
      </c>
      <c r="D10" s="22">
        <v>0</v>
      </c>
      <c r="E10" s="22">
        <v>3</v>
      </c>
      <c r="F10" s="22">
        <v>97</v>
      </c>
      <c r="G10" s="22">
        <v>0</v>
      </c>
      <c r="H10" s="22">
        <v>0</v>
      </c>
      <c r="I10" s="10">
        <f>IF(C10-D10=0,"--",F10/(C10-D10))</f>
        <v>7.4615384615384617</v>
      </c>
      <c r="J10" s="22">
        <v>28</v>
      </c>
      <c r="L10">
        <v>6</v>
      </c>
    </row>
    <row r="11" spans="1:12" x14ac:dyDescent="0.15">
      <c r="A11">
        <v>2017</v>
      </c>
      <c r="B11" s="22">
        <v>19</v>
      </c>
      <c r="C11" s="22">
        <v>18</v>
      </c>
      <c r="D11" s="22">
        <v>3</v>
      </c>
      <c r="E11" s="22">
        <v>10</v>
      </c>
      <c r="F11" s="22">
        <v>115</v>
      </c>
      <c r="G11" s="22">
        <v>0</v>
      </c>
      <c r="H11" s="22">
        <v>0</v>
      </c>
      <c r="I11" s="50">
        <v>7.666666666666667</v>
      </c>
      <c r="J11" s="22">
        <v>27</v>
      </c>
      <c r="L11" s="22">
        <v>2</v>
      </c>
    </row>
    <row r="12" spans="1:12" x14ac:dyDescent="0.15">
      <c r="A12">
        <v>2018</v>
      </c>
      <c r="B12" s="22">
        <v>11</v>
      </c>
      <c r="C12" s="22">
        <v>9</v>
      </c>
      <c r="D12" s="22">
        <v>3</v>
      </c>
      <c r="E12" s="22">
        <v>0</v>
      </c>
      <c r="F12" s="22">
        <v>66</v>
      </c>
      <c r="G12" s="22">
        <v>0</v>
      </c>
      <c r="H12" s="22">
        <v>0</v>
      </c>
      <c r="I12" s="50">
        <f>IF(C12-D12=0,"--",F12/(C12-D12))</f>
        <v>11</v>
      </c>
      <c r="J12" s="22">
        <v>22</v>
      </c>
      <c r="L12" s="22">
        <v>0</v>
      </c>
    </row>
    <row r="13" spans="1:12" x14ac:dyDescent="0.15">
      <c r="A13">
        <v>2019</v>
      </c>
      <c r="B13" s="22">
        <v>14</v>
      </c>
      <c r="C13" s="22">
        <v>4</v>
      </c>
      <c r="D13" s="22">
        <v>0</v>
      </c>
      <c r="E13" s="22">
        <v>0</v>
      </c>
      <c r="F13" s="22">
        <v>30</v>
      </c>
      <c r="G13" s="22">
        <v>0</v>
      </c>
      <c r="H13" s="22">
        <v>0</v>
      </c>
      <c r="I13" s="50">
        <f>IF(C13-D13=0,"--",F13/(C13-D13))</f>
        <v>7.5</v>
      </c>
      <c r="J13" s="22">
        <v>14</v>
      </c>
      <c r="K13" s="22"/>
      <c r="L13" s="22">
        <v>3</v>
      </c>
    </row>
    <row r="14" spans="1:12" x14ac:dyDescent="0.15">
      <c r="I14" s="9"/>
    </row>
    <row r="15" spans="1:12" x14ac:dyDescent="0.15">
      <c r="A15" t="s">
        <v>142</v>
      </c>
      <c r="B15" s="9">
        <f t="shared" ref="B15:H15" si="0">SUM(B8:B14)</f>
        <v>72</v>
      </c>
      <c r="C15" s="9">
        <f t="shared" si="0"/>
        <v>54</v>
      </c>
      <c r="D15" s="9">
        <f t="shared" si="0"/>
        <v>9</v>
      </c>
      <c r="E15" s="9">
        <f t="shared" si="0"/>
        <v>14</v>
      </c>
      <c r="F15" s="9">
        <f t="shared" si="0"/>
        <v>438</v>
      </c>
      <c r="G15" s="9">
        <f t="shared" si="0"/>
        <v>0</v>
      </c>
      <c r="H15" s="9">
        <f t="shared" si="0"/>
        <v>0</v>
      </c>
      <c r="I15" s="1">
        <f>IF(ISERROR(F15/(C15-D15)),"",ROUND(F15/(C15-D15),3))</f>
        <v>9.7330000000000005</v>
      </c>
      <c r="J15">
        <f>MAX(J8:J14)</f>
        <v>28</v>
      </c>
      <c r="K15" t="str">
        <f>IF(INDEX(K8:K14,MATCH(J15,J8:J14,0),)=0,"",INDEX(K8:K14,MATCH(J15,J8:J14,0),))</f>
        <v/>
      </c>
      <c r="L15" s="9">
        <f t="shared" ref="L15" si="1">SUM(L8:L14)</f>
        <v>13</v>
      </c>
    </row>
    <row r="16" spans="1:12" x14ac:dyDescent="0.15">
      <c r="I16" s="1"/>
    </row>
    <row r="17" spans="9:9" x14ac:dyDescent="0.15">
      <c r="I17" s="1"/>
    </row>
    <row r="18" spans="9:9" x14ac:dyDescent="0.15">
      <c r="I18" s="1"/>
    </row>
    <row r="19" spans="9:9" x14ac:dyDescent="0.15">
      <c r="I19" s="1"/>
    </row>
    <row r="20" spans="9:9" x14ac:dyDescent="0.15">
      <c r="I20" s="1"/>
    </row>
    <row r="21" spans="9:9" x14ac:dyDescent="0.15">
      <c r="I21" s="1"/>
    </row>
    <row r="22" spans="9:9" x14ac:dyDescent="0.15">
      <c r="I22" s="1"/>
    </row>
    <row r="23" spans="9:9" x14ac:dyDescent="0.15">
      <c r="I23" s="1"/>
    </row>
    <row r="24" spans="9:9" x14ac:dyDescent="0.15">
      <c r="I24" s="1"/>
    </row>
    <row r="25" spans="9:9" x14ac:dyDescent="0.15">
      <c r="I25" s="1"/>
    </row>
    <row r="26" spans="9:9" x14ac:dyDescent="0.15">
      <c r="I26" s="1"/>
    </row>
    <row r="27" spans="9:9" x14ac:dyDescent="0.15">
      <c r="I27" s="1"/>
    </row>
    <row r="28" spans="9:9" x14ac:dyDescent="0.15">
      <c r="I28" s="1"/>
    </row>
    <row r="29" spans="9:9" x14ac:dyDescent="0.15">
      <c r="I29" s="1"/>
    </row>
    <row r="30" spans="9:9" x14ac:dyDescent="0.15">
      <c r="I30" s="1"/>
    </row>
    <row r="31" spans="9:9" x14ac:dyDescent="0.15">
      <c r="I31" s="1"/>
    </row>
    <row r="32" spans="9:9" x14ac:dyDescent="0.15">
      <c r="I32" s="1"/>
    </row>
    <row r="33" spans="1:10" x14ac:dyDescent="0.15">
      <c r="I33" s="1"/>
    </row>
    <row r="34" spans="1:10" x14ac:dyDescent="0.15">
      <c r="I34" s="1"/>
    </row>
    <row r="35" spans="1:10" x14ac:dyDescent="0.15">
      <c r="I35" s="1"/>
    </row>
    <row r="36" spans="1:10" x14ac:dyDescent="0.15">
      <c r="I36" s="1"/>
    </row>
    <row r="37" spans="1:10" x14ac:dyDescent="0.15">
      <c r="I37" s="1"/>
    </row>
    <row r="39" spans="1:10" x14ac:dyDescent="0.15">
      <c r="A39" s="5" t="s">
        <v>118</v>
      </c>
      <c r="B39"/>
      <c r="C39"/>
      <c r="D39"/>
      <c r="E39"/>
      <c r="F39" s="2"/>
      <c r="G39"/>
      <c r="H39" s="1"/>
      <c r="I39" s="1"/>
      <c r="J39" s="1"/>
    </row>
    <row r="40" spans="1:10" x14ac:dyDescent="0.15">
      <c r="A40" s="30" t="s">
        <v>99</v>
      </c>
      <c r="B40" t="s">
        <v>112</v>
      </c>
      <c r="C40" t="s">
        <v>59</v>
      </c>
      <c r="D40" t="s">
        <v>111</v>
      </c>
      <c r="E40" t="s">
        <v>34</v>
      </c>
      <c r="F40" t="s">
        <v>62</v>
      </c>
      <c r="G40" s="1" t="s">
        <v>115</v>
      </c>
      <c r="H40" s="1" t="s">
        <v>113</v>
      </c>
      <c r="I40" s="1" t="s">
        <v>114</v>
      </c>
      <c r="J40" s="14" t="s">
        <v>61</v>
      </c>
    </row>
    <row r="41" spans="1:10" x14ac:dyDescent="0.15">
      <c r="A41">
        <v>2015</v>
      </c>
      <c r="B41">
        <v>23</v>
      </c>
      <c r="C41">
        <v>1</v>
      </c>
      <c r="D41">
        <v>2</v>
      </c>
      <c r="E41">
        <v>109</v>
      </c>
      <c r="F41"/>
      <c r="G41" s="4">
        <f>IF(ISERROR(E41/B41),"--",E41/B41)</f>
        <v>4.7391304347826084</v>
      </c>
      <c r="H41" s="4">
        <f t="shared" ref="H41" si="2">IF(D41=0,"--",(B41*6)/D41)</f>
        <v>69</v>
      </c>
      <c r="I41" s="4">
        <f t="shared" ref="I41" si="3">IF(D41=0,"--",E41/D41)</f>
        <v>54.5</v>
      </c>
      <c r="J41" s="14" t="s">
        <v>255</v>
      </c>
    </row>
    <row r="42" spans="1:10" x14ac:dyDescent="0.15">
      <c r="A42">
        <v>2016</v>
      </c>
      <c r="B42" s="33">
        <v>12.833333333333334</v>
      </c>
      <c r="C42" s="22">
        <v>0</v>
      </c>
      <c r="D42" s="22">
        <v>2</v>
      </c>
      <c r="E42" s="22">
        <v>57</v>
      </c>
      <c r="F42" s="22">
        <v>0</v>
      </c>
      <c r="G42" s="4">
        <f t="shared" ref="G42" si="4">IF(ISERROR(E42/B42),"N/A",E42/B42)</f>
        <v>4.441558441558441</v>
      </c>
      <c r="H42" s="4">
        <f t="shared" ref="H42" si="5">IF(ISERROR((B42*6)/D42),"N/A",(B42*6)/D42)</f>
        <v>38.5</v>
      </c>
      <c r="I42" s="4">
        <f t="shared" ref="I42" si="6">IF(ISERROR(E42/D42),"N/A",E42/D42)</f>
        <v>28.5</v>
      </c>
      <c r="J42" s="14" t="s">
        <v>250</v>
      </c>
    </row>
    <row r="43" spans="1:10" x14ac:dyDescent="0.15">
      <c r="A43">
        <v>2017</v>
      </c>
      <c r="B43" s="22">
        <v>12.5</v>
      </c>
      <c r="C43" s="22">
        <v>3</v>
      </c>
      <c r="D43" s="22">
        <v>2</v>
      </c>
      <c r="E43" s="22">
        <v>59</v>
      </c>
      <c r="F43" s="22">
        <v>0</v>
      </c>
      <c r="G43" s="4">
        <v>4.72</v>
      </c>
      <c r="H43" s="4">
        <v>37.5</v>
      </c>
      <c r="I43" s="4">
        <v>29.5</v>
      </c>
      <c r="J43" s="49" t="s">
        <v>228</v>
      </c>
    </row>
    <row r="44" spans="1:10" x14ac:dyDescent="0.15">
      <c r="A44">
        <v>2018</v>
      </c>
      <c r="B44" s="22">
        <v>29</v>
      </c>
      <c r="C44" s="22">
        <v>0</v>
      </c>
      <c r="D44" s="22">
        <v>2</v>
      </c>
      <c r="E44" s="22">
        <v>200</v>
      </c>
      <c r="F44" s="22">
        <v>0</v>
      </c>
      <c r="G44" s="4">
        <f>IF(ISERROR(E44/B44),"N/A",E44/B44)</f>
        <v>6.8965517241379306</v>
      </c>
      <c r="H44" s="4">
        <f>IF(ISERROR((B44*6)/D44),"N/A",(B44*6)/D44)</f>
        <v>87</v>
      </c>
      <c r="I44" s="4">
        <f t="shared" ref="I44:I45" si="7">IF(ISERROR(E44/D44),"N/A",E44/D44)</f>
        <v>100</v>
      </c>
      <c r="J44" s="49" t="s">
        <v>411</v>
      </c>
    </row>
    <row r="45" spans="1:10" x14ac:dyDescent="0.15">
      <c r="A45">
        <v>2019</v>
      </c>
      <c r="B45" s="22">
        <v>31</v>
      </c>
      <c r="C45" s="22">
        <v>4</v>
      </c>
      <c r="D45" s="22">
        <v>5</v>
      </c>
      <c r="E45" s="22">
        <v>139</v>
      </c>
      <c r="F45" s="22">
        <v>0</v>
      </c>
      <c r="G45" s="4">
        <f>IF(ISERROR(E45/B45),"N/A",E45/B45)</f>
        <v>4.4838709677419351</v>
      </c>
      <c r="H45" s="4">
        <f>IF(ISERROR((B45*6)/D45),"N/A",(B45*6)/D45)</f>
        <v>37.200000000000003</v>
      </c>
      <c r="I45" s="4">
        <f t="shared" si="7"/>
        <v>27.8</v>
      </c>
      <c r="J45" s="49" t="s">
        <v>422</v>
      </c>
    </row>
    <row r="46" spans="1:10" x14ac:dyDescent="0.15">
      <c r="H46" s="10"/>
    </row>
    <row r="47" spans="1:10" x14ac:dyDescent="0.15">
      <c r="A47" t="s">
        <v>55</v>
      </c>
      <c r="B47" s="34">
        <f>SUM(B41:B46)</f>
        <v>108.33333333333334</v>
      </c>
      <c r="C47" s="9">
        <f>SUM(C41:C46)</f>
        <v>8</v>
      </c>
      <c r="D47" s="9">
        <f>SUM(D41:D46)</f>
        <v>13</v>
      </c>
      <c r="E47" s="9">
        <f>SUM(E41:E46)</f>
        <v>564</v>
      </c>
      <c r="F47" s="9">
        <f>SUM(F41:F46)</f>
        <v>0</v>
      </c>
      <c r="G47" s="4">
        <f>IF(ISERROR(E47/B47),"--",E47/B47)</f>
        <v>5.2061538461538461</v>
      </c>
      <c r="H47" s="4">
        <f t="shared" ref="H47" si="8">IF(D47=0,"--",(B47*6)/D47)</f>
        <v>50</v>
      </c>
      <c r="I47" s="4">
        <f t="shared" ref="I47" si="9">IF(D47=0,"--",E47/D47)</f>
        <v>43.384615384615387</v>
      </c>
      <c r="J47" s="3" t="s">
        <v>250</v>
      </c>
    </row>
    <row r="48" spans="1:10" x14ac:dyDescent="0.15">
      <c r="H48" s="10"/>
    </row>
    <row r="49" spans="1:8" x14ac:dyDescent="0.15">
      <c r="H49" s="10"/>
    </row>
    <row r="50" spans="1:8" x14ac:dyDescent="0.15">
      <c r="H50" s="10"/>
    </row>
    <row r="51" spans="1:8" x14ac:dyDescent="0.15">
      <c r="H51" s="10"/>
    </row>
    <row r="52" spans="1:8" x14ac:dyDescent="0.15">
      <c r="H52" s="10"/>
    </row>
    <row r="53" spans="1:8" x14ac:dyDescent="0.15">
      <c r="H53" s="10"/>
    </row>
    <row r="54" spans="1:8" x14ac:dyDescent="0.15">
      <c r="H54" s="10"/>
    </row>
    <row r="55" spans="1:8" x14ac:dyDescent="0.15">
      <c r="H55" s="10"/>
    </row>
    <row r="56" spans="1:8" x14ac:dyDescent="0.15">
      <c r="H56" s="10"/>
    </row>
    <row r="57" spans="1:8" x14ac:dyDescent="0.15">
      <c r="H57" s="10"/>
    </row>
    <row r="58" spans="1:8" x14ac:dyDescent="0.15">
      <c r="H58" s="10"/>
    </row>
    <row r="59" spans="1:8" x14ac:dyDescent="0.15">
      <c r="H59" s="10"/>
    </row>
    <row r="60" spans="1:8" x14ac:dyDescent="0.15">
      <c r="H60" s="10"/>
    </row>
    <row r="63" spans="1:8" x14ac:dyDescent="0.15">
      <c r="A63" s="5"/>
    </row>
    <row r="64" spans="1:8" x14ac:dyDescent="0.15">
      <c r="A64" s="5"/>
    </row>
    <row r="65" spans="2:9" x14ac:dyDescent="0.15">
      <c r="B65"/>
      <c r="C65"/>
      <c r="D65"/>
      <c r="E65"/>
      <c r="F65"/>
      <c r="G65" s="1"/>
      <c r="H65" s="1"/>
      <c r="I65" s="1"/>
    </row>
    <row r="66" spans="2:9" x14ac:dyDescent="0.15">
      <c r="B66"/>
      <c r="C66"/>
      <c r="D66"/>
      <c r="E66"/>
      <c r="F66"/>
      <c r="G66" s="10"/>
      <c r="H66" s="10"/>
      <c r="I66" s="10"/>
    </row>
    <row r="67" spans="2:9" x14ac:dyDescent="0.15">
      <c r="B67"/>
      <c r="C67"/>
      <c r="D67"/>
      <c r="E67"/>
      <c r="F67"/>
      <c r="G67" s="10"/>
      <c r="H67" s="10"/>
      <c r="I67" s="10"/>
    </row>
    <row r="68" spans="2:9" x14ac:dyDescent="0.15">
      <c r="B68"/>
      <c r="C68"/>
      <c r="D68"/>
      <c r="E68"/>
      <c r="F68"/>
      <c r="G68" s="10"/>
      <c r="H68" s="10"/>
      <c r="I68" s="10"/>
    </row>
    <row r="69" spans="2:9" x14ac:dyDescent="0.15">
      <c r="B69"/>
      <c r="C69"/>
      <c r="D69"/>
      <c r="E69"/>
      <c r="F69"/>
      <c r="G69" s="10"/>
      <c r="H69" s="10"/>
      <c r="I69" s="10"/>
    </row>
    <row r="70" spans="2:9" x14ac:dyDescent="0.15">
      <c r="B70"/>
      <c r="C70"/>
      <c r="D70"/>
      <c r="E70"/>
      <c r="F70"/>
      <c r="G70" s="1"/>
      <c r="H70" s="1"/>
      <c r="I70" s="1"/>
    </row>
    <row r="71" spans="2:9" x14ac:dyDescent="0.15">
      <c r="B71"/>
      <c r="C71"/>
      <c r="D71"/>
      <c r="E71"/>
      <c r="F71"/>
      <c r="G71" s="1"/>
      <c r="H71" s="1"/>
      <c r="I71" s="1"/>
    </row>
  </sheetData>
  <hyperlinks>
    <hyperlink ref="A1" location="'Overall ave'!A1" display="(back to front sheet)" xr:uid="{00000000-0004-0000-15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1:S91"/>
  <sheetViews>
    <sheetView zoomScale="125" zoomScaleNormal="125" zoomScalePageLayoutView="125" workbookViewId="0"/>
  </sheetViews>
  <sheetFormatPr defaultColWidth="8.76171875" defaultRowHeight="12.75" x14ac:dyDescent="0.15"/>
  <cols>
    <col min="3" max="3" width="9.70703125" customWidth="1"/>
    <col min="6" max="6" width="8.62890625" style="2" customWidth="1"/>
    <col min="8" max="10" width="9.16796875" style="1" customWidth="1"/>
  </cols>
  <sheetData>
    <row r="1" spans="1:19" x14ac:dyDescent="0.15">
      <c r="A1" s="19" t="s">
        <v>164</v>
      </c>
      <c r="C1" s="64" t="s">
        <v>337</v>
      </c>
    </row>
    <row r="2" spans="1:19" x14ac:dyDescent="0.15">
      <c r="A2" s="57" t="s">
        <v>39</v>
      </c>
      <c r="B2" s="57" t="s">
        <v>107</v>
      </c>
    </row>
    <row r="3" spans="1:19" x14ac:dyDescent="0.15">
      <c r="A3" s="5" t="s">
        <v>108</v>
      </c>
    </row>
    <row r="4" spans="1:19" hidden="1" x14ac:dyDescent="0.15">
      <c r="A4" s="9">
        <f>COUNTA(A8:A35)</f>
        <v>27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I4"/>
      <c r="J4" s="9">
        <v>16</v>
      </c>
      <c r="K4" s="9">
        <v>17</v>
      </c>
      <c r="L4" s="9">
        <v>7</v>
      </c>
    </row>
    <row r="5" spans="1:19" hidden="1" x14ac:dyDescent="0.15">
      <c r="A5" s="9">
        <f>COUNTA(A63:A90)</f>
        <v>27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G5" s="9"/>
      <c r="H5" s="9"/>
      <c r="I5"/>
      <c r="J5" s="9">
        <v>15</v>
      </c>
      <c r="L5" s="9"/>
    </row>
    <row r="6" spans="1:19" x14ac:dyDescent="0.15">
      <c r="A6" s="9"/>
      <c r="B6" s="9"/>
      <c r="C6" s="9"/>
      <c r="D6" s="9"/>
      <c r="E6" s="9"/>
      <c r="F6" s="9"/>
      <c r="G6" s="9"/>
      <c r="H6" s="9"/>
      <c r="I6"/>
      <c r="J6" s="9"/>
      <c r="L6" s="9"/>
    </row>
    <row r="7" spans="1:19" x14ac:dyDescent="0.15">
      <c r="A7" t="s">
        <v>99</v>
      </c>
      <c r="B7" t="s">
        <v>31</v>
      </c>
      <c r="C7" t="s">
        <v>32</v>
      </c>
      <c r="D7" t="s">
        <v>33</v>
      </c>
      <c r="E7" t="s">
        <v>264</v>
      </c>
      <c r="F7" t="s">
        <v>34</v>
      </c>
      <c r="G7" t="s">
        <v>22</v>
      </c>
      <c r="H7" s="2" t="s">
        <v>35</v>
      </c>
      <c r="I7" t="s">
        <v>36</v>
      </c>
      <c r="J7" s="1" t="s">
        <v>196</v>
      </c>
      <c r="K7" s="1" t="s">
        <v>262</v>
      </c>
      <c r="L7" s="1" t="s">
        <v>275</v>
      </c>
    </row>
    <row r="8" spans="1:19" x14ac:dyDescent="0.15">
      <c r="A8">
        <v>1993</v>
      </c>
      <c r="B8">
        <v>18</v>
      </c>
      <c r="C8">
        <v>8</v>
      </c>
      <c r="D8">
        <v>2</v>
      </c>
      <c r="F8">
        <v>25</v>
      </c>
      <c r="H8" s="2"/>
      <c r="I8">
        <f t="shared" ref="I8:I30" si="0">ROUND(F8/(C8-D8),2)</f>
        <v>4.17</v>
      </c>
      <c r="J8" s="11"/>
      <c r="K8" s="1"/>
      <c r="L8" s="1"/>
    </row>
    <row r="9" spans="1:19" x14ac:dyDescent="0.15">
      <c r="A9">
        <v>1994</v>
      </c>
      <c r="B9">
        <v>18</v>
      </c>
      <c r="C9">
        <v>11</v>
      </c>
      <c r="D9">
        <v>4</v>
      </c>
      <c r="F9">
        <v>37</v>
      </c>
      <c r="H9" s="2"/>
      <c r="I9">
        <f t="shared" si="0"/>
        <v>5.29</v>
      </c>
      <c r="J9" s="11"/>
      <c r="K9" s="1"/>
      <c r="L9" s="1"/>
    </row>
    <row r="10" spans="1:19" x14ac:dyDescent="0.15">
      <c r="A10">
        <v>1995</v>
      </c>
      <c r="B10">
        <v>18</v>
      </c>
      <c r="C10">
        <v>11</v>
      </c>
      <c r="D10">
        <v>6</v>
      </c>
      <c r="F10">
        <v>98</v>
      </c>
      <c r="H10" s="2"/>
      <c r="I10">
        <f t="shared" si="0"/>
        <v>19.600000000000001</v>
      </c>
      <c r="J10" s="11"/>
      <c r="P10" s="9"/>
      <c r="Q10" s="9"/>
      <c r="S10">
        <v>15</v>
      </c>
    </row>
    <row r="11" spans="1:19" x14ac:dyDescent="0.15">
      <c r="A11">
        <v>1996</v>
      </c>
      <c r="B11">
        <v>18</v>
      </c>
      <c r="C11">
        <v>10</v>
      </c>
      <c r="D11">
        <v>6</v>
      </c>
      <c r="F11">
        <v>100</v>
      </c>
      <c r="H11" s="2"/>
      <c r="I11">
        <f t="shared" si="0"/>
        <v>25</v>
      </c>
      <c r="J11" s="11"/>
      <c r="K11" s="1"/>
      <c r="L11" s="1"/>
    </row>
    <row r="12" spans="1:19" x14ac:dyDescent="0.15">
      <c r="A12">
        <v>1997</v>
      </c>
      <c r="B12">
        <v>18</v>
      </c>
      <c r="C12">
        <v>8</v>
      </c>
      <c r="D12">
        <v>4</v>
      </c>
      <c r="F12">
        <v>21</v>
      </c>
      <c r="H12" s="2"/>
      <c r="I12">
        <f t="shared" si="0"/>
        <v>5.25</v>
      </c>
      <c r="J12" s="11"/>
      <c r="K12" s="1"/>
      <c r="L12" s="1"/>
    </row>
    <row r="13" spans="1:19" x14ac:dyDescent="0.15">
      <c r="A13">
        <v>1998</v>
      </c>
      <c r="B13">
        <v>20</v>
      </c>
      <c r="C13">
        <v>11</v>
      </c>
      <c r="D13">
        <v>3</v>
      </c>
      <c r="F13">
        <v>167</v>
      </c>
      <c r="H13" s="2"/>
      <c r="I13">
        <f t="shared" si="0"/>
        <v>20.88</v>
      </c>
      <c r="J13" s="11"/>
      <c r="K13" s="1"/>
      <c r="L13" s="1"/>
    </row>
    <row r="14" spans="1:19" x14ac:dyDescent="0.15">
      <c r="A14">
        <v>1999</v>
      </c>
      <c r="B14">
        <v>20</v>
      </c>
      <c r="C14">
        <v>10</v>
      </c>
      <c r="D14">
        <v>5</v>
      </c>
      <c r="F14">
        <v>32</v>
      </c>
      <c r="H14" s="2"/>
      <c r="I14">
        <f t="shared" si="0"/>
        <v>6.4</v>
      </c>
      <c r="J14" s="11"/>
      <c r="K14" s="1"/>
      <c r="L14" s="1"/>
    </row>
    <row r="15" spans="1:19" x14ac:dyDescent="0.15">
      <c r="A15">
        <v>2000</v>
      </c>
      <c r="B15">
        <v>16</v>
      </c>
      <c r="C15">
        <v>9</v>
      </c>
      <c r="D15">
        <v>3</v>
      </c>
      <c r="F15">
        <v>73</v>
      </c>
      <c r="H15" s="2"/>
      <c r="I15">
        <f t="shared" si="0"/>
        <v>12.17</v>
      </c>
      <c r="J15" s="11"/>
      <c r="K15" s="1"/>
      <c r="L15" s="1"/>
    </row>
    <row r="16" spans="1:19" x14ac:dyDescent="0.15">
      <c r="A16">
        <v>2001</v>
      </c>
      <c r="B16">
        <v>11</v>
      </c>
      <c r="C16">
        <v>6</v>
      </c>
      <c r="D16">
        <v>4</v>
      </c>
      <c r="F16">
        <v>11</v>
      </c>
      <c r="H16" s="2"/>
      <c r="I16">
        <f t="shared" si="0"/>
        <v>5.5</v>
      </c>
      <c r="J16" s="11"/>
      <c r="K16" s="1"/>
      <c r="L16" s="1"/>
    </row>
    <row r="17" spans="1:12" x14ac:dyDescent="0.15">
      <c r="A17">
        <v>2002</v>
      </c>
      <c r="B17">
        <v>15</v>
      </c>
      <c r="C17">
        <v>13</v>
      </c>
      <c r="D17">
        <v>8</v>
      </c>
      <c r="F17">
        <v>40</v>
      </c>
      <c r="H17" s="2"/>
      <c r="I17">
        <f t="shared" si="0"/>
        <v>8</v>
      </c>
      <c r="J17" s="11"/>
      <c r="K17" s="1"/>
      <c r="L17" s="1"/>
    </row>
    <row r="18" spans="1:12" x14ac:dyDescent="0.15">
      <c r="A18">
        <v>2003</v>
      </c>
      <c r="B18">
        <v>15</v>
      </c>
      <c r="C18">
        <v>7</v>
      </c>
      <c r="D18">
        <v>3</v>
      </c>
      <c r="F18">
        <v>23</v>
      </c>
      <c r="H18" s="2"/>
      <c r="I18">
        <f t="shared" si="0"/>
        <v>5.75</v>
      </c>
      <c r="J18" s="11"/>
      <c r="K18" s="1"/>
      <c r="L18" s="1"/>
    </row>
    <row r="19" spans="1:12" x14ac:dyDescent="0.15">
      <c r="A19">
        <v>2004</v>
      </c>
      <c r="B19">
        <v>21</v>
      </c>
      <c r="C19">
        <v>20</v>
      </c>
      <c r="D19">
        <v>1</v>
      </c>
      <c r="E19">
        <v>2</v>
      </c>
      <c r="F19">
        <v>277</v>
      </c>
      <c r="H19" s="11">
        <v>1</v>
      </c>
      <c r="I19">
        <f t="shared" si="0"/>
        <v>14.58</v>
      </c>
      <c r="J19" s="11">
        <v>61</v>
      </c>
      <c r="K19" s="1"/>
      <c r="L19" s="11">
        <v>2</v>
      </c>
    </row>
    <row r="20" spans="1:12" x14ac:dyDescent="0.15">
      <c r="A20">
        <v>2005</v>
      </c>
      <c r="B20">
        <v>23</v>
      </c>
      <c r="C20">
        <v>23</v>
      </c>
      <c r="D20">
        <v>1</v>
      </c>
      <c r="E20">
        <v>0</v>
      </c>
      <c r="F20">
        <v>632</v>
      </c>
      <c r="H20" s="11">
        <v>6</v>
      </c>
      <c r="I20">
        <f t="shared" si="0"/>
        <v>28.73</v>
      </c>
      <c r="J20" s="11">
        <v>80</v>
      </c>
      <c r="K20" s="1"/>
      <c r="L20" s="11">
        <v>8</v>
      </c>
    </row>
    <row r="21" spans="1:12" x14ac:dyDescent="0.15">
      <c r="A21">
        <v>2006</v>
      </c>
      <c r="B21">
        <v>17</v>
      </c>
      <c r="C21">
        <v>17</v>
      </c>
      <c r="D21">
        <v>3</v>
      </c>
      <c r="E21">
        <v>2</v>
      </c>
      <c r="F21">
        <v>221</v>
      </c>
      <c r="H21" s="11">
        <v>2</v>
      </c>
      <c r="I21">
        <f t="shared" si="0"/>
        <v>15.79</v>
      </c>
      <c r="J21" s="11">
        <v>57</v>
      </c>
      <c r="K21" s="1"/>
      <c r="L21" s="11">
        <v>6</v>
      </c>
    </row>
    <row r="22" spans="1:12" x14ac:dyDescent="0.15">
      <c r="A22">
        <v>2007</v>
      </c>
      <c r="B22" s="9">
        <v>17</v>
      </c>
      <c r="C22" s="9">
        <v>16</v>
      </c>
      <c r="D22" s="9">
        <v>0</v>
      </c>
      <c r="E22" s="9">
        <v>1</v>
      </c>
      <c r="F22" s="9">
        <v>368</v>
      </c>
      <c r="G22" s="9"/>
      <c r="H22" s="13">
        <v>3</v>
      </c>
      <c r="I22">
        <f t="shared" si="0"/>
        <v>23</v>
      </c>
      <c r="J22" s="11"/>
      <c r="K22" s="1"/>
      <c r="L22" s="11">
        <v>3</v>
      </c>
    </row>
    <row r="23" spans="1:12" x14ac:dyDescent="0.15">
      <c r="A23">
        <v>2008</v>
      </c>
      <c r="B23" s="9">
        <v>21</v>
      </c>
      <c r="C23" s="9">
        <v>19</v>
      </c>
      <c r="D23" s="9">
        <v>2</v>
      </c>
      <c r="E23" s="9">
        <v>5</v>
      </c>
      <c r="F23" s="9">
        <v>145</v>
      </c>
      <c r="G23" s="9"/>
      <c r="H23" s="13"/>
      <c r="I23">
        <f t="shared" si="0"/>
        <v>8.5299999999999994</v>
      </c>
      <c r="J23" s="11"/>
      <c r="K23" s="1"/>
      <c r="L23" s="11">
        <v>7</v>
      </c>
    </row>
    <row r="24" spans="1:12" x14ac:dyDescent="0.15">
      <c r="A24">
        <v>2009</v>
      </c>
      <c r="B24" s="11">
        <v>22</v>
      </c>
      <c r="C24">
        <v>14</v>
      </c>
      <c r="D24">
        <v>3</v>
      </c>
      <c r="E24">
        <v>4</v>
      </c>
      <c r="F24">
        <v>117</v>
      </c>
      <c r="H24" s="11"/>
      <c r="I24">
        <f t="shared" si="0"/>
        <v>10.64</v>
      </c>
      <c r="J24" s="11">
        <v>25</v>
      </c>
      <c r="K24" s="1"/>
      <c r="L24" s="11">
        <v>7</v>
      </c>
    </row>
    <row r="25" spans="1:12" x14ac:dyDescent="0.15">
      <c r="A25">
        <v>2010</v>
      </c>
      <c r="B25" s="11">
        <v>21</v>
      </c>
      <c r="C25">
        <v>11</v>
      </c>
      <c r="D25">
        <v>7</v>
      </c>
      <c r="E25">
        <v>2</v>
      </c>
      <c r="F25">
        <v>201</v>
      </c>
      <c r="H25" s="11">
        <v>1</v>
      </c>
      <c r="I25">
        <f t="shared" si="0"/>
        <v>50.25</v>
      </c>
      <c r="J25" s="11">
        <v>54</v>
      </c>
      <c r="K25" s="1"/>
      <c r="L25" s="11">
        <v>5</v>
      </c>
    </row>
    <row r="26" spans="1:12" x14ac:dyDescent="0.15">
      <c r="A26">
        <v>2011</v>
      </c>
      <c r="B26" s="11">
        <v>23</v>
      </c>
      <c r="C26">
        <v>7</v>
      </c>
      <c r="D26">
        <v>4</v>
      </c>
      <c r="E26">
        <v>1</v>
      </c>
      <c r="F26">
        <v>32</v>
      </c>
      <c r="H26" s="11"/>
      <c r="I26">
        <f t="shared" si="0"/>
        <v>10.67</v>
      </c>
      <c r="J26" s="11">
        <v>14</v>
      </c>
      <c r="K26" s="1"/>
      <c r="L26" s="11">
        <v>2</v>
      </c>
    </row>
    <row r="27" spans="1:12" x14ac:dyDescent="0.15">
      <c r="A27">
        <v>2012</v>
      </c>
      <c r="B27" s="11">
        <v>16</v>
      </c>
      <c r="C27">
        <v>13</v>
      </c>
      <c r="D27">
        <v>3</v>
      </c>
      <c r="E27">
        <v>1</v>
      </c>
      <c r="F27">
        <v>139</v>
      </c>
      <c r="H27" s="11"/>
      <c r="I27">
        <f t="shared" si="0"/>
        <v>13.9</v>
      </c>
      <c r="J27" s="11">
        <v>27</v>
      </c>
      <c r="K27" s="1"/>
      <c r="L27" s="11">
        <v>3</v>
      </c>
    </row>
    <row r="28" spans="1:12" x14ac:dyDescent="0.15">
      <c r="A28">
        <v>2013</v>
      </c>
      <c r="B28" s="22">
        <v>25</v>
      </c>
      <c r="C28" s="22">
        <v>10</v>
      </c>
      <c r="D28" s="22">
        <v>1</v>
      </c>
      <c r="E28" s="22">
        <v>2</v>
      </c>
      <c r="F28" s="22">
        <v>66</v>
      </c>
      <c r="H28" s="11"/>
      <c r="I28">
        <f t="shared" si="0"/>
        <v>7.33</v>
      </c>
      <c r="J28" s="11">
        <v>27</v>
      </c>
      <c r="K28" s="1"/>
      <c r="L28" s="11">
        <v>9</v>
      </c>
    </row>
    <row r="29" spans="1:12" x14ac:dyDescent="0.15">
      <c r="A29">
        <v>2014</v>
      </c>
      <c r="B29" s="28">
        <v>16</v>
      </c>
      <c r="C29" s="22">
        <v>10</v>
      </c>
      <c r="D29" s="22">
        <v>7</v>
      </c>
      <c r="E29" s="22">
        <v>0</v>
      </c>
      <c r="F29" s="22">
        <v>52</v>
      </c>
      <c r="H29" s="11"/>
      <c r="I29">
        <f t="shared" si="0"/>
        <v>17.329999999999998</v>
      </c>
      <c r="J29" s="11">
        <v>14</v>
      </c>
      <c r="K29" s="1"/>
      <c r="L29" s="11">
        <v>2</v>
      </c>
    </row>
    <row r="30" spans="1:12" x14ac:dyDescent="0.15">
      <c r="A30">
        <v>2015</v>
      </c>
      <c r="B30" s="28">
        <v>21</v>
      </c>
      <c r="C30" s="22">
        <v>6</v>
      </c>
      <c r="D30" s="22">
        <v>2</v>
      </c>
      <c r="E30" s="22">
        <v>2</v>
      </c>
      <c r="F30" s="22">
        <v>13</v>
      </c>
      <c r="H30" s="11"/>
      <c r="I30">
        <f t="shared" si="0"/>
        <v>3.25</v>
      </c>
      <c r="J30" s="11">
        <v>10</v>
      </c>
      <c r="K30" s="1"/>
      <c r="L30" s="11">
        <v>6</v>
      </c>
    </row>
    <row r="31" spans="1:12" x14ac:dyDescent="0.15">
      <c r="A31">
        <v>2016</v>
      </c>
      <c r="B31" s="22">
        <v>21</v>
      </c>
      <c r="C31" s="22">
        <v>6</v>
      </c>
      <c r="D31" s="22">
        <v>5</v>
      </c>
      <c r="E31" s="22">
        <v>0</v>
      </c>
      <c r="F31" s="22">
        <v>44</v>
      </c>
      <c r="G31" s="22">
        <v>0</v>
      </c>
      <c r="H31" s="22">
        <v>0</v>
      </c>
      <c r="I31" s="10">
        <f>IF(C31-D31=0,"--",F31/(C31-D31))</f>
        <v>44</v>
      </c>
      <c r="J31" s="22">
        <v>11</v>
      </c>
      <c r="K31" s="1"/>
      <c r="L31" s="11">
        <v>4</v>
      </c>
    </row>
    <row r="32" spans="1:12" x14ac:dyDescent="0.15">
      <c r="A32">
        <v>2017</v>
      </c>
      <c r="B32" s="22">
        <v>24</v>
      </c>
      <c r="C32" s="22">
        <v>14</v>
      </c>
      <c r="D32" s="22">
        <v>5</v>
      </c>
      <c r="E32" s="22">
        <v>2</v>
      </c>
      <c r="F32" s="22">
        <v>43</v>
      </c>
      <c r="G32" s="22">
        <v>0</v>
      </c>
      <c r="H32" s="22">
        <v>0</v>
      </c>
      <c r="I32" s="50">
        <v>4.7777777777777777</v>
      </c>
      <c r="J32" s="22">
        <v>25</v>
      </c>
      <c r="L32" s="22">
        <v>3</v>
      </c>
    </row>
    <row r="33" spans="1:19" x14ac:dyDescent="0.15">
      <c r="A33">
        <v>2018</v>
      </c>
      <c r="B33" s="22">
        <v>21</v>
      </c>
      <c r="C33" s="22">
        <v>14</v>
      </c>
      <c r="D33" s="22">
        <v>4</v>
      </c>
      <c r="E33" s="22">
        <v>4</v>
      </c>
      <c r="F33" s="22">
        <v>49</v>
      </c>
      <c r="G33" s="22">
        <v>0</v>
      </c>
      <c r="H33" s="22">
        <v>0</v>
      </c>
      <c r="I33" s="50">
        <f>IF(C33-D33=0,"--",F33/(C33-D33))</f>
        <v>4.9000000000000004</v>
      </c>
      <c r="J33" s="22">
        <v>16</v>
      </c>
      <c r="K33" t="s">
        <v>353</v>
      </c>
      <c r="L33" s="22">
        <v>0</v>
      </c>
    </row>
    <row r="34" spans="1:19" x14ac:dyDescent="0.15">
      <c r="A34">
        <v>2019</v>
      </c>
      <c r="B34" s="22">
        <v>22</v>
      </c>
      <c r="C34" s="22">
        <v>7</v>
      </c>
      <c r="D34" s="22">
        <v>4</v>
      </c>
      <c r="E34" s="22">
        <v>1</v>
      </c>
      <c r="F34" s="22">
        <v>80</v>
      </c>
      <c r="G34" s="22">
        <v>0</v>
      </c>
      <c r="H34" s="22">
        <v>0</v>
      </c>
      <c r="I34" s="50">
        <f>IF(C34-D34=0,"--",F34/(C34-D34))</f>
        <v>26.666666666666668</v>
      </c>
      <c r="J34" s="22">
        <v>25</v>
      </c>
      <c r="K34" s="22" t="s">
        <v>355</v>
      </c>
      <c r="L34" s="22">
        <v>2</v>
      </c>
    </row>
    <row r="35" spans="1:19" x14ac:dyDescent="0.15">
      <c r="F35"/>
      <c r="H35" s="11"/>
      <c r="I35"/>
      <c r="J35" s="11"/>
      <c r="K35" s="1"/>
      <c r="L35" s="1"/>
    </row>
    <row r="36" spans="1:19" x14ac:dyDescent="0.15">
      <c r="A36" t="s">
        <v>54</v>
      </c>
      <c r="B36">
        <f t="shared" ref="B36:H36" si="1">SUM(B8:B35)</f>
        <v>518</v>
      </c>
      <c r="C36">
        <f t="shared" si="1"/>
        <v>311</v>
      </c>
      <c r="D36">
        <f t="shared" si="1"/>
        <v>100</v>
      </c>
      <c r="E36">
        <f t="shared" si="1"/>
        <v>29</v>
      </c>
      <c r="F36">
        <f t="shared" si="1"/>
        <v>3106</v>
      </c>
      <c r="G36">
        <f t="shared" si="1"/>
        <v>0</v>
      </c>
      <c r="H36">
        <f t="shared" si="1"/>
        <v>13</v>
      </c>
      <c r="I36" s="1">
        <f>F36/(C36-D36)</f>
        <v>14.720379146919431</v>
      </c>
      <c r="J36" s="11">
        <f>MAX(J8:J35)</f>
        <v>80</v>
      </c>
      <c r="K36" t="str">
        <f>IF(INDEX(K8:K35,MATCH(J36,J8:J35,0),)=0,"",INDEX(K8:K35,MATCH(J36,J8:J35,0),))</f>
        <v/>
      </c>
      <c r="L36">
        <f t="shared" ref="L36" si="2">SUM(L8:L35)</f>
        <v>69</v>
      </c>
    </row>
    <row r="46" spans="1:19" x14ac:dyDescent="0.15">
      <c r="S46" s="25"/>
    </row>
    <row r="61" spans="1:10" x14ac:dyDescent="0.15">
      <c r="A61" s="5" t="s">
        <v>118</v>
      </c>
    </row>
    <row r="62" spans="1:10" x14ac:dyDescent="0.15">
      <c r="A62" t="s">
        <v>99</v>
      </c>
      <c r="B62" t="s">
        <v>112</v>
      </c>
      <c r="C62" t="s">
        <v>59</v>
      </c>
      <c r="D62" t="s">
        <v>111</v>
      </c>
      <c r="E62" t="s">
        <v>34</v>
      </c>
      <c r="F62" t="s">
        <v>62</v>
      </c>
      <c r="G62" s="1" t="s">
        <v>115</v>
      </c>
      <c r="H62" s="1" t="s">
        <v>113</v>
      </c>
      <c r="I62" s="1" t="s">
        <v>114</v>
      </c>
      <c r="J62" s="14" t="s">
        <v>61</v>
      </c>
    </row>
    <row r="63" spans="1:10" x14ac:dyDescent="0.15">
      <c r="A63">
        <v>1993</v>
      </c>
      <c r="B63">
        <v>206.4</v>
      </c>
      <c r="C63">
        <v>46</v>
      </c>
      <c r="D63">
        <v>35</v>
      </c>
      <c r="E63">
        <v>578</v>
      </c>
      <c r="F63"/>
      <c r="G63" s="1">
        <f t="shared" ref="G63:G84" si="3">IF(ISERROR(E63/B63),"N/A",E63/B63)</f>
        <v>2.8003875968992249</v>
      </c>
      <c r="H63" s="1">
        <f t="shared" ref="H63:H84" si="4">IF(D63=0,"--",(B63*6)/D63)</f>
        <v>35.382857142857148</v>
      </c>
      <c r="I63" s="1">
        <f t="shared" ref="I63:I84" si="5">IF(D63=0,"--",E63/D63)</f>
        <v>16.514285714285716</v>
      </c>
      <c r="J63" s="14"/>
    </row>
    <row r="64" spans="1:10" x14ac:dyDescent="0.15">
      <c r="A64">
        <v>1994</v>
      </c>
      <c r="B64">
        <v>198</v>
      </c>
      <c r="C64">
        <v>64</v>
      </c>
      <c r="D64">
        <v>37</v>
      </c>
      <c r="E64">
        <v>475</v>
      </c>
      <c r="F64"/>
      <c r="G64" s="1">
        <f t="shared" si="3"/>
        <v>2.3989898989898988</v>
      </c>
      <c r="H64" s="1">
        <f t="shared" si="4"/>
        <v>32.108108108108105</v>
      </c>
      <c r="I64" s="1">
        <f t="shared" si="5"/>
        <v>12.837837837837839</v>
      </c>
      <c r="J64" s="14"/>
    </row>
    <row r="65" spans="1:10" x14ac:dyDescent="0.15">
      <c r="A65">
        <v>1995</v>
      </c>
      <c r="B65">
        <v>131</v>
      </c>
      <c r="C65">
        <v>30</v>
      </c>
      <c r="D65">
        <v>20</v>
      </c>
      <c r="E65">
        <v>350</v>
      </c>
      <c r="F65"/>
      <c r="G65" s="1">
        <f t="shared" si="3"/>
        <v>2.6717557251908395</v>
      </c>
      <c r="H65" s="1">
        <f t="shared" si="4"/>
        <v>39.299999999999997</v>
      </c>
      <c r="I65" s="1">
        <f t="shared" si="5"/>
        <v>17.5</v>
      </c>
      <c r="J65" s="14" t="s">
        <v>110</v>
      </c>
    </row>
    <row r="66" spans="1:10" x14ac:dyDescent="0.15">
      <c r="A66">
        <v>1996</v>
      </c>
      <c r="B66">
        <v>194.2</v>
      </c>
      <c r="C66">
        <v>41</v>
      </c>
      <c r="D66">
        <v>37</v>
      </c>
      <c r="E66">
        <v>695</v>
      </c>
      <c r="F66"/>
      <c r="G66" s="1">
        <f t="shared" si="3"/>
        <v>3.5787847579814627</v>
      </c>
      <c r="H66" s="1">
        <f t="shared" si="4"/>
        <v>31.491891891891886</v>
      </c>
      <c r="I66" s="1">
        <f t="shared" si="5"/>
        <v>18.783783783783782</v>
      </c>
      <c r="J66" s="14"/>
    </row>
    <row r="67" spans="1:10" x14ac:dyDescent="0.15">
      <c r="A67">
        <v>1997</v>
      </c>
      <c r="B67">
        <v>212.3</v>
      </c>
      <c r="C67">
        <v>50</v>
      </c>
      <c r="D67">
        <v>51</v>
      </c>
      <c r="E67">
        <v>581</v>
      </c>
      <c r="F67"/>
      <c r="G67" s="1">
        <f t="shared" si="3"/>
        <v>2.7366933584550162</v>
      </c>
      <c r="H67" s="1">
        <f t="shared" si="4"/>
        <v>24.976470588235298</v>
      </c>
      <c r="I67" s="1">
        <f t="shared" si="5"/>
        <v>11.392156862745098</v>
      </c>
      <c r="J67" s="14"/>
    </row>
    <row r="68" spans="1:10" x14ac:dyDescent="0.15">
      <c r="A68">
        <v>1998</v>
      </c>
      <c r="B68">
        <v>185.2</v>
      </c>
      <c r="C68">
        <v>52</v>
      </c>
      <c r="D68">
        <v>28</v>
      </c>
      <c r="E68">
        <v>466</v>
      </c>
      <c r="F68">
        <v>1</v>
      </c>
      <c r="G68" s="1">
        <f t="shared" si="3"/>
        <v>2.516198704103672</v>
      </c>
      <c r="H68" s="1">
        <f t="shared" si="4"/>
        <v>39.685714285714276</v>
      </c>
      <c r="I68" s="1">
        <f t="shared" si="5"/>
        <v>16.642857142857142</v>
      </c>
      <c r="J68" s="3" t="s">
        <v>11</v>
      </c>
    </row>
    <row r="69" spans="1:10" x14ac:dyDescent="0.15">
      <c r="A69">
        <v>1999</v>
      </c>
      <c r="B69">
        <v>237</v>
      </c>
      <c r="C69">
        <v>63</v>
      </c>
      <c r="D69">
        <v>41</v>
      </c>
      <c r="E69">
        <v>592</v>
      </c>
      <c r="F69">
        <v>3</v>
      </c>
      <c r="G69" s="1">
        <f t="shared" si="3"/>
        <v>2.4978902953586499</v>
      </c>
      <c r="H69" s="1">
        <f t="shared" si="4"/>
        <v>34.68292682926829</v>
      </c>
      <c r="I69" s="1">
        <f t="shared" si="5"/>
        <v>14.439024390243903</v>
      </c>
      <c r="J69" s="3" t="s">
        <v>5</v>
      </c>
    </row>
    <row r="70" spans="1:10" x14ac:dyDescent="0.15">
      <c r="A70">
        <v>2000</v>
      </c>
      <c r="B70">
        <v>166.2</v>
      </c>
      <c r="C70">
        <v>39</v>
      </c>
      <c r="D70">
        <v>27</v>
      </c>
      <c r="E70">
        <v>425</v>
      </c>
      <c r="F70">
        <v>1</v>
      </c>
      <c r="G70" s="1">
        <f t="shared" si="3"/>
        <v>2.5571600481347776</v>
      </c>
      <c r="H70" s="1">
        <f t="shared" si="4"/>
        <v>36.93333333333333</v>
      </c>
      <c r="I70" s="1">
        <f t="shared" si="5"/>
        <v>15.74074074074074</v>
      </c>
      <c r="J70" s="3" t="s">
        <v>3</v>
      </c>
    </row>
    <row r="71" spans="1:10" x14ac:dyDescent="0.15">
      <c r="A71">
        <v>2001</v>
      </c>
      <c r="B71">
        <v>112.1</v>
      </c>
      <c r="C71">
        <v>28</v>
      </c>
      <c r="D71">
        <v>10</v>
      </c>
      <c r="E71">
        <v>296</v>
      </c>
      <c r="F71"/>
      <c r="G71" s="1">
        <f t="shared" si="3"/>
        <v>2.6404995539696703</v>
      </c>
      <c r="H71" s="1">
        <f t="shared" si="4"/>
        <v>67.259999999999991</v>
      </c>
      <c r="I71" s="1">
        <f t="shared" si="5"/>
        <v>29.6</v>
      </c>
      <c r="J71" s="3" t="s">
        <v>72</v>
      </c>
    </row>
    <row r="72" spans="1:10" x14ac:dyDescent="0.15">
      <c r="A72">
        <v>2002</v>
      </c>
      <c r="B72">
        <v>161.1</v>
      </c>
      <c r="C72">
        <v>27</v>
      </c>
      <c r="D72">
        <v>31</v>
      </c>
      <c r="E72">
        <v>495</v>
      </c>
      <c r="F72"/>
      <c r="G72" s="1">
        <f t="shared" si="3"/>
        <v>3.0726256983240225</v>
      </c>
      <c r="H72" s="1">
        <f t="shared" si="4"/>
        <v>31.180645161290318</v>
      </c>
      <c r="I72" s="1">
        <f t="shared" si="5"/>
        <v>15.96774193548387</v>
      </c>
      <c r="J72" s="3" t="s">
        <v>89</v>
      </c>
    </row>
    <row r="73" spans="1:10" x14ac:dyDescent="0.15">
      <c r="A73">
        <v>2003</v>
      </c>
      <c r="B73">
        <v>139.4</v>
      </c>
      <c r="C73">
        <v>24</v>
      </c>
      <c r="D73">
        <v>28</v>
      </c>
      <c r="E73">
        <v>423</v>
      </c>
      <c r="F73">
        <v>1</v>
      </c>
      <c r="G73" s="1">
        <f t="shared" si="3"/>
        <v>3.0344332855093255</v>
      </c>
      <c r="H73" s="1">
        <f t="shared" si="4"/>
        <v>29.871428571428574</v>
      </c>
      <c r="I73" s="1">
        <f t="shared" si="5"/>
        <v>15.107142857142858</v>
      </c>
      <c r="J73" s="3" t="s">
        <v>87</v>
      </c>
    </row>
    <row r="74" spans="1:10" x14ac:dyDescent="0.15">
      <c r="A74">
        <v>2004</v>
      </c>
      <c r="B74">
        <v>205.1</v>
      </c>
      <c r="C74">
        <v>58</v>
      </c>
      <c r="D74">
        <v>50</v>
      </c>
      <c r="E74">
        <v>634</v>
      </c>
      <c r="F74">
        <v>1</v>
      </c>
      <c r="G74" s="1">
        <f t="shared" si="3"/>
        <v>3.0911750365675279</v>
      </c>
      <c r="H74" s="1">
        <f t="shared" si="4"/>
        <v>24.611999999999998</v>
      </c>
      <c r="I74" s="1">
        <f t="shared" si="5"/>
        <v>12.68</v>
      </c>
      <c r="J74" s="3" t="s">
        <v>82</v>
      </c>
    </row>
    <row r="75" spans="1:10" x14ac:dyDescent="0.15">
      <c r="A75">
        <v>2005</v>
      </c>
      <c r="B75">
        <v>213.2</v>
      </c>
      <c r="C75">
        <v>54</v>
      </c>
      <c r="D75">
        <v>61</v>
      </c>
      <c r="E75">
        <v>609</v>
      </c>
      <c r="F75">
        <v>4</v>
      </c>
      <c r="G75" s="1">
        <f t="shared" si="3"/>
        <v>2.856472795497186</v>
      </c>
      <c r="H75" s="1">
        <f t="shared" si="4"/>
        <v>20.970491803278687</v>
      </c>
      <c r="I75" s="1">
        <f t="shared" si="5"/>
        <v>9.9836065573770494</v>
      </c>
      <c r="J75" s="3" t="s">
        <v>75</v>
      </c>
    </row>
    <row r="76" spans="1:10" x14ac:dyDescent="0.15">
      <c r="A76">
        <v>2006</v>
      </c>
      <c r="B76">
        <v>130.1</v>
      </c>
      <c r="C76">
        <v>32</v>
      </c>
      <c r="D76">
        <v>42</v>
      </c>
      <c r="E76">
        <v>369</v>
      </c>
      <c r="F76">
        <v>2</v>
      </c>
      <c r="G76" s="1">
        <f t="shared" si="3"/>
        <v>2.8362797847809378</v>
      </c>
      <c r="H76" s="1">
        <f t="shared" si="4"/>
        <v>18.585714285714282</v>
      </c>
      <c r="I76" s="1">
        <f t="shared" si="5"/>
        <v>8.7857142857142865</v>
      </c>
      <c r="J76" s="3" t="s">
        <v>65</v>
      </c>
    </row>
    <row r="77" spans="1:10" x14ac:dyDescent="0.15">
      <c r="A77">
        <v>2007</v>
      </c>
      <c r="B77">
        <v>123</v>
      </c>
      <c r="C77">
        <v>20</v>
      </c>
      <c r="D77">
        <v>25</v>
      </c>
      <c r="E77">
        <v>401</v>
      </c>
      <c r="F77">
        <v>1</v>
      </c>
      <c r="G77" s="1">
        <f t="shared" si="3"/>
        <v>3.2601626016260163</v>
      </c>
      <c r="H77" s="1">
        <f t="shared" si="4"/>
        <v>29.52</v>
      </c>
      <c r="I77" s="1">
        <f t="shared" si="5"/>
        <v>16.04</v>
      </c>
      <c r="J77" s="3" t="s">
        <v>70</v>
      </c>
    </row>
    <row r="78" spans="1:10" x14ac:dyDescent="0.15">
      <c r="A78">
        <v>2008</v>
      </c>
      <c r="B78">
        <v>165.5</v>
      </c>
      <c r="C78">
        <v>50</v>
      </c>
      <c r="D78">
        <v>39</v>
      </c>
      <c r="E78">
        <v>410</v>
      </c>
      <c r="F78">
        <v>1</v>
      </c>
      <c r="G78" s="1">
        <f t="shared" si="3"/>
        <v>2.4773413897280965</v>
      </c>
      <c r="H78" s="1">
        <f t="shared" si="4"/>
        <v>25.46153846153846</v>
      </c>
      <c r="I78" s="1">
        <f t="shared" si="5"/>
        <v>10.512820512820513</v>
      </c>
      <c r="J78" s="3" t="s">
        <v>19</v>
      </c>
    </row>
    <row r="79" spans="1:10" x14ac:dyDescent="0.15">
      <c r="A79">
        <v>2009</v>
      </c>
      <c r="B79">
        <v>158.30000000000001</v>
      </c>
      <c r="C79">
        <v>37</v>
      </c>
      <c r="D79">
        <v>39</v>
      </c>
      <c r="E79">
        <v>432</v>
      </c>
      <c r="F79">
        <v>2</v>
      </c>
      <c r="G79" s="1">
        <f t="shared" si="3"/>
        <v>2.7289955780164243</v>
      </c>
      <c r="H79" s="1">
        <f t="shared" si="4"/>
        <v>24.353846153846156</v>
      </c>
      <c r="I79" s="1">
        <f t="shared" si="5"/>
        <v>11.076923076923077</v>
      </c>
      <c r="J79" s="3" t="s">
        <v>25</v>
      </c>
    </row>
    <row r="80" spans="1:10" x14ac:dyDescent="0.15">
      <c r="A80">
        <v>2010</v>
      </c>
      <c r="B80">
        <v>153.4</v>
      </c>
      <c r="C80">
        <v>31</v>
      </c>
      <c r="D80">
        <v>35</v>
      </c>
      <c r="E80">
        <v>478</v>
      </c>
      <c r="F80">
        <v>1</v>
      </c>
      <c r="G80" s="1">
        <f t="shared" si="3"/>
        <v>3.1160365058670143</v>
      </c>
      <c r="H80" s="1">
        <f t="shared" si="4"/>
        <v>26.297142857142859</v>
      </c>
      <c r="I80" s="1">
        <f t="shared" si="5"/>
        <v>13.657142857142857</v>
      </c>
      <c r="J80" s="3" t="s">
        <v>185</v>
      </c>
    </row>
    <row r="81" spans="1:10" x14ac:dyDescent="0.15">
      <c r="A81">
        <v>2011</v>
      </c>
      <c r="B81">
        <v>145.4</v>
      </c>
      <c r="C81">
        <v>34</v>
      </c>
      <c r="D81">
        <v>36</v>
      </c>
      <c r="E81">
        <v>420</v>
      </c>
      <c r="F81">
        <v>1</v>
      </c>
      <c r="G81" s="1">
        <f t="shared" si="3"/>
        <v>2.8885832187070148</v>
      </c>
      <c r="H81" s="1">
        <f t="shared" si="4"/>
        <v>24.233333333333334</v>
      </c>
      <c r="I81" s="1">
        <f t="shared" si="5"/>
        <v>11.666666666666666</v>
      </c>
      <c r="J81" s="3" t="s">
        <v>186</v>
      </c>
    </row>
    <row r="82" spans="1:10" x14ac:dyDescent="0.15">
      <c r="A82">
        <v>2012</v>
      </c>
      <c r="B82">
        <v>139.6</v>
      </c>
      <c r="C82">
        <v>38</v>
      </c>
      <c r="D82">
        <v>38</v>
      </c>
      <c r="E82">
        <v>388</v>
      </c>
      <c r="F82">
        <v>4</v>
      </c>
      <c r="G82" s="1">
        <f t="shared" si="3"/>
        <v>2.7793696275071635</v>
      </c>
      <c r="H82" s="1">
        <f t="shared" si="4"/>
        <v>22.042105263157893</v>
      </c>
      <c r="I82" s="1">
        <f t="shared" si="5"/>
        <v>10.210526315789474</v>
      </c>
      <c r="J82" s="3" t="s">
        <v>109</v>
      </c>
    </row>
    <row r="83" spans="1:10" x14ac:dyDescent="0.15">
      <c r="A83">
        <v>2013</v>
      </c>
      <c r="B83" s="22">
        <v>223.4</v>
      </c>
      <c r="C83" s="22">
        <v>49</v>
      </c>
      <c r="D83" s="22">
        <v>41</v>
      </c>
      <c r="E83" s="22">
        <v>747</v>
      </c>
      <c r="F83" s="22">
        <v>1</v>
      </c>
      <c r="G83" s="1">
        <f t="shared" si="3"/>
        <v>3.343777976723366</v>
      </c>
      <c r="H83" s="1">
        <f t="shared" si="4"/>
        <v>32.692682926829271</v>
      </c>
      <c r="I83" s="1">
        <f t="shared" si="5"/>
        <v>18.219512195121951</v>
      </c>
      <c r="J83" s="3" t="s">
        <v>3</v>
      </c>
    </row>
    <row r="84" spans="1:10" x14ac:dyDescent="0.15">
      <c r="A84">
        <v>2014</v>
      </c>
      <c r="B84" s="22">
        <v>132.80000000000001</v>
      </c>
      <c r="C84" s="22">
        <v>37</v>
      </c>
      <c r="D84" s="22">
        <v>36</v>
      </c>
      <c r="E84" s="22">
        <v>372</v>
      </c>
      <c r="F84" s="22">
        <v>1</v>
      </c>
      <c r="G84" s="1">
        <f t="shared" si="3"/>
        <v>2.8012048192771082</v>
      </c>
      <c r="H84" s="1">
        <f t="shared" si="4"/>
        <v>22.133333333333336</v>
      </c>
      <c r="I84" s="1">
        <f t="shared" si="5"/>
        <v>10.333333333333334</v>
      </c>
      <c r="J84" s="3" t="s">
        <v>235</v>
      </c>
    </row>
    <row r="85" spans="1:10" x14ac:dyDescent="0.15">
      <c r="A85">
        <v>2015</v>
      </c>
      <c r="B85" s="22">
        <v>168.6</v>
      </c>
      <c r="C85" s="22">
        <v>41</v>
      </c>
      <c r="D85" s="22">
        <v>37</v>
      </c>
      <c r="E85" s="22">
        <v>487</v>
      </c>
      <c r="F85" s="22">
        <v>2</v>
      </c>
      <c r="G85" s="1">
        <f t="shared" ref="G85:G86" si="6">IF(ISERROR(E85/B85),"N/A",E85/B85)</f>
        <v>2.8884934756820879</v>
      </c>
      <c r="H85" s="1">
        <f>IF(D85=0,"--",(B85*6)/D85)</f>
        <v>27.340540540540538</v>
      </c>
      <c r="I85" s="1">
        <f>IF(D85=0,"--",E85/D85)</f>
        <v>13.162162162162161</v>
      </c>
      <c r="J85" s="3" t="s">
        <v>171</v>
      </c>
    </row>
    <row r="86" spans="1:10" x14ac:dyDescent="0.15">
      <c r="A86">
        <v>2016</v>
      </c>
      <c r="B86" s="33">
        <v>175.3</v>
      </c>
      <c r="C86" s="22">
        <v>44</v>
      </c>
      <c r="D86" s="22">
        <v>43</v>
      </c>
      <c r="E86" s="22">
        <v>590</v>
      </c>
      <c r="F86" s="22">
        <v>1</v>
      </c>
      <c r="G86" s="10">
        <f t="shared" si="6"/>
        <v>3.3656588705077009</v>
      </c>
      <c r="H86" s="10">
        <f t="shared" ref="H86" si="7">IF(ISERROR((B86*6)/D86),"N/A",(B86*6)/D86)</f>
        <v>24.460465116279074</v>
      </c>
      <c r="I86" s="10">
        <f t="shared" ref="I86" si="8">IF(ISERROR(E86/D86),"N/A",E86/D86)</f>
        <v>13.720930232558139</v>
      </c>
      <c r="J86" s="3" t="s">
        <v>70</v>
      </c>
    </row>
    <row r="87" spans="1:10" x14ac:dyDescent="0.15">
      <c r="A87">
        <v>2017</v>
      </c>
      <c r="B87" s="22">
        <v>215.2</v>
      </c>
      <c r="C87" s="22">
        <v>51</v>
      </c>
      <c r="D87" s="22">
        <v>53</v>
      </c>
      <c r="E87" s="22">
        <v>694</v>
      </c>
      <c r="F87" s="22">
        <v>2</v>
      </c>
      <c r="G87" s="50">
        <v>3.2249070631970262</v>
      </c>
      <c r="H87" s="50">
        <v>24.362264150943393</v>
      </c>
      <c r="I87" s="50">
        <v>13.09433962264151</v>
      </c>
      <c r="J87" s="49" t="s">
        <v>347</v>
      </c>
    </row>
    <row r="88" spans="1:10" x14ac:dyDescent="0.15">
      <c r="A88">
        <v>2018</v>
      </c>
      <c r="B88" s="33">
        <v>182.0667</v>
      </c>
      <c r="C88" s="28">
        <v>40</v>
      </c>
      <c r="D88" s="28">
        <v>37</v>
      </c>
      <c r="E88" s="28">
        <v>624</v>
      </c>
      <c r="F88" s="28">
        <v>1</v>
      </c>
      <c r="G88" s="50">
        <f>IF(ISERROR(E88/B88),"N/A",E88/B88)</f>
        <v>3.4273153739810742</v>
      </c>
      <c r="H88" s="50">
        <f>IF(ISERROR((B88*6)/D88),"N/A",(B88*6)/D88)</f>
        <v>29.524329729729732</v>
      </c>
      <c r="I88" s="50">
        <f t="shared" ref="I88:I89" si="9">IF(ISERROR(E88/D88),"N/A",E88/D88)</f>
        <v>16.864864864864863</v>
      </c>
      <c r="J88" s="49" t="s">
        <v>412</v>
      </c>
    </row>
    <row r="89" spans="1:10" x14ac:dyDescent="0.15">
      <c r="A89">
        <v>2019</v>
      </c>
      <c r="B89" s="22">
        <v>190.9</v>
      </c>
      <c r="C89" s="22">
        <v>61</v>
      </c>
      <c r="D89" s="22">
        <v>48</v>
      </c>
      <c r="E89" s="22">
        <v>498</v>
      </c>
      <c r="F89" s="22">
        <v>2</v>
      </c>
      <c r="G89" s="10">
        <f>IF(ISERROR(E89/B89),"N/A",E89/B89)</f>
        <v>2.6086956521739131</v>
      </c>
      <c r="H89" s="10">
        <f>IF(ISERROR((B89*6)/D89),"N/A",(B89*6)/D89)</f>
        <v>23.862500000000001</v>
      </c>
      <c r="I89" s="10">
        <f t="shared" si="9"/>
        <v>10.375</v>
      </c>
      <c r="J89" s="49" t="s">
        <v>423</v>
      </c>
    </row>
    <row r="90" spans="1:10" x14ac:dyDescent="0.15">
      <c r="F90"/>
      <c r="G90" s="1"/>
      <c r="J90" s="14"/>
    </row>
    <row r="91" spans="1:10" x14ac:dyDescent="0.15">
      <c r="A91" t="s">
        <v>55</v>
      </c>
      <c r="B91" s="11">
        <f>SUM(B63:B90)</f>
        <v>4664.7667000000001</v>
      </c>
      <c r="C91">
        <f>SUM(C63:C90)</f>
        <v>1141</v>
      </c>
      <c r="D91">
        <f>SUM(D63:D90)</f>
        <v>1005</v>
      </c>
      <c r="E91">
        <f>SUM(E63:E90)</f>
        <v>13529</v>
      </c>
      <c r="F91">
        <f>SUM(F63:F90)</f>
        <v>33</v>
      </c>
      <c r="G91" s="1">
        <f>E91/B91</f>
        <v>2.9002522248325944</v>
      </c>
      <c r="H91" s="1">
        <f>(B91*6)/D91</f>
        <v>27.849353432835823</v>
      </c>
      <c r="I91" s="1">
        <f>E91/D91</f>
        <v>13.461691542288557</v>
      </c>
      <c r="J91" s="14" t="s">
        <v>110</v>
      </c>
    </row>
  </sheetData>
  <phoneticPr fontId="3" type="noConversion"/>
  <hyperlinks>
    <hyperlink ref="A1" location="'Overall ave'!A1" display="(back to front sheet)" xr:uid="{00000000-0004-0000-1600-000000000000}"/>
  </hyperlinks>
  <pageMargins left="0.75" right="0.75" top="1" bottom="1" header="0.5" footer="0.5"/>
  <pageSetup paperSize="9" orientation="portrait" horizontalDpi="4294967292" verticalDpi="429496729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34"/>
  <sheetViews>
    <sheetView zoomScale="125" zoomScaleNormal="125" zoomScalePageLayoutView="125" workbookViewId="0"/>
  </sheetViews>
  <sheetFormatPr defaultColWidth="8.76171875" defaultRowHeight="12.75" x14ac:dyDescent="0.15"/>
  <cols>
    <col min="1" max="1" width="9.70703125" customWidth="1"/>
    <col min="2" max="8" width="9.16796875" style="9" customWidth="1"/>
  </cols>
  <sheetData>
    <row r="1" spans="1:12" x14ac:dyDescent="0.15">
      <c r="A1" s="19" t="s">
        <v>164</v>
      </c>
      <c r="C1" s="63" t="s">
        <v>280</v>
      </c>
    </row>
    <row r="2" spans="1:12" x14ac:dyDescent="0.15">
      <c r="A2" s="5" t="s">
        <v>294</v>
      </c>
      <c r="B2" s="5" t="s">
        <v>240</v>
      </c>
    </row>
    <row r="3" spans="1:12" x14ac:dyDescent="0.15">
      <c r="A3" s="5" t="s">
        <v>108</v>
      </c>
      <c r="B3" s="15"/>
    </row>
    <row r="4" spans="1:12" hidden="1" x14ac:dyDescent="0.15">
      <c r="A4" s="9">
        <f>COUNTA(A7:A14)</f>
        <v>7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x14ac:dyDescent="0.15">
      <c r="A5" s="9"/>
      <c r="J5" s="9"/>
      <c r="K5" s="9"/>
      <c r="L5" s="9"/>
    </row>
    <row r="6" spans="1:12" x14ac:dyDescent="0.15">
      <c r="A6" t="s">
        <v>99</v>
      </c>
      <c r="B6" s="9" t="s">
        <v>140</v>
      </c>
      <c r="C6" s="9" t="s">
        <v>141</v>
      </c>
      <c r="D6" s="9" t="s">
        <v>26</v>
      </c>
      <c r="E6" s="9" t="s">
        <v>264</v>
      </c>
      <c r="F6" s="9" t="s">
        <v>34</v>
      </c>
      <c r="G6" s="9" t="s">
        <v>22</v>
      </c>
      <c r="H6" s="9" t="s">
        <v>35</v>
      </c>
      <c r="I6" s="9" t="s">
        <v>114</v>
      </c>
      <c r="J6" s="9" t="s">
        <v>196</v>
      </c>
      <c r="K6" s="9" t="s">
        <v>295</v>
      </c>
      <c r="L6" s="9" t="s">
        <v>275</v>
      </c>
    </row>
    <row r="7" spans="1:12" x14ac:dyDescent="0.15">
      <c r="A7">
        <v>2013</v>
      </c>
      <c r="B7" s="22">
        <v>6</v>
      </c>
      <c r="C7" s="22">
        <v>6</v>
      </c>
      <c r="D7" s="22">
        <v>0</v>
      </c>
      <c r="E7" s="22">
        <v>0</v>
      </c>
      <c r="F7" s="22">
        <v>100</v>
      </c>
      <c r="I7" s="1">
        <f>IF(C7=0,"",ROUND(F7/(C7-D7),3))</f>
        <v>16.667000000000002</v>
      </c>
      <c r="J7">
        <v>37</v>
      </c>
      <c r="L7">
        <v>2</v>
      </c>
    </row>
    <row r="8" spans="1:12" x14ac:dyDescent="0.15">
      <c r="A8">
        <v>2014</v>
      </c>
      <c r="B8" s="22">
        <v>16</v>
      </c>
      <c r="C8" s="22">
        <v>14</v>
      </c>
      <c r="D8" s="22">
        <v>1</v>
      </c>
      <c r="E8" s="22">
        <v>2</v>
      </c>
      <c r="F8" s="22">
        <v>138</v>
      </c>
      <c r="I8" s="1">
        <f>IF(C8=0,"",ROUND(F8/(C8-D8),3))</f>
        <v>10.615</v>
      </c>
      <c r="J8">
        <v>37</v>
      </c>
      <c r="L8">
        <v>3</v>
      </c>
    </row>
    <row r="9" spans="1:12" x14ac:dyDescent="0.15">
      <c r="A9">
        <v>2015</v>
      </c>
      <c r="B9" s="22">
        <v>15</v>
      </c>
      <c r="C9" s="22">
        <v>13</v>
      </c>
      <c r="D9" s="22">
        <v>0</v>
      </c>
      <c r="E9" s="22">
        <v>1</v>
      </c>
      <c r="F9" s="22">
        <v>393</v>
      </c>
      <c r="H9" s="9">
        <v>2</v>
      </c>
      <c r="I9" s="1">
        <f>IF(C9=0,"",ROUND(F9/(C9-D9),3))</f>
        <v>30.231000000000002</v>
      </c>
      <c r="J9">
        <v>96</v>
      </c>
      <c r="L9">
        <v>5</v>
      </c>
    </row>
    <row r="10" spans="1:12" x14ac:dyDescent="0.15">
      <c r="A10">
        <v>2016</v>
      </c>
      <c r="B10" s="22">
        <v>7</v>
      </c>
      <c r="C10" s="22">
        <v>6</v>
      </c>
      <c r="D10" s="22">
        <v>1</v>
      </c>
      <c r="E10" s="22">
        <v>0</v>
      </c>
      <c r="F10" s="22">
        <v>60</v>
      </c>
      <c r="G10" s="22">
        <v>0</v>
      </c>
      <c r="H10" s="22">
        <v>0</v>
      </c>
      <c r="I10" s="10">
        <f>IF(C10-D10=0,"--",F10/(C10-D10))</f>
        <v>12</v>
      </c>
      <c r="J10" s="22">
        <v>25</v>
      </c>
      <c r="L10">
        <v>1</v>
      </c>
    </row>
    <row r="11" spans="1:12" x14ac:dyDescent="0.15">
      <c r="A11">
        <v>2017</v>
      </c>
      <c r="B11" s="22">
        <v>16</v>
      </c>
      <c r="C11" s="22">
        <v>14</v>
      </c>
      <c r="D11" s="22">
        <v>1</v>
      </c>
      <c r="E11" s="22">
        <v>2</v>
      </c>
      <c r="F11" s="22">
        <v>189</v>
      </c>
      <c r="G11" s="22">
        <v>0</v>
      </c>
      <c r="H11" s="22">
        <v>0</v>
      </c>
      <c r="I11" s="50">
        <f>IF(C11-D11=0,"--",F11/(C11-D11))</f>
        <v>14.538461538461538</v>
      </c>
      <c r="J11" s="22">
        <v>42</v>
      </c>
      <c r="L11" s="22">
        <v>6</v>
      </c>
    </row>
    <row r="12" spans="1:12" x14ac:dyDescent="0.15">
      <c r="A12">
        <v>2018</v>
      </c>
      <c r="B12" s="22">
        <v>14</v>
      </c>
      <c r="C12" s="22">
        <v>11</v>
      </c>
      <c r="D12" s="22">
        <v>0</v>
      </c>
      <c r="E12" s="22">
        <v>1</v>
      </c>
      <c r="F12" s="22">
        <v>195</v>
      </c>
      <c r="G12" s="22">
        <v>0</v>
      </c>
      <c r="H12" s="22">
        <v>1</v>
      </c>
      <c r="I12" s="50">
        <f>IF(C12-D12=0,"--",F12/(C12-D12))</f>
        <v>17.727272727272727</v>
      </c>
      <c r="J12" s="22">
        <v>60</v>
      </c>
      <c r="L12" s="22">
        <v>1</v>
      </c>
    </row>
    <row r="13" spans="1:12" x14ac:dyDescent="0.15">
      <c r="A13">
        <v>2019</v>
      </c>
      <c r="B13" s="22">
        <v>13</v>
      </c>
      <c r="C13" s="22">
        <v>13</v>
      </c>
      <c r="D13" s="22">
        <v>2</v>
      </c>
      <c r="E13" s="22">
        <v>0</v>
      </c>
      <c r="F13" s="22">
        <v>366</v>
      </c>
      <c r="G13" s="22">
        <v>0</v>
      </c>
      <c r="H13" s="22">
        <v>1</v>
      </c>
      <c r="I13" s="50">
        <f>IF(C13-D13=0,"--",F13/(C13-D13))</f>
        <v>33.272727272727273</v>
      </c>
      <c r="J13" s="22">
        <v>79</v>
      </c>
      <c r="K13" s="22" t="s">
        <v>26</v>
      </c>
      <c r="L13" s="22">
        <v>2</v>
      </c>
    </row>
    <row r="14" spans="1:12" x14ac:dyDescent="0.15">
      <c r="I14" s="9"/>
    </row>
    <row r="15" spans="1:12" x14ac:dyDescent="0.15">
      <c r="A15" t="s">
        <v>142</v>
      </c>
      <c r="B15" s="9">
        <f t="shared" ref="B15:H15" si="0">SUM(B7:B14)</f>
        <v>87</v>
      </c>
      <c r="C15" s="9">
        <f t="shared" si="0"/>
        <v>77</v>
      </c>
      <c r="D15" s="9">
        <f t="shared" si="0"/>
        <v>5</v>
      </c>
      <c r="E15" s="9">
        <f t="shared" si="0"/>
        <v>6</v>
      </c>
      <c r="F15" s="9">
        <f t="shared" si="0"/>
        <v>1441</v>
      </c>
      <c r="G15" s="9">
        <f t="shared" si="0"/>
        <v>0</v>
      </c>
      <c r="H15" s="9">
        <f t="shared" si="0"/>
        <v>4</v>
      </c>
      <c r="I15" s="10">
        <f>F15/(C15-D15)</f>
        <v>20.013888888888889</v>
      </c>
      <c r="J15">
        <f>MAX(J7:J14)</f>
        <v>96</v>
      </c>
      <c r="L15" s="9">
        <f t="shared" ref="L15" si="1">SUM(L7:L14)</f>
        <v>20</v>
      </c>
    </row>
    <row r="16" spans="1:12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3" spans="8:8" x14ac:dyDescent="0.15">
      <c r="H33" s="10"/>
    </row>
    <row r="34" spans="8:8" x14ac:dyDescent="0.15">
      <c r="H34" s="10"/>
    </row>
  </sheetData>
  <hyperlinks>
    <hyperlink ref="A1" location="'Overall ave'!A1" display="(back to front sheet)" xr:uid="{00000000-0004-0000-17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/>
  </sheetViews>
  <sheetFormatPr defaultColWidth="10.78515625" defaultRowHeight="15" x14ac:dyDescent="0.2"/>
  <cols>
    <col min="1" max="1" width="10.78515625" style="46"/>
    <col min="2" max="2" width="12.13671875" style="46" bestFit="1" customWidth="1"/>
    <col min="3" max="16384" width="10.78515625" style="46"/>
  </cols>
  <sheetData>
    <row r="1" spans="1:11" ht="18.75" x14ac:dyDescent="0.25">
      <c r="A1" s="45" t="s">
        <v>301</v>
      </c>
    </row>
    <row r="2" spans="1:11" ht="15" customHeight="1" x14ac:dyDescent="0.2">
      <c r="A2" s="47"/>
      <c r="B2" s="71"/>
      <c r="C2" s="71"/>
      <c r="D2" s="71"/>
      <c r="E2" s="71"/>
    </row>
    <row r="3" spans="1:11" x14ac:dyDescent="0.2">
      <c r="A3" s="47" t="s">
        <v>99</v>
      </c>
      <c r="B3" s="71" t="s">
        <v>302</v>
      </c>
      <c r="C3" s="71"/>
      <c r="D3" s="71" t="s">
        <v>303</v>
      </c>
      <c r="E3" s="71"/>
      <c r="F3" s="46" t="s">
        <v>304</v>
      </c>
      <c r="H3" s="46" t="s">
        <v>305</v>
      </c>
      <c r="J3" s="46" t="s">
        <v>306</v>
      </c>
    </row>
    <row r="4" spans="1:11" x14ac:dyDescent="0.2">
      <c r="B4" s="46" t="s">
        <v>307</v>
      </c>
      <c r="C4" s="46" t="s">
        <v>34</v>
      </c>
      <c r="D4" s="46" t="s">
        <v>307</v>
      </c>
      <c r="E4" s="46" t="s">
        <v>308</v>
      </c>
      <c r="F4" s="46" t="s">
        <v>307</v>
      </c>
      <c r="G4" s="46" t="s">
        <v>309</v>
      </c>
      <c r="H4" s="46" t="s">
        <v>307</v>
      </c>
      <c r="I4" s="46" t="s">
        <v>60</v>
      </c>
      <c r="J4" s="46" t="s">
        <v>307</v>
      </c>
      <c r="K4" s="46" t="s">
        <v>310</v>
      </c>
    </row>
    <row r="5" spans="1:11" x14ac:dyDescent="0.2">
      <c r="A5" s="46">
        <v>2019</v>
      </c>
      <c r="B5" s="56" t="s">
        <v>311</v>
      </c>
      <c r="C5" s="55" t="s">
        <v>393</v>
      </c>
      <c r="D5" s="56" t="s">
        <v>311</v>
      </c>
      <c r="E5" s="46">
        <v>755</v>
      </c>
      <c r="F5" s="56" t="s">
        <v>315</v>
      </c>
      <c r="G5" s="55" t="s">
        <v>394</v>
      </c>
      <c r="H5" s="56" t="s">
        <v>315</v>
      </c>
      <c r="I5" s="46">
        <v>48</v>
      </c>
      <c r="J5" s="56" t="s">
        <v>311</v>
      </c>
      <c r="K5" s="46">
        <v>18</v>
      </c>
    </row>
    <row r="6" spans="1:11" x14ac:dyDescent="0.2">
      <c r="A6" s="46">
        <v>2018</v>
      </c>
      <c r="B6" s="56" t="s">
        <v>348</v>
      </c>
      <c r="C6" s="55" t="s">
        <v>349</v>
      </c>
      <c r="D6" s="56" t="s">
        <v>311</v>
      </c>
      <c r="E6" s="46">
        <v>810</v>
      </c>
      <c r="F6" s="56" t="s">
        <v>315</v>
      </c>
      <c r="G6" s="55" t="s">
        <v>350</v>
      </c>
      <c r="H6" s="56" t="s">
        <v>315</v>
      </c>
      <c r="I6" s="46">
        <v>37</v>
      </c>
      <c r="J6" s="56" t="s">
        <v>351</v>
      </c>
      <c r="K6" s="46">
        <v>13</v>
      </c>
    </row>
    <row r="7" spans="1:11" x14ac:dyDescent="0.2">
      <c r="A7" s="46">
        <v>2017</v>
      </c>
      <c r="B7" s="46" t="s">
        <v>311</v>
      </c>
      <c r="C7" s="55" t="s">
        <v>312</v>
      </c>
      <c r="D7" s="56" t="s">
        <v>311</v>
      </c>
      <c r="E7" s="46">
        <v>919</v>
      </c>
      <c r="F7" s="56" t="s">
        <v>315</v>
      </c>
      <c r="G7" s="55" t="s">
        <v>342</v>
      </c>
      <c r="H7" s="56" t="s">
        <v>311</v>
      </c>
      <c r="I7" s="46">
        <v>61</v>
      </c>
      <c r="J7" s="56" t="s">
        <v>158</v>
      </c>
      <c r="K7" s="46">
        <v>17</v>
      </c>
    </row>
    <row r="8" spans="1:11" x14ac:dyDescent="0.2">
      <c r="A8" s="46">
        <v>2016</v>
      </c>
      <c r="B8" s="46" t="s">
        <v>311</v>
      </c>
      <c r="C8" s="48" t="s">
        <v>312</v>
      </c>
      <c r="D8" s="46" t="s">
        <v>311</v>
      </c>
      <c r="E8" s="46">
        <v>738</v>
      </c>
      <c r="F8" s="46" t="s">
        <v>291</v>
      </c>
      <c r="G8" s="48" t="s">
        <v>313</v>
      </c>
      <c r="H8" s="46" t="s">
        <v>311</v>
      </c>
      <c r="I8" s="46">
        <v>62</v>
      </c>
      <c r="J8" s="46" t="s">
        <v>158</v>
      </c>
      <c r="K8" s="46">
        <v>17</v>
      </c>
    </row>
    <row r="9" spans="1:11" x14ac:dyDescent="0.2">
      <c r="A9" s="46">
        <v>2015</v>
      </c>
      <c r="B9" s="46" t="s">
        <v>290</v>
      </c>
      <c r="C9" s="48" t="s">
        <v>314</v>
      </c>
      <c r="D9" s="46" t="s">
        <v>311</v>
      </c>
      <c r="E9" s="46">
        <v>526</v>
      </c>
      <c r="F9" s="46" t="s">
        <v>315</v>
      </c>
      <c r="G9" s="48" t="s">
        <v>316</v>
      </c>
      <c r="H9" s="46" t="s">
        <v>315</v>
      </c>
      <c r="I9" s="46">
        <v>37</v>
      </c>
      <c r="J9" s="46" t="s">
        <v>158</v>
      </c>
      <c r="K9" s="46">
        <v>17</v>
      </c>
    </row>
    <row r="10" spans="1:11" x14ac:dyDescent="0.2">
      <c r="A10" s="46">
        <v>2014</v>
      </c>
      <c r="B10" s="46" t="s">
        <v>317</v>
      </c>
      <c r="C10" s="55" t="s">
        <v>343</v>
      </c>
      <c r="D10" s="46" t="s">
        <v>311</v>
      </c>
      <c r="E10" s="46">
        <v>565</v>
      </c>
      <c r="F10" s="46" t="s">
        <v>315</v>
      </c>
      <c r="G10" s="48" t="s">
        <v>318</v>
      </c>
      <c r="H10" s="46" t="s">
        <v>315</v>
      </c>
      <c r="I10" s="46">
        <v>38</v>
      </c>
      <c r="J10" s="46" t="s">
        <v>158</v>
      </c>
      <c r="K10" s="46">
        <v>21</v>
      </c>
    </row>
    <row r="11" spans="1:11" x14ac:dyDescent="0.2">
      <c r="A11" s="46">
        <v>2013</v>
      </c>
      <c r="B11" s="46" t="s">
        <v>311</v>
      </c>
      <c r="C11" s="46">
        <v>138</v>
      </c>
      <c r="D11" s="46" t="s">
        <v>319</v>
      </c>
      <c r="E11" s="46">
        <v>935</v>
      </c>
      <c r="F11" s="46" t="s">
        <v>315</v>
      </c>
      <c r="G11" s="48" t="s">
        <v>320</v>
      </c>
      <c r="H11" s="46" t="s">
        <v>315</v>
      </c>
      <c r="I11" s="46">
        <v>41</v>
      </c>
      <c r="J11" s="46" t="s">
        <v>158</v>
      </c>
      <c r="K11" s="46">
        <v>23</v>
      </c>
    </row>
    <row r="12" spans="1:11" x14ac:dyDescent="0.2">
      <c r="A12" s="46">
        <v>2012</v>
      </c>
      <c r="B12" s="46" t="s">
        <v>311</v>
      </c>
      <c r="C12" s="46">
        <v>133</v>
      </c>
      <c r="D12" s="46" t="s">
        <v>311</v>
      </c>
      <c r="E12" s="46">
        <v>554</v>
      </c>
      <c r="F12" s="46" t="s">
        <v>315</v>
      </c>
      <c r="G12" s="48" t="s">
        <v>321</v>
      </c>
      <c r="H12" s="46" t="s">
        <v>311</v>
      </c>
      <c r="I12" s="46">
        <v>38</v>
      </c>
      <c r="J12" s="46" t="s">
        <v>311</v>
      </c>
      <c r="K12" s="46">
        <v>9</v>
      </c>
    </row>
    <row r="13" spans="1:11" x14ac:dyDescent="0.2">
      <c r="A13" s="46">
        <v>2011</v>
      </c>
      <c r="B13" s="46" t="s">
        <v>317</v>
      </c>
      <c r="C13" s="46">
        <v>112</v>
      </c>
      <c r="D13" s="46" t="s">
        <v>317</v>
      </c>
      <c r="E13" s="46">
        <v>649</v>
      </c>
      <c r="F13" s="46" t="s">
        <v>315</v>
      </c>
      <c r="G13" s="48" t="s">
        <v>322</v>
      </c>
      <c r="H13" s="46" t="s">
        <v>311</v>
      </c>
      <c r="I13" s="46">
        <v>36</v>
      </c>
      <c r="J13" s="46" t="s">
        <v>317</v>
      </c>
      <c r="K13" s="46">
        <v>14</v>
      </c>
    </row>
    <row r="14" spans="1:11" x14ac:dyDescent="0.2">
      <c r="A14" s="46">
        <v>2010</v>
      </c>
      <c r="B14" s="46" t="s">
        <v>317</v>
      </c>
      <c r="C14" s="46">
        <v>125</v>
      </c>
      <c r="D14" s="46" t="s">
        <v>317</v>
      </c>
      <c r="E14" s="46">
        <v>749</v>
      </c>
      <c r="F14" s="46" t="s">
        <v>323</v>
      </c>
      <c r="G14" s="48" t="s">
        <v>324</v>
      </c>
      <c r="H14" s="46" t="s">
        <v>315</v>
      </c>
      <c r="I14" s="46">
        <v>37</v>
      </c>
      <c r="J14" s="46" t="s">
        <v>158</v>
      </c>
      <c r="K14" s="46">
        <v>13</v>
      </c>
    </row>
    <row r="15" spans="1:11" x14ac:dyDescent="0.2">
      <c r="A15" s="46">
        <v>2009</v>
      </c>
      <c r="B15" s="46" t="s">
        <v>325</v>
      </c>
      <c r="C15" s="46">
        <v>131</v>
      </c>
      <c r="D15" s="46" t="s">
        <v>317</v>
      </c>
      <c r="E15" s="46">
        <v>706</v>
      </c>
      <c r="F15" s="46" t="s">
        <v>317</v>
      </c>
      <c r="G15" s="48" t="s">
        <v>326</v>
      </c>
      <c r="H15" s="46" t="s">
        <v>315</v>
      </c>
      <c r="I15" s="46">
        <v>39</v>
      </c>
      <c r="J15" s="46" t="s">
        <v>158</v>
      </c>
      <c r="K15" s="46">
        <v>20</v>
      </c>
    </row>
    <row r="16" spans="1:11" x14ac:dyDescent="0.2">
      <c r="A16" s="46">
        <v>2008</v>
      </c>
      <c r="B16" s="46" t="s">
        <v>317</v>
      </c>
      <c r="C16" s="46">
        <v>99</v>
      </c>
      <c r="D16" s="46" t="s">
        <v>317</v>
      </c>
      <c r="E16" s="46">
        <v>462</v>
      </c>
      <c r="F16" s="46" t="s">
        <v>327</v>
      </c>
      <c r="G16" s="48" t="s">
        <v>328</v>
      </c>
      <c r="H16" s="46" t="s">
        <v>315</v>
      </c>
      <c r="I16" s="46">
        <v>39</v>
      </c>
      <c r="J16" s="46" t="s">
        <v>158</v>
      </c>
      <c r="K16" s="46">
        <v>19</v>
      </c>
    </row>
    <row r="17" spans="1:11" x14ac:dyDescent="0.2">
      <c r="A17" s="46">
        <v>2007</v>
      </c>
      <c r="B17" s="46" t="s">
        <v>329</v>
      </c>
      <c r="C17" s="46">
        <v>89</v>
      </c>
      <c r="D17" s="46" t="s">
        <v>315</v>
      </c>
      <c r="E17" s="46">
        <v>368</v>
      </c>
      <c r="F17" s="46" t="s">
        <v>37</v>
      </c>
      <c r="G17" s="48" t="s">
        <v>330</v>
      </c>
      <c r="H17" s="46" t="s">
        <v>315</v>
      </c>
      <c r="I17" s="46">
        <v>25</v>
      </c>
      <c r="J17" s="46" t="s">
        <v>317</v>
      </c>
      <c r="K17" s="46">
        <v>11</v>
      </c>
    </row>
    <row r="18" spans="1:11" x14ac:dyDescent="0.2">
      <c r="A18" s="46">
        <v>2006</v>
      </c>
      <c r="B18" s="46" t="s">
        <v>329</v>
      </c>
      <c r="C18" s="46">
        <v>95</v>
      </c>
      <c r="D18" s="46" t="s">
        <v>317</v>
      </c>
      <c r="E18" s="46">
        <v>311</v>
      </c>
      <c r="F18" s="46" t="s">
        <v>315</v>
      </c>
      <c r="G18" s="48" t="s">
        <v>331</v>
      </c>
      <c r="H18" s="46" t="s">
        <v>315</v>
      </c>
      <c r="I18" s="46">
        <v>42</v>
      </c>
      <c r="J18" s="46" t="s">
        <v>158</v>
      </c>
      <c r="K18" s="46">
        <v>12</v>
      </c>
    </row>
    <row r="19" spans="1:11" x14ac:dyDescent="0.2">
      <c r="A19" s="46">
        <v>2005</v>
      </c>
      <c r="B19" s="46" t="s">
        <v>315</v>
      </c>
      <c r="C19" s="46">
        <v>80</v>
      </c>
      <c r="D19" s="46" t="s">
        <v>315</v>
      </c>
      <c r="E19" s="46">
        <v>395</v>
      </c>
      <c r="F19" s="46" t="s">
        <v>315</v>
      </c>
      <c r="G19" s="48" t="s">
        <v>332</v>
      </c>
      <c r="H19" s="46" t="s">
        <v>315</v>
      </c>
      <c r="I19" s="46">
        <v>61</v>
      </c>
      <c r="J19" s="46" t="s">
        <v>158</v>
      </c>
      <c r="K19" s="46">
        <v>19</v>
      </c>
    </row>
    <row r="20" spans="1:11" x14ac:dyDescent="0.2">
      <c r="A20" s="46">
        <v>2004</v>
      </c>
      <c r="B20" s="46" t="s">
        <v>317</v>
      </c>
      <c r="C20" s="46">
        <v>71</v>
      </c>
      <c r="D20" s="46" t="s">
        <v>329</v>
      </c>
      <c r="E20" s="46">
        <v>370</v>
      </c>
      <c r="F20" s="46" t="s">
        <v>323</v>
      </c>
      <c r="G20" s="48" t="s">
        <v>333</v>
      </c>
      <c r="H20" s="46" t="s">
        <v>315</v>
      </c>
      <c r="I20" s="46">
        <v>50</v>
      </c>
      <c r="J20" s="46" t="s">
        <v>158</v>
      </c>
      <c r="K20" s="46">
        <v>13</v>
      </c>
    </row>
  </sheetData>
  <mergeCells count="4">
    <mergeCell ref="B2:C2"/>
    <mergeCell ref="D2:E2"/>
    <mergeCell ref="B3:C3"/>
    <mergeCell ref="D3:E3"/>
  </mergeCells>
  <pageMargins left="0.75" right="0.75" top="1" bottom="1" header="0.5" footer="0.5"/>
  <pageSetup orientation="portrait" horizontalDpi="4294967292" verticalDpi="429496729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86A3-840D-7146-A8CD-B4206B36D845}">
  <dimension ref="A1:L20"/>
  <sheetViews>
    <sheetView zoomScale="125" zoomScaleNormal="125" workbookViewId="0"/>
  </sheetViews>
  <sheetFormatPr defaultColWidth="10.78515625" defaultRowHeight="12.75" x14ac:dyDescent="0.15"/>
  <sheetData>
    <row r="1" spans="1:12" x14ac:dyDescent="0.15">
      <c r="A1" s="19" t="s">
        <v>164</v>
      </c>
      <c r="C1" s="63" t="s">
        <v>384</v>
      </c>
    </row>
    <row r="2" spans="1:12" x14ac:dyDescent="0.15">
      <c r="A2" s="5" t="s">
        <v>382</v>
      </c>
      <c r="B2" s="5" t="s">
        <v>383</v>
      </c>
      <c r="E2" s="9"/>
      <c r="F2" s="9"/>
      <c r="G2" s="9"/>
      <c r="H2" s="9"/>
    </row>
    <row r="3" spans="1:12" x14ac:dyDescent="0.15">
      <c r="A3" s="5" t="s">
        <v>108</v>
      </c>
      <c r="B3" s="15"/>
      <c r="D3" s="9"/>
      <c r="E3" s="9"/>
      <c r="F3" s="9"/>
      <c r="G3" s="9"/>
      <c r="H3" s="9"/>
    </row>
    <row r="4" spans="1:12" hidden="1" x14ac:dyDescent="0.15">
      <c r="A4" s="9">
        <f>COUNTA(A8:A10)</f>
        <v>2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>
        <f>COUNTA(A17:A19)</f>
        <v>2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G5" s="9"/>
      <c r="H5" s="9"/>
      <c r="L5" s="9"/>
    </row>
    <row r="6" spans="1:12" x14ac:dyDescent="0.15">
      <c r="B6" s="9"/>
      <c r="C6" s="9"/>
      <c r="D6" s="9"/>
      <c r="E6" s="9"/>
      <c r="F6" s="9"/>
      <c r="G6" s="9"/>
      <c r="H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2018</v>
      </c>
      <c r="B8" s="22">
        <v>2</v>
      </c>
      <c r="C8" s="22">
        <v>2</v>
      </c>
      <c r="D8" s="22">
        <v>1</v>
      </c>
      <c r="E8" s="22">
        <v>0</v>
      </c>
      <c r="F8" s="22">
        <v>62</v>
      </c>
      <c r="G8" s="22">
        <v>0</v>
      </c>
      <c r="H8" s="22">
        <v>0</v>
      </c>
      <c r="I8" s="50">
        <f>IF(C8-D8=0,"--",F8/(C8-D8))</f>
        <v>62</v>
      </c>
      <c r="J8" s="28">
        <v>40</v>
      </c>
      <c r="L8" s="22">
        <v>0</v>
      </c>
    </row>
    <row r="9" spans="1:12" x14ac:dyDescent="0.15">
      <c r="A9">
        <v>2019</v>
      </c>
      <c r="B9" s="22">
        <v>11</v>
      </c>
      <c r="C9" s="22">
        <v>11</v>
      </c>
      <c r="D9" s="22">
        <v>2</v>
      </c>
      <c r="E9" s="22">
        <v>0</v>
      </c>
      <c r="F9" s="22">
        <v>466</v>
      </c>
      <c r="G9" s="22">
        <v>1</v>
      </c>
      <c r="H9" s="22">
        <v>3</v>
      </c>
      <c r="I9" s="50">
        <f>IF(C9-D9=0,"--",F9/(C9-D9))</f>
        <v>51.777777777777779</v>
      </c>
      <c r="J9" s="60">
        <v>117</v>
      </c>
      <c r="K9" s="60"/>
      <c r="L9" s="27">
        <v>3</v>
      </c>
    </row>
    <row r="10" spans="1:12" x14ac:dyDescent="0.15">
      <c r="B10" s="9"/>
      <c r="C10" s="9"/>
      <c r="D10" s="9"/>
      <c r="E10" s="9"/>
      <c r="F10" s="9"/>
      <c r="G10" s="9"/>
      <c r="H10" s="9"/>
      <c r="I10" s="9"/>
    </row>
    <row r="11" spans="1:12" x14ac:dyDescent="0.15">
      <c r="A11" t="s">
        <v>142</v>
      </c>
      <c r="B11" s="9">
        <f t="shared" ref="B11:H11" si="0">SUM(B8:B10)</f>
        <v>13</v>
      </c>
      <c r="C11" s="9">
        <f t="shared" si="0"/>
        <v>13</v>
      </c>
      <c r="D11" s="9">
        <f t="shared" si="0"/>
        <v>3</v>
      </c>
      <c r="E11" s="9">
        <f t="shared" si="0"/>
        <v>0</v>
      </c>
      <c r="F11" s="9">
        <f t="shared" si="0"/>
        <v>528</v>
      </c>
      <c r="G11" s="9">
        <f t="shared" si="0"/>
        <v>1</v>
      </c>
      <c r="H11" s="9">
        <f t="shared" si="0"/>
        <v>3</v>
      </c>
      <c r="I11" s="1">
        <f>IF(ISERROR(F11/(C11-D11)),"",ROUND(F11/(C11-D11),3))</f>
        <v>52.8</v>
      </c>
      <c r="J11">
        <f>MAX(J8:J10)</f>
        <v>117</v>
      </c>
      <c r="K11" t="str">
        <f>IF(INDEX(K8:K10,MATCH(J11,J8:J10,0),)=0,"",INDEX(K8:K10,MATCH(J11,J8:J10,0),))</f>
        <v/>
      </c>
      <c r="L11" s="9">
        <f>SUM(L8:L10)</f>
        <v>3</v>
      </c>
    </row>
    <row r="14" spans="1:12" x14ac:dyDescent="0.15">
      <c r="G14" s="9"/>
      <c r="H14" s="9"/>
      <c r="J14">
        <v>15</v>
      </c>
    </row>
    <row r="15" spans="1:12" x14ac:dyDescent="0.15">
      <c r="A15" s="57" t="s">
        <v>118</v>
      </c>
      <c r="F15" s="2"/>
      <c r="H15" s="1"/>
      <c r="I15" s="1"/>
      <c r="J15" s="1"/>
    </row>
    <row r="16" spans="1:12" x14ac:dyDescent="0.15">
      <c r="A16" s="25" t="s">
        <v>99</v>
      </c>
      <c r="B16" t="s">
        <v>112</v>
      </c>
      <c r="C16" t="s">
        <v>59</v>
      </c>
      <c r="D16" t="s">
        <v>111</v>
      </c>
      <c r="E16" t="s">
        <v>34</v>
      </c>
      <c r="F16" t="s">
        <v>62</v>
      </c>
      <c r="G16" s="1" t="s">
        <v>115</v>
      </c>
      <c r="H16" s="1" t="s">
        <v>113</v>
      </c>
      <c r="I16" s="1" t="s">
        <v>114</v>
      </c>
      <c r="J16" s="14" t="s">
        <v>61</v>
      </c>
    </row>
    <row r="17" spans="1:10" x14ac:dyDescent="0.15">
      <c r="A17">
        <v>2018</v>
      </c>
      <c r="B17" s="22">
        <v>7</v>
      </c>
      <c r="C17" s="22">
        <v>0</v>
      </c>
      <c r="D17" s="22">
        <v>2</v>
      </c>
      <c r="E17" s="22">
        <v>46</v>
      </c>
      <c r="F17" s="22">
        <v>0</v>
      </c>
      <c r="G17" s="4">
        <f>IF(ISERROR(E17/B17),"N/A",E17/B17)</f>
        <v>6.5714285714285712</v>
      </c>
      <c r="H17" s="4">
        <f>IF(ISERROR((B17*6)/D17),"N/A",(B17*6)/D17)</f>
        <v>21</v>
      </c>
      <c r="I17" s="4">
        <f t="shared" ref="I17" si="1">IF(ISERROR(E17/D17),"N/A",E17/D17)</f>
        <v>23</v>
      </c>
      <c r="J17" s="49" t="s">
        <v>413</v>
      </c>
    </row>
    <row r="18" spans="1:10" x14ac:dyDescent="0.15">
      <c r="A18">
        <v>2019</v>
      </c>
      <c r="B18" s="22">
        <v>13.3</v>
      </c>
      <c r="C18" s="22">
        <v>2</v>
      </c>
      <c r="D18" s="22">
        <v>6</v>
      </c>
      <c r="E18" s="22">
        <v>55</v>
      </c>
      <c r="F18" s="22">
        <v>0</v>
      </c>
      <c r="G18" s="4">
        <f>IF(ISERROR(E18/B18),"N/A",E18/B18)</f>
        <v>4.1353383458646613</v>
      </c>
      <c r="H18" s="4">
        <f>IF(ISERROR((B18*6)/D18),"N/A",(B18*6)/D18)</f>
        <v>13.300000000000002</v>
      </c>
      <c r="I18" s="4">
        <f t="shared" ref="I18" si="2">IF(ISERROR(E18/D18),"N/A",E18/D18)</f>
        <v>9.1666666666666661</v>
      </c>
      <c r="J18" s="49" t="s">
        <v>364</v>
      </c>
    </row>
    <row r="19" spans="1:10" x14ac:dyDescent="0.15">
      <c r="B19" s="9"/>
      <c r="C19" s="9"/>
      <c r="D19" s="9"/>
      <c r="E19" s="9"/>
      <c r="F19" s="9"/>
      <c r="G19" s="9"/>
      <c r="H19" s="10"/>
    </row>
    <row r="20" spans="1:10" x14ac:dyDescent="0.15">
      <c r="A20" t="s">
        <v>55</v>
      </c>
      <c r="B20" s="34">
        <f>SUM(B17:B19)</f>
        <v>20.3</v>
      </c>
      <c r="C20" s="9">
        <f>SUM(C17:C19)</f>
        <v>2</v>
      </c>
      <c r="D20" s="9">
        <f>SUM(D17:D19)</f>
        <v>8</v>
      </c>
      <c r="E20" s="9">
        <f>SUM(E17:E19)</f>
        <v>101</v>
      </c>
      <c r="F20" s="9">
        <f>SUM(F17:F19)</f>
        <v>0</v>
      </c>
      <c r="G20" s="4">
        <f>IF(ISERROR(E20/B20),"--",E20/B20)</f>
        <v>4.9753694581280783</v>
      </c>
      <c r="H20" s="4">
        <f t="shared" ref="H20" si="3">IF(D20=0,"--",(B20*6)/D20)</f>
        <v>15.225000000000001</v>
      </c>
      <c r="I20" s="4">
        <f t="shared" ref="I20" si="4">IF(D20=0,"--",E20/D20)</f>
        <v>12.625</v>
      </c>
      <c r="J20" s="3" t="s">
        <v>364</v>
      </c>
    </row>
  </sheetData>
  <hyperlinks>
    <hyperlink ref="A1" location="'Overall ave'!A1" display="(back to front sheet)" xr:uid="{78B3643E-A326-E744-9293-F4449642D692}"/>
  </hyperlinks>
  <pageMargins left="0.7" right="0.7" top="0.75" bottom="0.75" header="0.3" footer="0.3"/>
  <ignoredErrors>
    <ignoredError sqref="I8:I9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/>
  <dimension ref="A1:L52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406</v>
      </c>
    </row>
    <row r="2" spans="1:12" x14ac:dyDescent="0.15">
      <c r="A2" s="5" t="s">
        <v>151</v>
      </c>
      <c r="B2" s="5" t="s">
        <v>152</v>
      </c>
    </row>
    <row r="3" spans="1:12" x14ac:dyDescent="0.15">
      <c r="A3" s="5" t="s">
        <v>108</v>
      </c>
      <c r="B3" s="15"/>
    </row>
    <row r="4" spans="1:12" hidden="1" x14ac:dyDescent="0.15">
      <c r="A4" s="9">
        <f>COUNTA(A7:A16)</f>
        <v>9</v>
      </c>
    </row>
    <row r="5" spans="1:12" x14ac:dyDescent="0.15">
      <c r="A5" s="9"/>
    </row>
    <row r="6" spans="1:12" x14ac:dyDescent="0.15">
      <c r="A6" t="s">
        <v>99</v>
      </c>
      <c r="B6" s="9" t="s">
        <v>140</v>
      </c>
      <c r="C6" s="9" t="s">
        <v>141</v>
      </c>
      <c r="D6" s="9" t="s">
        <v>26</v>
      </c>
      <c r="E6" s="9" t="s">
        <v>264</v>
      </c>
      <c r="F6" s="9" t="s">
        <v>34</v>
      </c>
      <c r="G6" s="9" t="s">
        <v>22</v>
      </c>
      <c r="H6" s="9" t="s">
        <v>35</v>
      </c>
      <c r="I6" s="9" t="s">
        <v>114</v>
      </c>
      <c r="J6" s="9" t="s">
        <v>196</v>
      </c>
      <c r="K6" s="1" t="s">
        <v>262</v>
      </c>
      <c r="L6" s="1" t="s">
        <v>275</v>
      </c>
    </row>
    <row r="7" spans="1:12" x14ac:dyDescent="0.15">
      <c r="A7">
        <v>2008</v>
      </c>
      <c r="B7" s="9">
        <v>5</v>
      </c>
      <c r="C7" s="9">
        <v>3</v>
      </c>
      <c r="D7" s="9">
        <v>1</v>
      </c>
      <c r="E7" s="9">
        <v>1</v>
      </c>
      <c r="F7" s="9">
        <v>23</v>
      </c>
      <c r="I7" s="1">
        <f t="shared" ref="I7:I12" si="0">IF(C7=0,"",ROUND(F7/(C7-D7),3))</f>
        <v>11.5</v>
      </c>
      <c r="L7">
        <v>2</v>
      </c>
    </row>
    <row r="8" spans="1:12" x14ac:dyDescent="0.15">
      <c r="A8">
        <v>2009</v>
      </c>
      <c r="B8" s="9">
        <v>9</v>
      </c>
      <c r="C8" s="9">
        <v>4</v>
      </c>
      <c r="D8" s="9">
        <v>1</v>
      </c>
      <c r="E8" s="9">
        <v>1</v>
      </c>
      <c r="F8" s="9">
        <v>9</v>
      </c>
      <c r="I8" s="1">
        <f t="shared" si="0"/>
        <v>3</v>
      </c>
      <c r="J8">
        <v>5</v>
      </c>
      <c r="L8">
        <v>3</v>
      </c>
    </row>
    <row r="9" spans="1:12" x14ac:dyDescent="0.15">
      <c r="A9">
        <v>2010</v>
      </c>
      <c r="B9">
        <v>11</v>
      </c>
      <c r="C9">
        <v>7</v>
      </c>
      <c r="D9">
        <v>2</v>
      </c>
      <c r="E9">
        <v>2</v>
      </c>
      <c r="F9">
        <v>18</v>
      </c>
      <c r="G9"/>
      <c r="H9"/>
      <c r="I9" s="1">
        <f t="shared" si="0"/>
        <v>3.6</v>
      </c>
      <c r="J9">
        <v>7</v>
      </c>
      <c r="L9">
        <v>2</v>
      </c>
    </row>
    <row r="10" spans="1:12" x14ac:dyDescent="0.15">
      <c r="A10">
        <v>2011</v>
      </c>
      <c r="B10">
        <v>7</v>
      </c>
      <c r="C10">
        <v>1</v>
      </c>
      <c r="D10">
        <v>0</v>
      </c>
      <c r="E10"/>
      <c r="F10">
        <v>0</v>
      </c>
      <c r="G10"/>
      <c r="H10"/>
      <c r="I10" s="1">
        <f t="shared" si="0"/>
        <v>0</v>
      </c>
      <c r="L10">
        <v>1</v>
      </c>
    </row>
    <row r="11" spans="1:12" x14ac:dyDescent="0.15">
      <c r="A11">
        <v>2012</v>
      </c>
      <c r="B11" s="9">
        <v>6</v>
      </c>
      <c r="C11" s="9">
        <v>4</v>
      </c>
      <c r="D11" s="9">
        <v>3</v>
      </c>
      <c r="E11" s="9">
        <v>1</v>
      </c>
      <c r="F11" s="9">
        <v>47</v>
      </c>
      <c r="I11" s="1">
        <f t="shared" si="0"/>
        <v>47</v>
      </c>
      <c r="J11">
        <v>34</v>
      </c>
      <c r="L11">
        <v>2</v>
      </c>
    </row>
    <row r="12" spans="1:12" x14ac:dyDescent="0.15">
      <c r="A12">
        <v>2013</v>
      </c>
      <c r="B12" s="22">
        <v>16</v>
      </c>
      <c r="C12" s="22">
        <v>5</v>
      </c>
      <c r="D12" s="22">
        <v>4</v>
      </c>
      <c r="E12" s="22">
        <v>1</v>
      </c>
      <c r="F12" s="22">
        <v>8</v>
      </c>
      <c r="I12" s="1">
        <f t="shared" si="0"/>
        <v>8</v>
      </c>
      <c r="J12">
        <v>6</v>
      </c>
      <c r="L12">
        <v>3</v>
      </c>
    </row>
    <row r="13" spans="1:12" x14ac:dyDescent="0.15">
      <c r="A13">
        <v>2014</v>
      </c>
      <c r="B13" s="22">
        <v>11</v>
      </c>
      <c r="C13" s="22">
        <v>2</v>
      </c>
      <c r="D13" s="22">
        <v>2</v>
      </c>
      <c r="E13" s="22"/>
      <c r="F13" s="22">
        <v>0</v>
      </c>
      <c r="I13" s="29" t="s">
        <v>236</v>
      </c>
      <c r="L13">
        <v>1</v>
      </c>
    </row>
    <row r="14" spans="1:12" x14ac:dyDescent="0.15">
      <c r="A14">
        <v>2015</v>
      </c>
      <c r="B14" s="22">
        <v>3</v>
      </c>
      <c r="C14" s="22">
        <v>0</v>
      </c>
      <c r="D14" s="22"/>
      <c r="E14" s="22"/>
      <c r="F14" s="22"/>
      <c r="I14" s="29" t="s">
        <v>236</v>
      </c>
      <c r="L14">
        <v>0</v>
      </c>
    </row>
    <row r="15" spans="1:12" x14ac:dyDescent="0.15">
      <c r="A15">
        <v>2016</v>
      </c>
      <c r="B15" s="22">
        <v>7</v>
      </c>
      <c r="C15" s="22">
        <v>1</v>
      </c>
      <c r="D15" s="22">
        <v>1</v>
      </c>
      <c r="E15" s="22">
        <v>0</v>
      </c>
      <c r="F15" s="22">
        <v>0</v>
      </c>
      <c r="G15" s="22">
        <v>0</v>
      </c>
      <c r="H15" s="22">
        <v>0</v>
      </c>
      <c r="I15" s="4" t="str">
        <f>IF(C15-D15=0,"--",F15/(C15-D15))</f>
        <v>--</v>
      </c>
      <c r="J15" s="22">
        <v>0</v>
      </c>
      <c r="L15">
        <v>1</v>
      </c>
    </row>
    <row r="16" spans="1:12" x14ac:dyDescent="0.15">
      <c r="I16" s="9"/>
    </row>
    <row r="17" spans="1:12" x14ac:dyDescent="0.15">
      <c r="A17" t="s">
        <v>142</v>
      </c>
      <c r="B17" s="9">
        <f t="shared" ref="B17:H17" si="1">SUM(B7:B16)</f>
        <v>75</v>
      </c>
      <c r="C17" s="9">
        <f t="shared" si="1"/>
        <v>27</v>
      </c>
      <c r="D17" s="9">
        <f t="shared" si="1"/>
        <v>14</v>
      </c>
      <c r="E17" s="9">
        <f t="shared" si="1"/>
        <v>6</v>
      </c>
      <c r="F17" s="9">
        <f t="shared" si="1"/>
        <v>105</v>
      </c>
      <c r="G17" s="9">
        <f t="shared" si="1"/>
        <v>0</v>
      </c>
      <c r="H17" s="9">
        <f t="shared" si="1"/>
        <v>0</v>
      </c>
      <c r="I17" s="10">
        <f>F17/(C17-D17)</f>
        <v>8.0769230769230766</v>
      </c>
      <c r="J17">
        <f>MAX(J7:J16)</f>
        <v>34</v>
      </c>
      <c r="L17" s="9">
        <f t="shared" ref="L17" si="2">SUM(L7:L16)</f>
        <v>15</v>
      </c>
    </row>
    <row r="18" spans="1:12" x14ac:dyDescent="0.15">
      <c r="H18" s="10"/>
    </row>
    <row r="19" spans="1:12" x14ac:dyDescent="0.15">
      <c r="H19" s="10"/>
    </row>
    <row r="20" spans="1:12" x14ac:dyDescent="0.15">
      <c r="H20" s="10"/>
    </row>
    <row r="21" spans="1:12" x14ac:dyDescent="0.15">
      <c r="H21" s="10"/>
    </row>
    <row r="22" spans="1:12" x14ac:dyDescent="0.15">
      <c r="H22" s="10"/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9" spans="1:10" x14ac:dyDescent="0.15">
      <c r="A39" s="5" t="s">
        <v>118</v>
      </c>
    </row>
    <row r="40" spans="1:10" x14ac:dyDescent="0.15">
      <c r="A40" s="5"/>
    </row>
    <row r="41" spans="1:10" x14ac:dyDescent="0.15">
      <c r="A41" t="s">
        <v>99</v>
      </c>
      <c r="B41" t="s">
        <v>58</v>
      </c>
      <c r="C41" t="s">
        <v>59</v>
      </c>
      <c r="D41" t="s">
        <v>60</v>
      </c>
      <c r="E41" t="s">
        <v>34</v>
      </c>
      <c r="F41" t="s">
        <v>62</v>
      </c>
      <c r="G41" s="1" t="s">
        <v>63</v>
      </c>
      <c r="H41" s="1" t="s">
        <v>64</v>
      </c>
      <c r="I41" s="1" t="s">
        <v>36</v>
      </c>
      <c r="J41" s="1" t="s">
        <v>61</v>
      </c>
    </row>
    <row r="42" spans="1:10" x14ac:dyDescent="0.15">
      <c r="A42">
        <v>2008</v>
      </c>
      <c r="B42">
        <v>25</v>
      </c>
      <c r="C42">
        <v>2</v>
      </c>
      <c r="D42">
        <v>6</v>
      </c>
      <c r="E42">
        <v>91</v>
      </c>
      <c r="F42"/>
      <c r="G42" s="10">
        <f t="shared" ref="G42:G45" si="3">IF(ISERROR(E42/B42),"N/A",E42/B42)</f>
        <v>3.64</v>
      </c>
      <c r="H42" s="10">
        <f t="shared" ref="H42:H45" si="4">IF(ISERROR((B42*6)/D42),"N/A",(B42*6)/D42)</f>
        <v>25</v>
      </c>
      <c r="I42" s="10">
        <f t="shared" ref="I42:I44" si="5">IF(ISERROR(E42/D42),"N/A",E42/D42)</f>
        <v>15.166666666666666</v>
      </c>
      <c r="J42" s="3" t="s">
        <v>199</v>
      </c>
    </row>
    <row r="43" spans="1:10" x14ac:dyDescent="0.15">
      <c r="A43">
        <v>2009</v>
      </c>
      <c r="B43">
        <v>52</v>
      </c>
      <c r="C43">
        <v>10</v>
      </c>
      <c r="D43">
        <v>11</v>
      </c>
      <c r="E43">
        <v>143</v>
      </c>
      <c r="F43">
        <v>1</v>
      </c>
      <c r="G43" s="10">
        <f t="shared" si="3"/>
        <v>2.75</v>
      </c>
      <c r="H43" s="10">
        <f t="shared" si="4"/>
        <v>28.363636363636363</v>
      </c>
      <c r="I43" s="10">
        <f t="shared" si="5"/>
        <v>13</v>
      </c>
      <c r="J43" s="3" t="s">
        <v>175</v>
      </c>
    </row>
    <row r="44" spans="1:10" x14ac:dyDescent="0.15">
      <c r="A44">
        <v>2010</v>
      </c>
      <c r="B44">
        <v>55.4</v>
      </c>
      <c r="C44">
        <v>7</v>
      </c>
      <c r="D44">
        <v>10</v>
      </c>
      <c r="E44">
        <v>189</v>
      </c>
      <c r="F44"/>
      <c r="G44" s="10">
        <f t="shared" si="3"/>
        <v>3.4115523465703972</v>
      </c>
      <c r="H44" s="10">
        <f t="shared" si="4"/>
        <v>33.239999999999995</v>
      </c>
      <c r="I44" s="10">
        <f t="shared" si="5"/>
        <v>18.899999999999999</v>
      </c>
      <c r="J44" s="3" t="s">
        <v>67</v>
      </c>
    </row>
    <row r="45" spans="1:10" x14ac:dyDescent="0.15">
      <c r="A45">
        <v>2011</v>
      </c>
      <c r="B45">
        <v>32</v>
      </c>
      <c r="C45">
        <v>6</v>
      </c>
      <c r="D45">
        <v>3</v>
      </c>
      <c r="E45">
        <v>87</v>
      </c>
      <c r="F45"/>
      <c r="G45" s="10">
        <f t="shared" si="3"/>
        <v>2.71875</v>
      </c>
      <c r="H45" s="10">
        <f t="shared" si="4"/>
        <v>64</v>
      </c>
      <c r="I45" s="10">
        <f>IF(ISERROR(E45/D45),"N/A",E45/D45)</f>
        <v>29</v>
      </c>
      <c r="J45" s="3" t="s">
        <v>187</v>
      </c>
    </row>
    <row r="46" spans="1:10" x14ac:dyDescent="0.15">
      <c r="A46">
        <v>2012</v>
      </c>
      <c r="B46">
        <v>40</v>
      </c>
      <c r="C46">
        <v>5</v>
      </c>
      <c r="D46">
        <v>6</v>
      </c>
      <c r="E46">
        <v>177</v>
      </c>
      <c r="F46"/>
      <c r="G46" s="10">
        <f>IF(ISERROR(E46/B46),"N/A",E46/B46)</f>
        <v>4.4249999999999998</v>
      </c>
      <c r="H46" s="10">
        <f>IF(ISERROR((B46*6)/D46),"N/A",(B46*6)/D46)</f>
        <v>40</v>
      </c>
      <c r="I46" s="10">
        <f>IF(ISERROR(E46/D46),"N/A",E46/D46)</f>
        <v>29.5</v>
      </c>
      <c r="J46" s="3" t="s">
        <v>188</v>
      </c>
    </row>
    <row r="47" spans="1:10" x14ac:dyDescent="0.15">
      <c r="A47">
        <v>2013</v>
      </c>
      <c r="B47" s="22">
        <v>87</v>
      </c>
      <c r="C47" s="22">
        <v>12</v>
      </c>
      <c r="D47" s="22">
        <v>26</v>
      </c>
      <c r="E47" s="22">
        <v>350</v>
      </c>
      <c r="F47" s="22">
        <v>1</v>
      </c>
      <c r="G47" s="10">
        <f>IF(ISERROR(E47/B47),"N/A",E47/B47)</f>
        <v>4.0229885057471266</v>
      </c>
      <c r="H47" s="10">
        <f>IF(ISERROR((B47*6)/D47),"N/A",(B47*6)/D47)</f>
        <v>20.076923076923077</v>
      </c>
      <c r="I47" s="10">
        <f>IF(ISERROR(E47/D47),"N/A",E47/D47)</f>
        <v>13.461538461538462</v>
      </c>
      <c r="J47" s="3" t="s">
        <v>222</v>
      </c>
    </row>
    <row r="48" spans="1:10" x14ac:dyDescent="0.15">
      <c r="A48">
        <v>2014</v>
      </c>
      <c r="B48" s="22">
        <v>66.400000000000006</v>
      </c>
      <c r="C48" s="22">
        <v>7</v>
      </c>
      <c r="D48" s="22">
        <v>15</v>
      </c>
      <c r="E48" s="22">
        <v>220</v>
      </c>
      <c r="F48" s="22"/>
      <c r="G48" s="10">
        <f>IF(ISERROR(E48/B48),"N/A",E48/B48)</f>
        <v>3.3132530120481927</v>
      </c>
      <c r="H48" s="10">
        <f>IF(ISERROR((B48*6)/D48),"N/A",(B48*6)/D48)</f>
        <v>26.560000000000002</v>
      </c>
      <c r="I48" s="10">
        <f>IF(ISERROR(E48/D48),"N/A",E48/D48)</f>
        <v>14.666666666666666</v>
      </c>
      <c r="J48" s="3" t="s">
        <v>7</v>
      </c>
    </row>
    <row r="49" spans="1:11" x14ac:dyDescent="0.15">
      <c r="A49">
        <v>2015</v>
      </c>
      <c r="B49" s="22">
        <v>13.4</v>
      </c>
      <c r="C49" s="22">
        <v>3</v>
      </c>
      <c r="D49" s="22">
        <v>6</v>
      </c>
      <c r="E49" s="22">
        <v>44</v>
      </c>
      <c r="F49" s="22"/>
      <c r="G49" s="10">
        <f>IF(ISERROR(E49/B49),"N/A",E49/B49)</f>
        <v>3.2835820895522385</v>
      </c>
      <c r="H49" s="10">
        <f>IF(ISERROR((B49*6)/D49),"N/A",(B49*6)/D49)</f>
        <v>13.4</v>
      </c>
      <c r="I49" s="10">
        <f>IF(ISERROR(E49/D49),"N/A",E49/D49)</f>
        <v>7.333333333333333</v>
      </c>
      <c r="J49" s="3" t="s">
        <v>122</v>
      </c>
    </row>
    <row r="50" spans="1:11" x14ac:dyDescent="0.15">
      <c r="A50">
        <v>2016</v>
      </c>
      <c r="B50" s="33">
        <v>22</v>
      </c>
      <c r="C50" s="22">
        <v>2</v>
      </c>
      <c r="D50" s="22">
        <v>6</v>
      </c>
      <c r="E50" s="22">
        <v>109</v>
      </c>
      <c r="F50" s="22">
        <v>1</v>
      </c>
      <c r="G50" s="10">
        <f t="shared" ref="G50" si="6">IF(ISERROR(E50/B50),"N/A",E50/B50)</f>
        <v>4.9545454545454541</v>
      </c>
      <c r="H50" s="10">
        <f t="shared" ref="H50" si="7">IF(ISERROR((B50*6)/D50),"N/A",(B50*6)/D50)</f>
        <v>22</v>
      </c>
      <c r="I50" s="10">
        <f t="shared" ref="I50" si="8">IF(ISERROR(E50/D50),"N/A",E50/D50)</f>
        <v>18.166666666666668</v>
      </c>
      <c r="J50" s="3" t="s">
        <v>70</v>
      </c>
    </row>
    <row r="51" spans="1:11" x14ac:dyDescent="0.15">
      <c r="B51"/>
      <c r="C51"/>
      <c r="D51"/>
      <c r="E51"/>
      <c r="F51"/>
      <c r="G51" s="1"/>
      <c r="H51" s="1"/>
      <c r="I51" s="1"/>
      <c r="J51" s="3"/>
      <c r="K51" s="35"/>
    </row>
    <row r="52" spans="1:11" x14ac:dyDescent="0.15">
      <c r="A52" t="s">
        <v>55</v>
      </c>
      <c r="B52">
        <f>SUM(B42:B51)</f>
        <v>393.19999999999993</v>
      </c>
      <c r="C52">
        <f>SUM(C42:C51)</f>
        <v>54</v>
      </c>
      <c r="D52">
        <f>SUM(D42:D51)</f>
        <v>89</v>
      </c>
      <c r="E52">
        <f>SUM(E42:E51)</f>
        <v>1410</v>
      </c>
      <c r="F52">
        <f>SUM(F42:F51)</f>
        <v>3</v>
      </c>
      <c r="G52" s="1">
        <f>E52/B52</f>
        <v>3.5859613428280781</v>
      </c>
      <c r="H52" s="1">
        <f>(B52*6)/D52</f>
        <v>26.507865168539325</v>
      </c>
      <c r="I52" s="1">
        <f>E52/D52</f>
        <v>15.842696629213483</v>
      </c>
      <c r="J52" s="3" t="s">
        <v>70</v>
      </c>
    </row>
  </sheetData>
  <hyperlinks>
    <hyperlink ref="A1" location="'Overall ave'!A1" display="(back to front sheet)" xr:uid="{00000000-0004-0000-18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6"/>
  <dimension ref="A1:L59"/>
  <sheetViews>
    <sheetView zoomScale="125" zoomScaleNormal="125" zoomScalePageLayoutView="125" workbookViewId="0"/>
  </sheetViews>
  <sheetFormatPr defaultColWidth="8.76171875" defaultRowHeight="12.75" x14ac:dyDescent="0.15"/>
  <cols>
    <col min="8" max="8" width="9.16796875" style="1" customWidth="1"/>
  </cols>
  <sheetData>
    <row r="1" spans="1:12" x14ac:dyDescent="0.15">
      <c r="A1" s="19" t="s">
        <v>164</v>
      </c>
      <c r="C1" s="64" t="s">
        <v>278</v>
      </c>
    </row>
    <row r="2" spans="1:12" x14ac:dyDescent="0.15">
      <c r="A2" s="5" t="s">
        <v>45</v>
      </c>
      <c r="B2" s="5" t="s">
        <v>130</v>
      </c>
    </row>
    <row r="3" spans="1:12" x14ac:dyDescent="0.15">
      <c r="A3" s="5" t="s">
        <v>108</v>
      </c>
      <c r="B3" s="5"/>
    </row>
    <row r="4" spans="1:12" hidden="1" x14ac:dyDescent="0.15">
      <c r="A4" s="9">
        <f>COUNTA(A7:A28)</f>
        <v>21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x14ac:dyDescent="0.15">
      <c r="A5" s="9"/>
      <c r="B5" s="9"/>
      <c r="C5" s="9"/>
      <c r="D5" s="9"/>
      <c r="E5" s="9"/>
      <c r="F5" s="9"/>
      <c r="G5" s="9"/>
      <c r="H5" s="9"/>
      <c r="J5" s="9"/>
      <c r="K5" s="9"/>
      <c r="L5" s="9"/>
    </row>
    <row r="6" spans="1:12" x14ac:dyDescent="0.15">
      <c r="A6" t="s">
        <v>99</v>
      </c>
      <c r="B6" t="s">
        <v>31</v>
      </c>
      <c r="C6" t="s">
        <v>32</v>
      </c>
      <c r="D6" t="s">
        <v>33</v>
      </c>
      <c r="E6" t="s">
        <v>263</v>
      </c>
      <c r="F6" t="s">
        <v>34</v>
      </c>
      <c r="G6" t="s">
        <v>22</v>
      </c>
      <c r="H6" t="s">
        <v>35</v>
      </c>
      <c r="I6" s="1" t="s">
        <v>36</v>
      </c>
      <c r="J6" t="s">
        <v>196</v>
      </c>
      <c r="K6" s="1" t="s">
        <v>262</v>
      </c>
      <c r="L6" s="1" t="s">
        <v>275</v>
      </c>
    </row>
    <row r="7" spans="1:12" x14ac:dyDescent="0.15">
      <c r="A7">
        <v>1999</v>
      </c>
      <c r="B7">
        <v>13</v>
      </c>
      <c r="C7">
        <v>10</v>
      </c>
      <c r="D7">
        <v>1</v>
      </c>
      <c r="E7">
        <v>4</v>
      </c>
      <c r="F7">
        <v>17</v>
      </c>
      <c r="H7"/>
      <c r="I7" s="1">
        <f t="shared" ref="I7:I23" si="0">IF(C7=0,"",ROUND(F7/(C7-D7),3))</f>
        <v>1.889</v>
      </c>
    </row>
    <row r="8" spans="1:12" x14ac:dyDescent="0.15">
      <c r="A8">
        <v>2000</v>
      </c>
      <c r="B8">
        <v>11</v>
      </c>
      <c r="C8">
        <v>7</v>
      </c>
      <c r="D8">
        <v>2</v>
      </c>
      <c r="E8">
        <v>3</v>
      </c>
      <c r="F8">
        <v>10</v>
      </c>
      <c r="H8"/>
      <c r="I8" s="1">
        <f t="shared" si="0"/>
        <v>2</v>
      </c>
    </row>
    <row r="9" spans="1:12" x14ac:dyDescent="0.15">
      <c r="A9">
        <v>2001</v>
      </c>
      <c r="B9">
        <v>11</v>
      </c>
      <c r="C9">
        <v>8</v>
      </c>
      <c r="D9">
        <v>1</v>
      </c>
      <c r="F9">
        <v>7</v>
      </c>
      <c r="H9"/>
      <c r="I9" s="1">
        <f t="shared" si="0"/>
        <v>1</v>
      </c>
    </row>
    <row r="10" spans="1:12" x14ac:dyDescent="0.15">
      <c r="A10">
        <v>2002</v>
      </c>
      <c r="B10">
        <v>11</v>
      </c>
      <c r="C10">
        <v>8</v>
      </c>
      <c r="D10">
        <v>3</v>
      </c>
      <c r="F10">
        <v>37</v>
      </c>
      <c r="H10"/>
      <c r="I10" s="1">
        <f t="shared" si="0"/>
        <v>7.4</v>
      </c>
    </row>
    <row r="11" spans="1:12" x14ac:dyDescent="0.15">
      <c r="A11">
        <v>2003</v>
      </c>
      <c r="B11">
        <v>7</v>
      </c>
      <c r="C11">
        <v>3</v>
      </c>
      <c r="D11">
        <v>0</v>
      </c>
      <c r="F11">
        <v>12</v>
      </c>
      <c r="H11"/>
      <c r="I11" s="1">
        <f t="shared" si="0"/>
        <v>4</v>
      </c>
    </row>
    <row r="12" spans="1:12" x14ac:dyDescent="0.15">
      <c r="A12">
        <v>2004</v>
      </c>
      <c r="B12">
        <v>9</v>
      </c>
      <c r="C12">
        <v>9</v>
      </c>
      <c r="D12">
        <v>1</v>
      </c>
      <c r="E12">
        <v>3</v>
      </c>
      <c r="F12">
        <v>31</v>
      </c>
      <c r="H12"/>
      <c r="I12" s="1">
        <f t="shared" si="0"/>
        <v>3.875</v>
      </c>
      <c r="J12">
        <v>10</v>
      </c>
      <c r="K12" t="s">
        <v>353</v>
      </c>
      <c r="L12">
        <v>2</v>
      </c>
    </row>
    <row r="13" spans="1:12" x14ac:dyDescent="0.15">
      <c r="A13">
        <v>2005</v>
      </c>
      <c r="B13">
        <v>15</v>
      </c>
      <c r="C13">
        <v>13</v>
      </c>
      <c r="D13">
        <v>2</v>
      </c>
      <c r="E13">
        <v>2</v>
      </c>
      <c r="F13">
        <v>92</v>
      </c>
      <c r="H13"/>
      <c r="I13" s="1">
        <f t="shared" si="0"/>
        <v>8.3640000000000008</v>
      </c>
      <c r="J13" s="9">
        <v>43</v>
      </c>
      <c r="K13" t="s">
        <v>353</v>
      </c>
      <c r="L13">
        <v>3</v>
      </c>
    </row>
    <row r="14" spans="1:12" x14ac:dyDescent="0.15">
      <c r="A14">
        <v>2006</v>
      </c>
      <c r="B14">
        <v>10</v>
      </c>
      <c r="C14">
        <v>10</v>
      </c>
      <c r="D14">
        <v>1</v>
      </c>
      <c r="E14">
        <v>3</v>
      </c>
      <c r="F14">
        <v>43</v>
      </c>
      <c r="H14"/>
      <c r="I14" s="1">
        <f t="shared" si="0"/>
        <v>4.7779999999999996</v>
      </c>
      <c r="J14" s="9">
        <v>23</v>
      </c>
      <c r="K14" t="s">
        <v>353</v>
      </c>
      <c r="L14">
        <v>5</v>
      </c>
    </row>
    <row r="15" spans="1:12" x14ac:dyDescent="0.15">
      <c r="A15">
        <v>2007</v>
      </c>
      <c r="B15" s="9">
        <v>10</v>
      </c>
      <c r="C15" s="9">
        <v>10</v>
      </c>
      <c r="D15" s="9">
        <v>0</v>
      </c>
      <c r="E15" s="9">
        <v>3</v>
      </c>
      <c r="F15" s="9">
        <v>50</v>
      </c>
      <c r="G15" s="9"/>
      <c r="H15" s="9"/>
      <c r="I15" s="1">
        <f t="shared" si="0"/>
        <v>5</v>
      </c>
      <c r="L15">
        <v>6</v>
      </c>
    </row>
    <row r="16" spans="1:12" x14ac:dyDescent="0.15">
      <c r="A16">
        <v>2008</v>
      </c>
      <c r="B16" s="9">
        <v>12</v>
      </c>
      <c r="C16" s="9">
        <v>12</v>
      </c>
      <c r="D16" s="9">
        <v>2</v>
      </c>
      <c r="E16" s="9">
        <v>3</v>
      </c>
      <c r="F16" s="9">
        <v>142</v>
      </c>
      <c r="G16" s="9"/>
      <c r="H16" s="9">
        <v>1</v>
      </c>
      <c r="I16" s="1">
        <f t="shared" si="0"/>
        <v>14.2</v>
      </c>
      <c r="J16" s="9">
        <v>66</v>
      </c>
      <c r="L16">
        <v>4</v>
      </c>
    </row>
    <row r="17" spans="1:12" x14ac:dyDescent="0.15">
      <c r="A17">
        <v>2009</v>
      </c>
      <c r="B17" s="11">
        <v>13</v>
      </c>
      <c r="C17">
        <v>10</v>
      </c>
      <c r="D17">
        <v>0</v>
      </c>
      <c r="E17">
        <v>2</v>
      </c>
      <c r="F17">
        <v>50</v>
      </c>
      <c r="H17"/>
      <c r="I17" s="1">
        <f t="shared" si="0"/>
        <v>5</v>
      </c>
      <c r="J17">
        <v>15</v>
      </c>
      <c r="L17">
        <v>5</v>
      </c>
    </row>
    <row r="18" spans="1:12" x14ac:dyDescent="0.15">
      <c r="A18">
        <v>2010</v>
      </c>
      <c r="B18">
        <v>10</v>
      </c>
      <c r="C18">
        <v>9</v>
      </c>
      <c r="D18">
        <v>1</v>
      </c>
      <c r="E18">
        <v>3</v>
      </c>
      <c r="F18">
        <v>53</v>
      </c>
      <c r="H18"/>
      <c r="I18" s="1">
        <f t="shared" si="0"/>
        <v>6.625</v>
      </c>
      <c r="J18" s="9">
        <v>15</v>
      </c>
      <c r="L18">
        <v>5</v>
      </c>
    </row>
    <row r="19" spans="1:12" x14ac:dyDescent="0.15">
      <c r="A19">
        <v>2011</v>
      </c>
      <c r="B19">
        <v>11</v>
      </c>
      <c r="C19">
        <v>7</v>
      </c>
      <c r="D19">
        <v>0</v>
      </c>
      <c r="E19">
        <v>1</v>
      </c>
      <c r="F19">
        <v>35</v>
      </c>
      <c r="H19"/>
      <c r="I19" s="1">
        <f t="shared" si="0"/>
        <v>5</v>
      </c>
      <c r="J19">
        <v>11</v>
      </c>
      <c r="L19">
        <v>3</v>
      </c>
    </row>
    <row r="20" spans="1:12" x14ac:dyDescent="0.15">
      <c r="A20">
        <v>2012</v>
      </c>
      <c r="B20">
        <v>10</v>
      </c>
      <c r="C20">
        <v>10</v>
      </c>
      <c r="D20">
        <v>0</v>
      </c>
      <c r="E20">
        <v>3</v>
      </c>
      <c r="F20">
        <v>29</v>
      </c>
      <c r="H20"/>
      <c r="I20" s="1">
        <f t="shared" si="0"/>
        <v>2.9</v>
      </c>
      <c r="J20">
        <v>10</v>
      </c>
      <c r="L20">
        <v>2</v>
      </c>
    </row>
    <row r="21" spans="1:12" x14ac:dyDescent="0.15">
      <c r="A21">
        <v>2013</v>
      </c>
      <c r="B21" s="22">
        <v>12</v>
      </c>
      <c r="C21" s="22">
        <v>10</v>
      </c>
      <c r="D21" s="22">
        <v>0</v>
      </c>
      <c r="E21" s="22">
        <v>4</v>
      </c>
      <c r="F21" s="22">
        <v>42</v>
      </c>
      <c r="H21"/>
      <c r="I21" s="1">
        <f t="shared" si="0"/>
        <v>4.2</v>
      </c>
      <c r="J21">
        <v>12</v>
      </c>
      <c r="L21">
        <v>3</v>
      </c>
    </row>
    <row r="22" spans="1:12" x14ac:dyDescent="0.15">
      <c r="A22">
        <v>2014</v>
      </c>
      <c r="B22" s="22">
        <v>11</v>
      </c>
      <c r="C22" s="22">
        <v>9</v>
      </c>
      <c r="D22" s="22">
        <v>0</v>
      </c>
      <c r="E22" s="22">
        <v>3</v>
      </c>
      <c r="F22" s="22">
        <v>49</v>
      </c>
      <c r="H22"/>
      <c r="I22" s="1">
        <f t="shared" si="0"/>
        <v>5.444</v>
      </c>
      <c r="J22">
        <v>14</v>
      </c>
      <c r="L22">
        <v>4</v>
      </c>
    </row>
    <row r="23" spans="1:12" x14ac:dyDescent="0.15">
      <c r="A23">
        <v>2015</v>
      </c>
      <c r="B23" s="22">
        <v>8</v>
      </c>
      <c r="C23" s="22">
        <v>7</v>
      </c>
      <c r="D23" s="22">
        <v>1</v>
      </c>
      <c r="E23" s="22">
        <v>3</v>
      </c>
      <c r="F23" s="22">
        <v>17</v>
      </c>
      <c r="H23"/>
      <c r="I23" s="1">
        <f t="shared" si="0"/>
        <v>2.8330000000000002</v>
      </c>
      <c r="J23">
        <v>6</v>
      </c>
      <c r="L23">
        <v>6</v>
      </c>
    </row>
    <row r="24" spans="1:12" x14ac:dyDescent="0.15">
      <c r="A24">
        <v>2016</v>
      </c>
      <c r="B24" s="22">
        <v>16</v>
      </c>
      <c r="C24" s="22">
        <v>12</v>
      </c>
      <c r="D24" s="22">
        <v>3</v>
      </c>
      <c r="E24" s="22">
        <v>3</v>
      </c>
      <c r="F24" s="22">
        <v>88</v>
      </c>
      <c r="G24" s="22">
        <v>0</v>
      </c>
      <c r="H24" s="22">
        <v>0</v>
      </c>
      <c r="I24" s="10">
        <f>IF(C24-D24=0,"--",F24/(C24-D24))</f>
        <v>9.7777777777777786</v>
      </c>
      <c r="J24" s="22">
        <v>36</v>
      </c>
      <c r="L24">
        <v>2</v>
      </c>
    </row>
    <row r="25" spans="1:12" x14ac:dyDescent="0.15">
      <c r="A25">
        <v>2017</v>
      </c>
      <c r="B25" s="22">
        <v>9</v>
      </c>
      <c r="C25" s="22">
        <v>7</v>
      </c>
      <c r="D25" s="22">
        <v>1</v>
      </c>
      <c r="E25" s="22">
        <v>1</v>
      </c>
      <c r="F25" s="22">
        <v>30</v>
      </c>
      <c r="G25" s="22">
        <v>0</v>
      </c>
      <c r="H25" s="22">
        <v>0</v>
      </c>
      <c r="I25" s="50">
        <f>IF(C25-D25=0,"--",F25/(C25-D25))</f>
        <v>5</v>
      </c>
      <c r="J25" s="22">
        <v>18</v>
      </c>
      <c r="L25" s="22">
        <v>3</v>
      </c>
    </row>
    <row r="26" spans="1:12" x14ac:dyDescent="0.15">
      <c r="A26">
        <v>2018</v>
      </c>
      <c r="B26" s="22">
        <v>10</v>
      </c>
      <c r="C26" s="22">
        <v>9</v>
      </c>
      <c r="D26" s="22">
        <v>1</v>
      </c>
      <c r="E26" s="22">
        <v>3</v>
      </c>
      <c r="F26" s="22">
        <v>41</v>
      </c>
      <c r="G26" s="22">
        <v>0</v>
      </c>
      <c r="H26" s="22">
        <v>0</v>
      </c>
      <c r="I26" s="50">
        <f>IF(C26-D26=0,"--",F26/(C26-D26))</f>
        <v>5.125</v>
      </c>
      <c r="J26" s="22">
        <v>19</v>
      </c>
      <c r="L26" s="22">
        <v>0</v>
      </c>
    </row>
    <row r="27" spans="1:12" x14ac:dyDescent="0.15">
      <c r="A27">
        <v>2019</v>
      </c>
      <c r="B27" s="22">
        <v>10</v>
      </c>
      <c r="C27" s="22">
        <v>8</v>
      </c>
      <c r="D27" s="22">
        <v>1</v>
      </c>
      <c r="E27" s="22">
        <v>1</v>
      </c>
      <c r="F27" s="22">
        <v>30</v>
      </c>
      <c r="G27" s="22">
        <v>0</v>
      </c>
      <c r="H27" s="22">
        <v>0</v>
      </c>
      <c r="I27" s="50">
        <f>IF(C27-D27=0,"--",F27/(C27-D27))</f>
        <v>4.2857142857142856</v>
      </c>
      <c r="J27" s="22">
        <v>11</v>
      </c>
      <c r="K27" s="22"/>
      <c r="L27" s="22">
        <v>1</v>
      </c>
    </row>
    <row r="28" spans="1:12" x14ac:dyDescent="0.15">
      <c r="H28"/>
    </row>
    <row r="29" spans="1:12" x14ac:dyDescent="0.15">
      <c r="A29" t="s">
        <v>55</v>
      </c>
      <c r="B29">
        <f t="shared" ref="B29:H29" si="1">SUM(B7:B28)</f>
        <v>229</v>
      </c>
      <c r="C29">
        <f t="shared" si="1"/>
        <v>188</v>
      </c>
      <c r="D29">
        <f t="shared" si="1"/>
        <v>21</v>
      </c>
      <c r="E29">
        <f t="shared" si="1"/>
        <v>48</v>
      </c>
      <c r="F29">
        <f t="shared" si="1"/>
        <v>905</v>
      </c>
      <c r="G29">
        <f t="shared" si="1"/>
        <v>0</v>
      </c>
      <c r="H29">
        <f t="shared" si="1"/>
        <v>1</v>
      </c>
      <c r="I29" s="1">
        <f>F29/(C29-D29)</f>
        <v>5.4191616766467066</v>
      </c>
      <c r="J29">
        <f>MAX(J7:J28)</f>
        <v>66</v>
      </c>
      <c r="L29">
        <f t="shared" ref="L29" si="2">SUM(L7:L28)</f>
        <v>54</v>
      </c>
    </row>
    <row r="54" spans="1:11" x14ac:dyDescent="0.15">
      <c r="A54" s="5" t="s">
        <v>118</v>
      </c>
      <c r="G54" s="2"/>
      <c r="H54"/>
      <c r="I54" s="1"/>
      <c r="J54" s="1"/>
      <c r="K54" s="1"/>
    </row>
    <row r="55" spans="1:11" x14ac:dyDescent="0.15">
      <c r="A55" s="3" t="s">
        <v>99</v>
      </c>
      <c r="B55" s="3" t="s">
        <v>112</v>
      </c>
      <c r="C55" s="3" t="s">
        <v>117</v>
      </c>
      <c r="D55" s="3" t="s">
        <v>111</v>
      </c>
      <c r="E55" s="3" t="s">
        <v>34</v>
      </c>
      <c r="F55" s="14" t="s">
        <v>61</v>
      </c>
      <c r="G55" s="3" t="s">
        <v>62</v>
      </c>
      <c r="H55" s="4" t="s">
        <v>115</v>
      </c>
      <c r="I55" s="4" t="s">
        <v>113</v>
      </c>
      <c r="J55" s="4" t="s">
        <v>114</v>
      </c>
      <c r="K55" s="4" t="s">
        <v>61</v>
      </c>
    </row>
    <row r="56" spans="1:11" x14ac:dyDescent="0.15">
      <c r="A56">
        <v>2011</v>
      </c>
      <c r="B56">
        <v>5</v>
      </c>
      <c r="C56">
        <v>0</v>
      </c>
      <c r="D56">
        <v>2</v>
      </c>
      <c r="E56">
        <v>33</v>
      </c>
      <c r="G56" s="1"/>
      <c r="H56" s="1">
        <f>E56/B56</f>
        <v>6.6</v>
      </c>
      <c r="I56" s="1">
        <f>IF(D56=0,"",(B56*6)/D56)</f>
        <v>15</v>
      </c>
      <c r="J56" s="1">
        <f>IF(D56=0,"",E56/D56)</f>
        <v>16.5</v>
      </c>
      <c r="K56" t="s">
        <v>172</v>
      </c>
    </row>
    <row r="57" spans="1:11" x14ac:dyDescent="0.15">
      <c r="A57">
        <v>2012</v>
      </c>
      <c r="B57">
        <v>6</v>
      </c>
      <c r="C57">
        <v>0</v>
      </c>
      <c r="D57">
        <v>1</v>
      </c>
      <c r="E57">
        <v>41</v>
      </c>
      <c r="H57" s="1">
        <f>E57/B57</f>
        <v>6.833333333333333</v>
      </c>
      <c r="I57" s="1">
        <f>IF(D57=0,"",(B57*6)/D57)</f>
        <v>36</v>
      </c>
      <c r="J57" s="1">
        <f>IF(D57=0,"",E57/D57)</f>
        <v>41</v>
      </c>
      <c r="K57" t="s">
        <v>189</v>
      </c>
    </row>
    <row r="59" spans="1:11" x14ac:dyDescent="0.15">
      <c r="A59" t="s">
        <v>55</v>
      </c>
      <c r="B59">
        <f>SUM(B41:B58)</f>
        <v>11</v>
      </c>
      <c r="C59">
        <f>SUM(C41:C58)</f>
        <v>0</v>
      </c>
      <c r="D59">
        <f>SUM(D41:D58)</f>
        <v>3</v>
      </c>
      <c r="E59">
        <f>SUM(E41:E58)</f>
        <v>74</v>
      </c>
      <c r="F59" s="2"/>
      <c r="G59">
        <f>SUM(G41:G52)</f>
        <v>0</v>
      </c>
      <c r="H59" s="1">
        <f>E59/B59</f>
        <v>6.7272727272727275</v>
      </c>
      <c r="I59" s="1">
        <f>(B59*6)/D59</f>
        <v>22</v>
      </c>
      <c r="J59" s="1">
        <f>E59/D59</f>
        <v>24.666666666666668</v>
      </c>
      <c r="K59" t="s">
        <v>172</v>
      </c>
    </row>
  </sheetData>
  <phoneticPr fontId="3" type="noConversion"/>
  <hyperlinks>
    <hyperlink ref="A1" location="'Overall ave'!A1" display="(back to front sheet)" xr:uid="{00000000-0004-0000-19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2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0" x14ac:dyDescent="0.15">
      <c r="A1" s="19" t="s">
        <v>164</v>
      </c>
    </row>
    <row r="2" spans="1:10" x14ac:dyDescent="0.15">
      <c r="A2" s="5" t="s">
        <v>45</v>
      </c>
      <c r="B2" s="5" t="s">
        <v>167</v>
      </c>
    </row>
    <row r="3" spans="1:10" x14ac:dyDescent="0.15">
      <c r="A3" s="5" t="s">
        <v>108</v>
      </c>
      <c r="B3" s="15"/>
    </row>
    <row r="5" spans="1:10" x14ac:dyDescent="0.15">
      <c r="A5" t="s">
        <v>99</v>
      </c>
      <c r="B5" s="9" t="s">
        <v>140</v>
      </c>
      <c r="C5" s="9" t="s">
        <v>141</v>
      </c>
      <c r="D5" s="9" t="s">
        <v>26</v>
      </c>
      <c r="E5" s="9" t="s">
        <v>264</v>
      </c>
      <c r="F5" s="9" t="s">
        <v>34</v>
      </c>
      <c r="G5" s="9" t="s">
        <v>22</v>
      </c>
      <c r="H5" s="9" t="s">
        <v>35</v>
      </c>
      <c r="I5" s="9" t="s">
        <v>114</v>
      </c>
      <c r="J5" s="9" t="s">
        <v>196</v>
      </c>
    </row>
    <row r="6" spans="1:10" x14ac:dyDescent="0.15">
      <c r="A6">
        <v>2005</v>
      </c>
      <c r="B6" s="9">
        <v>1</v>
      </c>
      <c r="C6" s="9">
        <v>1</v>
      </c>
      <c r="D6" s="9">
        <v>0</v>
      </c>
      <c r="E6" s="9">
        <v>1</v>
      </c>
      <c r="F6" s="9">
        <v>0</v>
      </c>
      <c r="I6" s="9"/>
      <c r="J6" s="9"/>
    </row>
    <row r="7" spans="1:10" x14ac:dyDescent="0.15">
      <c r="A7">
        <v>2006</v>
      </c>
      <c r="B7" s="9">
        <v>1</v>
      </c>
      <c r="C7" s="9">
        <v>1</v>
      </c>
      <c r="D7" s="9">
        <v>0</v>
      </c>
      <c r="E7" s="9">
        <v>0</v>
      </c>
      <c r="F7" s="9">
        <v>0</v>
      </c>
      <c r="I7" s="9"/>
      <c r="J7" s="9">
        <v>0</v>
      </c>
    </row>
    <row r="8" spans="1:10" x14ac:dyDescent="0.15">
      <c r="A8">
        <v>2011</v>
      </c>
      <c r="B8">
        <v>2</v>
      </c>
      <c r="C8">
        <v>1</v>
      </c>
      <c r="D8">
        <v>1</v>
      </c>
      <c r="E8"/>
      <c r="F8">
        <v>4</v>
      </c>
      <c r="G8"/>
      <c r="H8"/>
      <c r="I8" s="1" t="str">
        <f>IF(ISERROR(F8/(C8-D8)),"",ROUND(F8/(C8-D8),3))</f>
        <v/>
      </c>
      <c r="J8">
        <v>4</v>
      </c>
    </row>
    <row r="9" spans="1:10" x14ac:dyDescent="0.15">
      <c r="A9">
        <v>2012</v>
      </c>
      <c r="B9" s="9">
        <v>2</v>
      </c>
      <c r="C9" s="9">
        <v>2</v>
      </c>
      <c r="D9" s="9">
        <v>0</v>
      </c>
      <c r="F9" s="9">
        <v>2</v>
      </c>
      <c r="I9" s="1">
        <f>IF(ISERROR(F9/(C9-D9)),"",ROUND(F9/(C9-D9),3))</f>
        <v>1</v>
      </c>
      <c r="J9">
        <v>1</v>
      </c>
    </row>
    <row r="10" spans="1:10" x14ac:dyDescent="0.15">
      <c r="A10">
        <v>2013</v>
      </c>
      <c r="B10" s="22">
        <v>3</v>
      </c>
      <c r="C10" s="22">
        <v>1</v>
      </c>
      <c r="D10" s="22">
        <v>0</v>
      </c>
      <c r="E10" s="22"/>
      <c r="F10" s="22">
        <v>2</v>
      </c>
      <c r="I10" s="1">
        <f>IF(ISERROR(F10/(C10-D10)),"",ROUND(F10/(C10-D10),3))</f>
        <v>2</v>
      </c>
      <c r="J10">
        <v>2</v>
      </c>
    </row>
    <row r="11" spans="1:10" x14ac:dyDescent="0.15">
      <c r="I11" s="9"/>
    </row>
    <row r="12" spans="1:10" x14ac:dyDescent="0.15">
      <c r="A12" t="s">
        <v>142</v>
      </c>
      <c r="B12" s="9">
        <f>SUM(B6:B11)</f>
        <v>9</v>
      </c>
      <c r="C12" s="9">
        <f t="shared" ref="C12:H12" si="0">SUM(C6:C11)</f>
        <v>6</v>
      </c>
      <c r="D12" s="9">
        <f t="shared" si="0"/>
        <v>1</v>
      </c>
      <c r="E12" s="9">
        <f t="shared" si="0"/>
        <v>1</v>
      </c>
      <c r="F12" s="9">
        <f t="shared" si="0"/>
        <v>8</v>
      </c>
      <c r="G12" s="9">
        <f t="shared" si="0"/>
        <v>0</v>
      </c>
      <c r="H12" s="9">
        <f t="shared" si="0"/>
        <v>0</v>
      </c>
      <c r="I12" s="10">
        <f>F12/(C12-D12)</f>
        <v>1.6</v>
      </c>
      <c r="J12">
        <f>MAX(J6:J11)</f>
        <v>4</v>
      </c>
    </row>
    <row r="13" spans="1:10" x14ac:dyDescent="0.15">
      <c r="H13" s="10"/>
    </row>
    <row r="14" spans="1:10" x14ac:dyDescent="0.15">
      <c r="H14" s="10"/>
    </row>
    <row r="15" spans="1:10" x14ac:dyDescent="0.15">
      <c r="H15" s="10"/>
    </row>
    <row r="16" spans="1:10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4" spans="1:9" x14ac:dyDescent="0.15">
      <c r="A34" s="5"/>
    </row>
    <row r="35" spans="1:9" x14ac:dyDescent="0.15">
      <c r="A35" s="5"/>
    </row>
    <row r="36" spans="1:9" x14ac:dyDescent="0.15">
      <c r="B36"/>
      <c r="C36"/>
      <c r="D36"/>
      <c r="E36"/>
      <c r="F36"/>
      <c r="G36" s="1"/>
      <c r="H36" s="1"/>
      <c r="I36" s="1"/>
    </row>
    <row r="37" spans="1:9" x14ac:dyDescent="0.15">
      <c r="B37"/>
      <c r="C37"/>
      <c r="D37"/>
      <c r="E37"/>
      <c r="F37"/>
      <c r="G37" s="10"/>
      <c r="H37" s="10"/>
      <c r="I37" s="10"/>
    </row>
    <row r="38" spans="1:9" x14ac:dyDescent="0.15">
      <c r="B38"/>
      <c r="C38"/>
      <c r="D38"/>
      <c r="E38"/>
      <c r="F38"/>
      <c r="G38" s="10"/>
      <c r="H38" s="10"/>
      <c r="I38" s="10"/>
    </row>
    <row r="39" spans="1:9" x14ac:dyDescent="0.15">
      <c r="B39"/>
      <c r="C39"/>
      <c r="D39"/>
      <c r="E39"/>
      <c r="F39"/>
      <c r="G39" s="10"/>
      <c r="H39" s="10"/>
      <c r="I39" s="10"/>
    </row>
    <row r="40" spans="1:9" x14ac:dyDescent="0.15">
      <c r="B40"/>
      <c r="C40"/>
      <c r="D40"/>
      <c r="E40"/>
      <c r="F40"/>
      <c r="G40" s="10"/>
      <c r="H40" s="10"/>
      <c r="I40" s="10"/>
    </row>
    <row r="41" spans="1:9" x14ac:dyDescent="0.15">
      <c r="B41"/>
      <c r="C41"/>
      <c r="D41"/>
      <c r="E41"/>
      <c r="F41"/>
      <c r="G41" s="1"/>
      <c r="H41" s="1"/>
      <c r="I41" s="1"/>
    </row>
    <row r="42" spans="1:9" x14ac:dyDescent="0.15">
      <c r="B42"/>
      <c r="C42"/>
      <c r="D42"/>
      <c r="E42"/>
      <c r="F42"/>
      <c r="G42" s="1"/>
      <c r="H42" s="1"/>
      <c r="I42" s="1"/>
    </row>
  </sheetData>
  <hyperlinks>
    <hyperlink ref="A1" location="'Overall ave'!A1" display="(back to front sheet)" xr:uid="{00000000-0004-0000-1A00-000000000000}"/>
  </hyperlinks>
  <pageMargins left="0.75" right="0.75" top="1" bottom="1" header="0.5" footer="0.5"/>
  <pageSetup orientation="portrait" horizontalDpi="4294967292" verticalDpi="429496729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7"/>
  <dimension ref="A1:L57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279</v>
      </c>
    </row>
    <row r="2" spans="1:12" x14ac:dyDescent="0.15">
      <c r="A2" s="5" t="s">
        <v>29</v>
      </c>
      <c r="B2" s="5" t="s">
        <v>148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COUNTA(A8:A21)</f>
        <v>13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COUNTA(A47:A56)</f>
        <v>9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2007</v>
      </c>
      <c r="B8" s="9">
        <v>3</v>
      </c>
      <c r="C8" s="9">
        <v>3</v>
      </c>
      <c r="D8" s="9">
        <v>1</v>
      </c>
      <c r="F8" s="9">
        <v>32</v>
      </c>
      <c r="I8" s="1">
        <f t="shared" ref="I8:I16" si="0">IF(C8=0,"",ROUND(F8/(C8-D8),3))</f>
        <v>16</v>
      </c>
      <c r="L8">
        <v>1</v>
      </c>
    </row>
    <row r="9" spans="1:12" x14ac:dyDescent="0.15">
      <c r="A9">
        <v>2008</v>
      </c>
      <c r="B9" s="9">
        <v>14</v>
      </c>
      <c r="C9" s="9">
        <v>13</v>
      </c>
      <c r="D9" s="9">
        <v>1</v>
      </c>
      <c r="E9" s="9">
        <v>2</v>
      </c>
      <c r="F9" s="9">
        <v>74</v>
      </c>
      <c r="I9" s="1">
        <f t="shared" si="0"/>
        <v>6.1669999999999998</v>
      </c>
      <c r="L9">
        <v>2</v>
      </c>
    </row>
    <row r="10" spans="1:12" x14ac:dyDescent="0.15">
      <c r="A10">
        <v>2009</v>
      </c>
      <c r="B10">
        <v>14</v>
      </c>
      <c r="C10">
        <v>12</v>
      </c>
      <c r="D10">
        <v>4</v>
      </c>
      <c r="E10">
        <v>2</v>
      </c>
      <c r="F10">
        <v>116</v>
      </c>
      <c r="G10"/>
      <c r="H10">
        <v>1</v>
      </c>
      <c r="I10" s="1">
        <f t="shared" si="0"/>
        <v>14.5</v>
      </c>
      <c r="J10">
        <v>51</v>
      </c>
      <c r="L10">
        <v>5</v>
      </c>
    </row>
    <row r="11" spans="1:12" x14ac:dyDescent="0.15">
      <c r="A11">
        <v>2010</v>
      </c>
      <c r="B11">
        <v>14</v>
      </c>
      <c r="C11">
        <v>14</v>
      </c>
      <c r="D11">
        <v>1</v>
      </c>
      <c r="E11">
        <v>3</v>
      </c>
      <c r="F11">
        <v>132</v>
      </c>
      <c r="G11"/>
      <c r="H11"/>
      <c r="I11" s="1">
        <f t="shared" si="0"/>
        <v>10.154</v>
      </c>
      <c r="J11">
        <v>33</v>
      </c>
      <c r="L11">
        <v>2</v>
      </c>
    </row>
    <row r="12" spans="1:12" x14ac:dyDescent="0.15">
      <c r="A12">
        <v>2011</v>
      </c>
      <c r="B12">
        <v>16</v>
      </c>
      <c r="C12">
        <v>16</v>
      </c>
      <c r="D12">
        <v>4</v>
      </c>
      <c r="E12"/>
      <c r="F12">
        <v>150</v>
      </c>
      <c r="G12"/>
      <c r="H12"/>
      <c r="I12" s="1">
        <f t="shared" si="0"/>
        <v>12.5</v>
      </c>
      <c r="J12">
        <v>42</v>
      </c>
      <c r="L12">
        <v>5</v>
      </c>
    </row>
    <row r="13" spans="1:12" x14ac:dyDescent="0.15">
      <c r="A13">
        <v>2012</v>
      </c>
      <c r="B13">
        <v>13</v>
      </c>
      <c r="C13">
        <v>12</v>
      </c>
      <c r="D13">
        <v>1</v>
      </c>
      <c r="E13">
        <v>1</v>
      </c>
      <c r="F13">
        <v>138</v>
      </c>
      <c r="G13"/>
      <c r="H13"/>
      <c r="I13" s="1">
        <f t="shared" si="0"/>
        <v>12.545</v>
      </c>
      <c r="J13">
        <v>40</v>
      </c>
      <c r="L13" s="9">
        <v>5</v>
      </c>
    </row>
    <row r="14" spans="1:12" x14ac:dyDescent="0.15">
      <c r="A14">
        <v>2013</v>
      </c>
      <c r="B14" s="22">
        <v>21</v>
      </c>
      <c r="C14" s="22">
        <v>19</v>
      </c>
      <c r="D14" s="22">
        <v>2</v>
      </c>
      <c r="E14" s="22">
        <v>1</v>
      </c>
      <c r="F14" s="22">
        <v>411</v>
      </c>
      <c r="G14"/>
      <c r="H14">
        <v>2</v>
      </c>
      <c r="I14" s="1">
        <f t="shared" si="0"/>
        <v>24.175999999999998</v>
      </c>
      <c r="J14">
        <v>73</v>
      </c>
      <c r="L14">
        <v>9</v>
      </c>
    </row>
    <row r="15" spans="1:12" x14ac:dyDescent="0.15">
      <c r="A15">
        <v>2014</v>
      </c>
      <c r="B15" s="22">
        <v>18</v>
      </c>
      <c r="C15" s="22">
        <v>19</v>
      </c>
      <c r="D15" s="22">
        <v>2</v>
      </c>
      <c r="E15" s="22">
        <v>4</v>
      </c>
      <c r="F15" s="22">
        <v>230</v>
      </c>
      <c r="G15"/>
      <c r="H15">
        <v>1</v>
      </c>
      <c r="I15" s="1">
        <f t="shared" si="0"/>
        <v>13.529</v>
      </c>
      <c r="J15">
        <v>58</v>
      </c>
      <c r="K15" t="s">
        <v>353</v>
      </c>
      <c r="L15">
        <v>5</v>
      </c>
    </row>
    <row r="16" spans="1:12" x14ac:dyDescent="0.15">
      <c r="A16">
        <v>2015</v>
      </c>
      <c r="B16" s="22">
        <v>19</v>
      </c>
      <c r="C16" s="22">
        <v>16</v>
      </c>
      <c r="D16" s="22">
        <v>0</v>
      </c>
      <c r="E16" s="22">
        <v>1</v>
      </c>
      <c r="F16" s="22">
        <v>444</v>
      </c>
      <c r="G16"/>
      <c r="H16">
        <v>1</v>
      </c>
      <c r="I16" s="1">
        <f t="shared" si="0"/>
        <v>27.75</v>
      </c>
      <c r="J16">
        <v>96</v>
      </c>
      <c r="L16">
        <v>8</v>
      </c>
    </row>
    <row r="17" spans="1:12" x14ac:dyDescent="0.15">
      <c r="A17">
        <v>2016</v>
      </c>
      <c r="B17" s="22">
        <v>18</v>
      </c>
      <c r="C17" s="22">
        <v>17</v>
      </c>
      <c r="D17" s="22">
        <v>3</v>
      </c>
      <c r="E17" s="22">
        <v>1</v>
      </c>
      <c r="F17" s="22">
        <v>578</v>
      </c>
      <c r="G17" s="22">
        <v>1</v>
      </c>
      <c r="H17" s="22">
        <v>3</v>
      </c>
      <c r="I17" s="10">
        <f>IF(C17-D17=0,"--",F17/(C17-D17))</f>
        <v>41.285714285714285</v>
      </c>
      <c r="J17" s="22">
        <v>137</v>
      </c>
      <c r="L17">
        <v>3</v>
      </c>
    </row>
    <row r="18" spans="1:12" x14ac:dyDescent="0.15">
      <c r="A18">
        <v>2017</v>
      </c>
      <c r="B18" s="22">
        <v>20</v>
      </c>
      <c r="C18" s="22">
        <v>20</v>
      </c>
      <c r="D18" s="22">
        <v>5</v>
      </c>
      <c r="E18" s="22">
        <v>0</v>
      </c>
      <c r="F18" s="22">
        <v>446</v>
      </c>
      <c r="G18" s="22">
        <v>0</v>
      </c>
      <c r="H18" s="22">
        <v>3</v>
      </c>
      <c r="I18" s="50">
        <f>IF(C18-D18=0,"--",F18/(C18-D18))</f>
        <v>29.733333333333334</v>
      </c>
      <c r="J18" s="22">
        <v>63</v>
      </c>
      <c r="L18" s="22">
        <v>10</v>
      </c>
    </row>
    <row r="19" spans="1:12" x14ac:dyDescent="0.15">
      <c r="A19">
        <v>2018</v>
      </c>
      <c r="B19" s="22">
        <v>17</v>
      </c>
      <c r="C19" s="22">
        <v>16</v>
      </c>
      <c r="D19" s="22">
        <v>2</v>
      </c>
      <c r="E19" s="22">
        <v>4</v>
      </c>
      <c r="F19" s="22">
        <v>144</v>
      </c>
      <c r="G19" s="22">
        <v>0</v>
      </c>
      <c r="H19" s="22">
        <v>0</v>
      </c>
      <c r="I19" s="50">
        <f>IF(C19-D19=0,"--",F19/(C19-D19))</f>
        <v>10.285714285714286</v>
      </c>
      <c r="J19" s="22">
        <v>35</v>
      </c>
      <c r="L19" s="22">
        <v>4</v>
      </c>
    </row>
    <row r="20" spans="1:12" x14ac:dyDescent="0.15">
      <c r="A20">
        <v>2019</v>
      </c>
      <c r="B20" s="22">
        <v>17</v>
      </c>
      <c r="C20" s="22">
        <v>16</v>
      </c>
      <c r="D20" s="22">
        <v>1</v>
      </c>
      <c r="E20" s="22">
        <v>5</v>
      </c>
      <c r="F20" s="22">
        <v>245</v>
      </c>
      <c r="G20" s="22">
        <v>0</v>
      </c>
      <c r="H20" s="22">
        <v>2</v>
      </c>
      <c r="I20" s="50">
        <f>IF(C20-D20=0,"--",F20/(C20-D20))</f>
        <v>16.333333333333332</v>
      </c>
      <c r="J20" s="22">
        <v>75</v>
      </c>
      <c r="K20" s="22"/>
      <c r="L20" s="22">
        <v>9</v>
      </c>
    </row>
    <row r="21" spans="1:12" x14ac:dyDescent="0.15">
      <c r="I21" s="9"/>
    </row>
    <row r="22" spans="1:12" x14ac:dyDescent="0.15">
      <c r="A22" t="s">
        <v>27</v>
      </c>
      <c r="B22" s="9">
        <f t="shared" ref="B22:H22" si="1">SUM(B8:B21)</f>
        <v>204</v>
      </c>
      <c r="C22" s="9">
        <f t="shared" si="1"/>
        <v>193</v>
      </c>
      <c r="D22" s="9">
        <f t="shared" si="1"/>
        <v>27</v>
      </c>
      <c r="E22" s="9">
        <f t="shared" si="1"/>
        <v>24</v>
      </c>
      <c r="F22" s="9">
        <f t="shared" si="1"/>
        <v>3140</v>
      </c>
      <c r="G22" s="9">
        <f t="shared" si="1"/>
        <v>1</v>
      </c>
      <c r="H22" s="9">
        <f t="shared" si="1"/>
        <v>13</v>
      </c>
      <c r="I22" s="10">
        <f>F22/(C22-D22)</f>
        <v>18.91566265060241</v>
      </c>
      <c r="J22">
        <f>MAX(J8:J21)</f>
        <v>137</v>
      </c>
      <c r="L22" s="9">
        <f t="shared" ref="L22" si="2">SUM(L8:L21)</f>
        <v>68</v>
      </c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7" spans="1:10" x14ac:dyDescent="0.15">
      <c r="H37" s="10"/>
    </row>
    <row r="38" spans="1:10" x14ac:dyDescent="0.15">
      <c r="H38" s="10"/>
    </row>
    <row r="39" spans="1:10" x14ac:dyDescent="0.15">
      <c r="H39" s="10"/>
    </row>
    <row r="40" spans="1:10" x14ac:dyDescent="0.15">
      <c r="H40" s="10"/>
    </row>
    <row r="41" spans="1:10" x14ac:dyDescent="0.15">
      <c r="H41" s="10"/>
    </row>
    <row r="44" spans="1:10" x14ac:dyDescent="0.15">
      <c r="A44" s="5" t="s">
        <v>118</v>
      </c>
    </row>
    <row r="46" spans="1:10" x14ac:dyDescent="0.15">
      <c r="A46" t="s">
        <v>99</v>
      </c>
      <c r="B46" t="s">
        <v>58</v>
      </c>
      <c r="C46" t="s">
        <v>59</v>
      </c>
      <c r="D46" t="s">
        <v>60</v>
      </c>
      <c r="E46" t="s">
        <v>34</v>
      </c>
      <c r="F46" t="s">
        <v>62</v>
      </c>
      <c r="G46" s="1" t="s">
        <v>63</v>
      </c>
      <c r="H46" s="1" t="s">
        <v>64</v>
      </c>
      <c r="I46" s="1" t="s">
        <v>36</v>
      </c>
      <c r="J46" s="1" t="s">
        <v>61</v>
      </c>
    </row>
    <row r="47" spans="1:10" x14ac:dyDescent="0.15">
      <c r="A47">
        <v>2008</v>
      </c>
      <c r="B47">
        <v>5</v>
      </c>
      <c r="C47">
        <v>0</v>
      </c>
      <c r="D47">
        <v>2</v>
      </c>
      <c r="E47">
        <v>19</v>
      </c>
      <c r="F47"/>
      <c r="G47" s="1">
        <f t="shared" ref="G47:G50" si="3">IF(ISERROR(E47/B47),"N/A",E47/B47)</f>
        <v>3.8</v>
      </c>
      <c r="H47" s="1">
        <f t="shared" ref="H47:H50" si="4">IF(ISERROR((B47*6)/D47),"N/A",(B47*6)/D47)</f>
        <v>15</v>
      </c>
      <c r="I47" s="10">
        <f t="shared" ref="I47:I50" si="5">IF(ISERROR(E47/D47),"N/A",E47/D47)</f>
        <v>9.5</v>
      </c>
      <c r="J47" s="53" t="s">
        <v>198</v>
      </c>
    </row>
    <row r="48" spans="1:10" x14ac:dyDescent="0.15">
      <c r="A48">
        <v>2009</v>
      </c>
      <c r="B48">
        <v>2</v>
      </c>
      <c r="C48">
        <v>0</v>
      </c>
      <c r="D48">
        <v>1</v>
      </c>
      <c r="E48">
        <v>19</v>
      </c>
      <c r="F48"/>
      <c r="G48" s="1">
        <f t="shared" si="3"/>
        <v>9.5</v>
      </c>
      <c r="H48" s="1">
        <f t="shared" si="4"/>
        <v>12</v>
      </c>
      <c r="I48" s="10">
        <f t="shared" si="5"/>
        <v>19</v>
      </c>
      <c r="J48" s="3" t="s">
        <v>170</v>
      </c>
    </row>
    <row r="49" spans="1:10" x14ac:dyDescent="0.15">
      <c r="A49">
        <v>2010</v>
      </c>
      <c r="B49">
        <v>4</v>
      </c>
      <c r="C49">
        <v>0</v>
      </c>
      <c r="D49">
        <v>1</v>
      </c>
      <c r="E49">
        <v>31</v>
      </c>
      <c r="F49"/>
      <c r="G49" s="1">
        <f t="shared" si="3"/>
        <v>7.75</v>
      </c>
      <c r="H49" s="1">
        <f t="shared" si="4"/>
        <v>24</v>
      </c>
      <c r="I49" s="10">
        <f t="shared" si="5"/>
        <v>31</v>
      </c>
      <c r="J49" s="3" t="s">
        <v>190</v>
      </c>
    </row>
    <row r="50" spans="1:10" x14ac:dyDescent="0.15">
      <c r="A50">
        <v>2011</v>
      </c>
      <c r="B50">
        <v>3</v>
      </c>
      <c r="C50">
        <v>1</v>
      </c>
      <c r="D50">
        <v>0</v>
      </c>
      <c r="E50">
        <v>15</v>
      </c>
      <c r="F50"/>
      <c r="G50" s="10">
        <f t="shared" si="3"/>
        <v>5</v>
      </c>
      <c r="H50" s="10" t="str">
        <f t="shared" si="4"/>
        <v>N/A</v>
      </c>
      <c r="I50" s="10" t="str">
        <f t="shared" si="5"/>
        <v>N/A</v>
      </c>
      <c r="J50" s="3"/>
    </row>
    <row r="51" spans="1:10" x14ac:dyDescent="0.15">
      <c r="A51">
        <v>2012</v>
      </c>
      <c r="B51"/>
      <c r="C51"/>
      <c r="D51"/>
      <c r="E51"/>
      <c r="F51"/>
      <c r="G51" s="10"/>
      <c r="H51" s="10"/>
      <c r="I51" s="10"/>
      <c r="J51" s="3"/>
    </row>
    <row r="52" spans="1:10" x14ac:dyDescent="0.15">
      <c r="A52">
        <v>2013</v>
      </c>
      <c r="B52" s="22">
        <v>11</v>
      </c>
      <c r="C52" s="22">
        <v>3</v>
      </c>
      <c r="D52" s="22">
        <v>3</v>
      </c>
      <c r="E52" s="22">
        <v>44</v>
      </c>
      <c r="F52"/>
      <c r="G52" s="10">
        <f t="shared" ref="G52" si="6">IF(ISERROR(E52/B52),"N/A",E52/B52)</f>
        <v>4</v>
      </c>
      <c r="H52" s="10">
        <f t="shared" ref="H52" si="7">IF(ISERROR((B52*6)/D52),"N/A",(B52*6)/D52)</f>
        <v>22</v>
      </c>
      <c r="I52" s="10">
        <f t="shared" ref="I52:I53" si="8">IF(ISERROR(E52/D52),"N/A",E52/D52)</f>
        <v>14.666666666666666</v>
      </c>
      <c r="J52" s="3" t="s">
        <v>218</v>
      </c>
    </row>
    <row r="53" spans="1:10" x14ac:dyDescent="0.15">
      <c r="A53">
        <v>2017</v>
      </c>
      <c r="B53" s="22">
        <v>2</v>
      </c>
      <c r="C53" s="22">
        <v>0</v>
      </c>
      <c r="D53" s="22">
        <v>1</v>
      </c>
      <c r="E53" s="22">
        <v>22</v>
      </c>
      <c r="F53" s="22">
        <v>0</v>
      </c>
      <c r="G53" s="50">
        <f>IF(ISERROR(E53/B53),"N/A",E53/B53)</f>
        <v>11</v>
      </c>
      <c r="H53" s="50">
        <f>IF(ISERROR((B53*6)/D53),"N/A",(B53*6)/D53)</f>
        <v>12</v>
      </c>
      <c r="I53" s="50">
        <f t="shared" si="8"/>
        <v>22</v>
      </c>
      <c r="J53" s="49" t="s">
        <v>191</v>
      </c>
    </row>
    <row r="54" spans="1:10" x14ac:dyDescent="0.15">
      <c r="A54">
        <v>2018</v>
      </c>
      <c r="B54" s="22">
        <v>2</v>
      </c>
      <c r="C54" s="22">
        <v>0</v>
      </c>
      <c r="D54" s="22">
        <v>0</v>
      </c>
      <c r="E54" s="22">
        <v>25</v>
      </c>
      <c r="F54" s="22">
        <v>0</v>
      </c>
      <c r="G54" s="50">
        <v>12.5</v>
      </c>
      <c r="H54" s="10" t="s">
        <v>169</v>
      </c>
      <c r="I54" s="10" t="s">
        <v>169</v>
      </c>
      <c r="J54" s="49" t="s">
        <v>390</v>
      </c>
    </row>
    <row r="55" spans="1:10" x14ac:dyDescent="0.15">
      <c r="A55">
        <v>2019</v>
      </c>
      <c r="B55" s="22">
        <v>1</v>
      </c>
      <c r="C55" s="22">
        <v>0</v>
      </c>
      <c r="D55" s="22">
        <v>0</v>
      </c>
      <c r="E55" s="22">
        <v>10</v>
      </c>
      <c r="F55" s="22">
        <v>0</v>
      </c>
      <c r="G55" s="10">
        <f>IF(ISERROR(E55/B55),"N/A",E55/B55)</f>
        <v>10</v>
      </c>
      <c r="H55" s="10" t="str">
        <f>IF(ISERROR((B55*6)/D55),"N/A",(B55*6)/D55)</f>
        <v>N/A</v>
      </c>
      <c r="I55" s="10" t="str">
        <f t="shared" ref="I55" si="9">IF(ISERROR(E55/D55),"N/A",E55/D55)</f>
        <v>N/A</v>
      </c>
      <c r="J55" s="49" t="s">
        <v>424</v>
      </c>
    </row>
    <row r="56" spans="1:10" x14ac:dyDescent="0.15">
      <c r="B56"/>
      <c r="C56"/>
      <c r="D56"/>
      <c r="E56"/>
      <c r="F56"/>
      <c r="G56" s="1"/>
      <c r="H56" s="1"/>
      <c r="I56" s="1"/>
    </row>
    <row r="57" spans="1:10" x14ac:dyDescent="0.15">
      <c r="A57" t="s">
        <v>55</v>
      </c>
      <c r="B57">
        <f>SUM(B47:B56)</f>
        <v>30</v>
      </c>
      <c r="C57">
        <f>SUM(C47:C56)</f>
        <v>4</v>
      </c>
      <c r="D57">
        <f>SUM(D47:D56)</f>
        <v>8</v>
      </c>
      <c r="E57">
        <f>SUM(E47:E56)</f>
        <v>185</v>
      </c>
      <c r="F57">
        <f>SUM(F47:F56)</f>
        <v>0</v>
      </c>
      <c r="G57" s="1">
        <f>E57/B57</f>
        <v>6.166666666666667</v>
      </c>
      <c r="H57" s="1">
        <f>(B57*6)/D57</f>
        <v>22.5</v>
      </c>
      <c r="I57" s="1">
        <f>E57/D57</f>
        <v>23.125</v>
      </c>
      <c r="J57" s="3" t="s">
        <v>198</v>
      </c>
    </row>
  </sheetData>
  <hyperlinks>
    <hyperlink ref="A1" location="'Overall ave'!A1" display="(back to front sheet)" xr:uid="{00000000-0004-0000-1B00-000000000000}"/>
  </hyperlinks>
  <pageMargins left="0.75" right="0.75" top="1" bottom="1" header="0.5" footer="0.5"/>
  <pageSetup paperSize="9" orientation="portrait" horizontalDpi="4294967292" verticalDpi="429496729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43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289</v>
      </c>
    </row>
    <row r="2" spans="1:12" x14ac:dyDescent="0.15">
      <c r="A2" s="5" t="s">
        <v>288</v>
      </c>
      <c r="B2" s="5" t="s">
        <v>224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COUNTA(A8:A12)</f>
        <v>4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5</v>
      </c>
      <c r="L4" s="9">
        <v>7</v>
      </c>
    </row>
    <row r="5" spans="1:12" hidden="1" x14ac:dyDescent="0.15">
      <c r="A5" s="9">
        <f>COUNTA(A38:A42)</f>
        <v>4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3" t="s">
        <v>22</v>
      </c>
      <c r="H7" s="3" t="s">
        <v>35</v>
      </c>
      <c r="I7" s="3" t="s">
        <v>114</v>
      </c>
      <c r="J7" s="3" t="s">
        <v>196</v>
      </c>
      <c r="K7" s="3" t="s">
        <v>262</v>
      </c>
      <c r="L7" s="9" t="s">
        <v>275</v>
      </c>
    </row>
    <row r="8" spans="1:12" x14ac:dyDescent="0.15">
      <c r="A8">
        <v>2016</v>
      </c>
      <c r="B8" s="22">
        <v>7</v>
      </c>
      <c r="C8" s="22">
        <v>3</v>
      </c>
      <c r="D8" s="22">
        <v>1</v>
      </c>
      <c r="E8" s="22">
        <v>1</v>
      </c>
      <c r="F8" s="22">
        <v>12</v>
      </c>
      <c r="G8" s="22">
        <v>0</v>
      </c>
      <c r="H8" s="22">
        <v>0</v>
      </c>
      <c r="I8" s="4">
        <f>IFERROR(ROUND(F8/(C8-D8),3),"--")</f>
        <v>6</v>
      </c>
      <c r="J8" s="22">
        <v>12</v>
      </c>
      <c r="K8" t="s">
        <v>353</v>
      </c>
      <c r="L8">
        <v>3</v>
      </c>
    </row>
    <row r="9" spans="1:12" x14ac:dyDescent="0.15">
      <c r="A9">
        <v>2017</v>
      </c>
      <c r="B9" s="22">
        <v>2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4" t="str">
        <f>IF(C9-D9=0,"--",F9/(C9-D9))</f>
        <v>--</v>
      </c>
      <c r="J9" s="22">
        <v>0</v>
      </c>
      <c r="L9" s="22">
        <v>0</v>
      </c>
    </row>
    <row r="10" spans="1:12" x14ac:dyDescent="0.15">
      <c r="A10">
        <v>2018</v>
      </c>
      <c r="B10" s="22">
        <v>9</v>
      </c>
      <c r="C10" s="22">
        <v>5</v>
      </c>
      <c r="D10" s="22">
        <v>1</v>
      </c>
      <c r="E10" s="22">
        <v>4</v>
      </c>
      <c r="F10" s="22">
        <v>0</v>
      </c>
      <c r="G10" s="22">
        <v>0</v>
      </c>
      <c r="H10" s="22">
        <v>0</v>
      </c>
      <c r="I10" s="4">
        <f>IF(C10-D10=0,"--",F10/(C10-D10))</f>
        <v>0</v>
      </c>
      <c r="J10" s="22">
        <v>0</v>
      </c>
      <c r="L10" s="22">
        <v>3</v>
      </c>
    </row>
    <row r="11" spans="1:12" x14ac:dyDescent="0.15">
      <c r="A11">
        <v>2019</v>
      </c>
      <c r="B11" s="22">
        <v>7</v>
      </c>
      <c r="C11" s="22">
        <v>4</v>
      </c>
      <c r="D11" s="22">
        <v>1</v>
      </c>
      <c r="E11" s="22">
        <v>2</v>
      </c>
      <c r="F11" s="22">
        <v>15</v>
      </c>
      <c r="G11" s="22">
        <v>0</v>
      </c>
      <c r="H11" s="22">
        <v>0</v>
      </c>
      <c r="I11" s="4">
        <f>IF(C11-D11=0,"--",F11/(C11-D11))</f>
        <v>5</v>
      </c>
      <c r="J11" s="22">
        <v>1</v>
      </c>
      <c r="K11" s="22"/>
      <c r="L11" s="22">
        <v>1</v>
      </c>
    </row>
    <row r="12" spans="1:12" x14ac:dyDescent="0.15">
      <c r="I12" s="9"/>
    </row>
    <row r="13" spans="1:12" x14ac:dyDescent="0.15">
      <c r="A13" t="s">
        <v>142</v>
      </c>
      <c r="B13" s="9">
        <f t="shared" ref="B13:H13" si="0">SUM(B8:B12)</f>
        <v>25</v>
      </c>
      <c r="C13" s="9">
        <f t="shared" si="0"/>
        <v>12</v>
      </c>
      <c r="D13" s="9">
        <f t="shared" si="0"/>
        <v>3</v>
      </c>
      <c r="E13" s="9">
        <f t="shared" si="0"/>
        <v>7</v>
      </c>
      <c r="F13" s="9">
        <f t="shared" si="0"/>
        <v>27</v>
      </c>
      <c r="G13" s="9">
        <f t="shared" si="0"/>
        <v>0</v>
      </c>
      <c r="H13" s="9">
        <f t="shared" si="0"/>
        <v>0</v>
      </c>
      <c r="I13" s="4">
        <f>IFERROR(ROUND(F13/(C13-D13),3),"--")</f>
        <v>3</v>
      </c>
      <c r="J13">
        <f>MAX(J8:J12)</f>
        <v>12</v>
      </c>
      <c r="K13" t="s">
        <v>355</v>
      </c>
      <c r="L13" s="9">
        <f>SUM(L8:L12)</f>
        <v>7</v>
      </c>
    </row>
    <row r="14" spans="1:12" x14ac:dyDescent="0.15">
      <c r="H14" s="10"/>
    </row>
    <row r="15" spans="1:12" x14ac:dyDescent="0.15">
      <c r="H15" s="10"/>
    </row>
    <row r="16" spans="1:12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3" spans="1:10" x14ac:dyDescent="0.15">
      <c r="H33" s="10"/>
    </row>
    <row r="35" spans="1:10" x14ac:dyDescent="0.15">
      <c r="A35" s="5" t="s">
        <v>118</v>
      </c>
    </row>
    <row r="36" spans="1:10" x14ac:dyDescent="0.15">
      <c r="A36" s="5"/>
    </row>
    <row r="37" spans="1:10" x14ac:dyDescent="0.15">
      <c r="A37" s="3" t="s">
        <v>99</v>
      </c>
      <c r="B37" s="3" t="s">
        <v>58</v>
      </c>
      <c r="C37" s="3" t="s">
        <v>59</v>
      </c>
      <c r="D37" s="3" t="s">
        <v>60</v>
      </c>
      <c r="E37" s="3" t="s">
        <v>34</v>
      </c>
      <c r="F37" s="3" t="s">
        <v>62</v>
      </c>
      <c r="G37" s="4" t="s">
        <v>63</v>
      </c>
      <c r="H37" s="4" t="s">
        <v>64</v>
      </c>
      <c r="I37" s="4" t="s">
        <v>36</v>
      </c>
      <c r="J37" s="4" t="s">
        <v>61</v>
      </c>
    </row>
    <row r="38" spans="1:10" x14ac:dyDescent="0.15">
      <c r="A38">
        <v>2016</v>
      </c>
      <c r="B38" s="22">
        <v>29</v>
      </c>
      <c r="C38" s="22">
        <v>2</v>
      </c>
      <c r="D38" s="22">
        <v>10</v>
      </c>
      <c r="E38" s="22">
        <v>120</v>
      </c>
      <c r="F38" s="22">
        <v>1</v>
      </c>
      <c r="G38" s="10">
        <f>IF(ISERROR(E38/B38),"N/A",E38/B38)</f>
        <v>4.1379310344827589</v>
      </c>
      <c r="H38" s="10">
        <f>IF(ISERROR((B38*6)/D38),"N/A",(B38*6)/D38)</f>
        <v>17.399999999999999</v>
      </c>
      <c r="I38" s="10">
        <f t="shared" ref="I38:I39" si="1">IF(ISERROR(E38/D38),"N/A",E38/D38)</f>
        <v>12</v>
      </c>
      <c r="J38" s="3" t="s">
        <v>356</v>
      </c>
    </row>
    <row r="39" spans="1:10" x14ac:dyDescent="0.15">
      <c r="A39">
        <v>2017</v>
      </c>
      <c r="B39" s="22">
        <v>4</v>
      </c>
      <c r="C39" s="22">
        <v>0</v>
      </c>
      <c r="D39" s="22">
        <v>0</v>
      </c>
      <c r="E39" s="22">
        <v>26</v>
      </c>
      <c r="F39" s="22">
        <v>0</v>
      </c>
      <c r="G39" s="50">
        <f>IF(ISERROR(E39/B39),"N/A",E39/B39)</f>
        <v>6.5</v>
      </c>
      <c r="H39" s="10" t="str">
        <f>IF(ISERROR((B39*6)/D39),"N/A",(B39*6)/D39)</f>
        <v>N/A</v>
      </c>
      <c r="I39" s="10" t="str">
        <f t="shared" si="1"/>
        <v>N/A</v>
      </c>
      <c r="J39" s="49" t="s">
        <v>236</v>
      </c>
    </row>
    <row r="40" spans="1:10" x14ac:dyDescent="0.15">
      <c r="A40">
        <v>2018</v>
      </c>
      <c r="B40" s="22">
        <v>28</v>
      </c>
      <c r="C40" s="22">
        <v>1</v>
      </c>
      <c r="D40" s="22">
        <v>7</v>
      </c>
      <c r="E40" s="22">
        <v>139</v>
      </c>
      <c r="F40" s="22">
        <v>0</v>
      </c>
      <c r="G40" s="50">
        <f>IF(ISERROR(E40/B40),"N/A",E40/B40)</f>
        <v>4.9642857142857144</v>
      </c>
      <c r="H40" s="10">
        <f>IF(ISERROR((B40*6)/D40),"N/A",(B40*6)/D40)</f>
        <v>24</v>
      </c>
      <c r="I40" s="10">
        <f t="shared" ref="I40:I41" si="2">IF(ISERROR(E40/D40),"N/A",E40/D40)</f>
        <v>19.857142857142858</v>
      </c>
      <c r="J40" s="49" t="s">
        <v>414</v>
      </c>
    </row>
    <row r="41" spans="1:10" x14ac:dyDescent="0.15">
      <c r="A41">
        <v>2019</v>
      </c>
      <c r="B41" s="22">
        <v>17.2</v>
      </c>
      <c r="C41" s="22">
        <v>2</v>
      </c>
      <c r="D41" s="22">
        <v>5</v>
      </c>
      <c r="E41" s="22">
        <v>105</v>
      </c>
      <c r="F41" s="22">
        <v>0</v>
      </c>
      <c r="G41" s="10">
        <f>IF(ISERROR(E41/B41),"N/A",E41/B41)</f>
        <v>6.1046511627906979</v>
      </c>
      <c r="H41" s="10">
        <f>IF(ISERROR((B41*6)/D41),"N/A",(B41*6)/D41)</f>
        <v>20.639999999999997</v>
      </c>
      <c r="I41" s="10">
        <f t="shared" si="2"/>
        <v>21</v>
      </c>
      <c r="J41" s="49" t="s">
        <v>425</v>
      </c>
    </row>
    <row r="42" spans="1:10" x14ac:dyDescent="0.15">
      <c r="B42"/>
      <c r="C42"/>
      <c r="D42"/>
      <c r="E42"/>
      <c r="F42"/>
      <c r="G42" s="1"/>
      <c r="H42" s="1"/>
      <c r="I42" s="1"/>
    </row>
    <row r="43" spans="1:10" x14ac:dyDescent="0.15">
      <c r="A43" t="s">
        <v>55</v>
      </c>
      <c r="B43">
        <f>SUM(B38:B42)</f>
        <v>78.2</v>
      </c>
      <c r="C43">
        <f>SUM(C38:C42)</f>
        <v>5</v>
      </c>
      <c r="D43">
        <f>SUM(D38:D42)</f>
        <v>22</v>
      </c>
      <c r="E43">
        <f>SUM(E38:E42)</f>
        <v>390</v>
      </c>
      <c r="F43">
        <f>SUM(F38:F42)</f>
        <v>1</v>
      </c>
      <c r="G43" s="1">
        <f>E43/B43</f>
        <v>4.9872122762148337</v>
      </c>
      <c r="H43" s="1">
        <f>(B43*6)/D43</f>
        <v>21.327272727272728</v>
      </c>
      <c r="I43" s="1">
        <f>E43/D43</f>
        <v>17.727272727272727</v>
      </c>
      <c r="J43" s="3" t="s">
        <v>356</v>
      </c>
    </row>
  </sheetData>
  <hyperlinks>
    <hyperlink ref="A1" location="'Overall ave'!A1" display="(back to front sheet)" xr:uid="{00000000-0004-0000-1C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45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338</v>
      </c>
    </row>
    <row r="2" spans="1:12" x14ac:dyDescent="0.15">
      <c r="A2" s="5" t="s">
        <v>339</v>
      </c>
      <c r="B2" s="5" t="s">
        <v>257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COUNTA(A8:A13)</f>
        <v>5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COUNTA(A39:A44)</f>
        <v>5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3" t="s">
        <v>22</v>
      </c>
      <c r="H7" s="3" t="s">
        <v>35</v>
      </c>
      <c r="I7" s="3" t="s">
        <v>114</v>
      </c>
      <c r="J7" s="3" t="s">
        <v>196</v>
      </c>
      <c r="K7" s="3" t="s">
        <v>262</v>
      </c>
      <c r="L7" s="9" t="s">
        <v>275</v>
      </c>
    </row>
    <row r="8" spans="1:12" x14ac:dyDescent="0.15">
      <c r="A8">
        <v>2015</v>
      </c>
      <c r="B8" s="22">
        <v>3</v>
      </c>
      <c r="C8" s="22">
        <v>3</v>
      </c>
      <c r="D8" s="22">
        <v>1</v>
      </c>
      <c r="E8" s="22">
        <v>1</v>
      </c>
      <c r="F8" s="22">
        <v>53</v>
      </c>
      <c r="G8" s="9">
        <v>0</v>
      </c>
      <c r="H8" s="9">
        <v>0</v>
      </c>
      <c r="I8" s="4">
        <f>IF(C8=0,"",ROUND(F8/(C8-D8),3))</f>
        <v>26.5</v>
      </c>
      <c r="J8" s="24">
        <v>26</v>
      </c>
      <c r="L8">
        <v>1</v>
      </c>
    </row>
    <row r="9" spans="1:12" x14ac:dyDescent="0.15">
      <c r="A9">
        <v>2016</v>
      </c>
      <c r="B9" s="22">
        <v>6</v>
      </c>
      <c r="C9" s="22">
        <v>4</v>
      </c>
      <c r="D9" s="22">
        <v>2</v>
      </c>
      <c r="E9" s="22">
        <v>0</v>
      </c>
      <c r="F9" s="22">
        <v>39</v>
      </c>
      <c r="G9" s="22">
        <v>0</v>
      </c>
      <c r="H9" s="22">
        <v>0</v>
      </c>
      <c r="I9" s="4">
        <f>IF(C9-D9=0,"--",F9/(C9-D9))</f>
        <v>19.5</v>
      </c>
      <c r="J9" s="22">
        <v>17</v>
      </c>
      <c r="K9" t="s">
        <v>26</v>
      </c>
      <c r="L9">
        <v>3</v>
      </c>
    </row>
    <row r="10" spans="1:12" x14ac:dyDescent="0.15">
      <c r="A10">
        <v>2017</v>
      </c>
      <c r="B10" s="22">
        <v>6</v>
      </c>
      <c r="C10" s="22">
        <v>5</v>
      </c>
      <c r="D10" s="22">
        <v>1</v>
      </c>
      <c r="E10" s="22">
        <v>0</v>
      </c>
      <c r="F10" s="22">
        <v>49</v>
      </c>
      <c r="G10" s="22">
        <v>0</v>
      </c>
      <c r="H10" s="22">
        <v>0</v>
      </c>
      <c r="I10" s="4">
        <f>IF(C10-D10=0,"--",F10/(C10-D10))</f>
        <v>12.25</v>
      </c>
      <c r="J10" s="22">
        <v>37</v>
      </c>
      <c r="L10" s="22">
        <v>2</v>
      </c>
    </row>
    <row r="11" spans="1:12" x14ac:dyDescent="0.15">
      <c r="A11">
        <v>2018</v>
      </c>
      <c r="B11" s="22">
        <v>3</v>
      </c>
      <c r="C11" s="22">
        <v>3</v>
      </c>
      <c r="D11" s="22">
        <v>1</v>
      </c>
      <c r="E11" s="22">
        <v>1</v>
      </c>
      <c r="F11" s="22">
        <v>21</v>
      </c>
      <c r="G11" s="22">
        <v>0</v>
      </c>
      <c r="H11" s="22">
        <v>0</v>
      </c>
      <c r="I11" s="4">
        <f>IF(C11-D11=0,"--",F11/(C11-D11))</f>
        <v>10.5</v>
      </c>
      <c r="J11" s="22">
        <v>13</v>
      </c>
      <c r="L11" s="22">
        <v>1</v>
      </c>
    </row>
    <row r="12" spans="1:12" x14ac:dyDescent="0.15">
      <c r="A12">
        <v>2019</v>
      </c>
      <c r="B12" s="22">
        <v>3</v>
      </c>
      <c r="C12" s="22">
        <v>2</v>
      </c>
      <c r="D12" s="22">
        <v>1</v>
      </c>
      <c r="E12" s="22">
        <v>0</v>
      </c>
      <c r="F12" s="22">
        <v>13</v>
      </c>
      <c r="G12" s="22">
        <v>0</v>
      </c>
      <c r="H12" s="22">
        <v>0</v>
      </c>
      <c r="I12" s="4">
        <f>IF(C12-D12=0,"--",F12/(C12-D12))</f>
        <v>13</v>
      </c>
      <c r="J12" s="22">
        <v>7</v>
      </c>
      <c r="K12" s="22" t="s">
        <v>26</v>
      </c>
      <c r="L12" s="22">
        <v>0</v>
      </c>
    </row>
    <row r="13" spans="1:12" x14ac:dyDescent="0.15">
      <c r="I13" s="9"/>
    </row>
    <row r="14" spans="1:12" x14ac:dyDescent="0.15">
      <c r="A14" t="s">
        <v>142</v>
      </c>
      <c r="B14" s="9">
        <f t="shared" ref="B14:H14" si="0">SUM(B8:B13)</f>
        <v>21</v>
      </c>
      <c r="C14" s="9">
        <f t="shared" si="0"/>
        <v>17</v>
      </c>
      <c r="D14" s="9">
        <f t="shared" si="0"/>
        <v>6</v>
      </c>
      <c r="E14" s="9">
        <f t="shared" si="0"/>
        <v>2</v>
      </c>
      <c r="F14" s="9">
        <f t="shared" si="0"/>
        <v>175</v>
      </c>
      <c r="G14" s="9">
        <f t="shared" si="0"/>
        <v>0</v>
      </c>
      <c r="H14" s="9">
        <f t="shared" si="0"/>
        <v>0</v>
      </c>
      <c r="I14" s="4">
        <f>F14/(C14-D14)</f>
        <v>15.909090909090908</v>
      </c>
      <c r="J14">
        <f>MAX(J8:J13)</f>
        <v>37</v>
      </c>
      <c r="L14" s="9">
        <f t="shared" ref="L14" si="1">SUM(L8:L13)</f>
        <v>7</v>
      </c>
    </row>
    <row r="15" spans="1:12" x14ac:dyDescent="0.15">
      <c r="H15" s="10"/>
    </row>
    <row r="16" spans="1:12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3" spans="1:10" x14ac:dyDescent="0.15">
      <c r="H33" s="10"/>
    </row>
    <row r="36" spans="1:10" x14ac:dyDescent="0.15">
      <c r="A36" s="5" t="s">
        <v>118</v>
      </c>
    </row>
    <row r="37" spans="1:10" x14ac:dyDescent="0.15">
      <c r="A37" s="5"/>
    </row>
    <row r="38" spans="1:10" x14ac:dyDescent="0.15">
      <c r="A38" s="3" t="s">
        <v>99</v>
      </c>
      <c r="B38" s="3" t="s">
        <v>58</v>
      </c>
      <c r="C38" s="3" t="s">
        <v>59</v>
      </c>
      <c r="D38" s="3" t="s">
        <v>60</v>
      </c>
      <c r="E38" s="3" t="s">
        <v>34</v>
      </c>
      <c r="F38" s="3" t="s">
        <v>62</v>
      </c>
      <c r="G38" s="4" t="s">
        <v>63</v>
      </c>
      <c r="H38" s="4" t="s">
        <v>64</v>
      </c>
      <c r="I38" s="4" t="s">
        <v>36</v>
      </c>
      <c r="J38" s="4" t="s">
        <v>61</v>
      </c>
    </row>
    <row r="39" spans="1:10" x14ac:dyDescent="0.15">
      <c r="A39">
        <v>2015</v>
      </c>
      <c r="B39" s="22">
        <v>9</v>
      </c>
      <c r="C39" s="22">
        <v>0</v>
      </c>
      <c r="D39" s="9">
        <v>0</v>
      </c>
      <c r="E39" s="22">
        <v>84</v>
      </c>
      <c r="F39" s="22">
        <v>0</v>
      </c>
      <c r="G39" s="10">
        <f t="shared" ref="G39" si="2">IF(ISERROR(E39/B39),"N/A",E39/B39)</f>
        <v>9.3333333333333339</v>
      </c>
      <c r="H39" s="10" t="str">
        <f>IF(ISERROR((B39*6)/D39),"N/A",(B39*6)/D39)</f>
        <v>N/A</v>
      </c>
      <c r="I39" s="10" t="str">
        <f t="shared" ref="I39:I41" si="3">IF(ISERROR(E39/D39),"N/A",E39/D39)</f>
        <v>N/A</v>
      </c>
      <c r="J39" s="3"/>
    </row>
    <row r="40" spans="1:10" x14ac:dyDescent="0.15">
      <c r="A40">
        <v>2016</v>
      </c>
      <c r="B40" s="22">
        <v>17.5</v>
      </c>
      <c r="C40" s="22">
        <v>1</v>
      </c>
      <c r="D40" s="22">
        <v>6</v>
      </c>
      <c r="E40" s="22">
        <v>116</v>
      </c>
      <c r="F40" s="22">
        <v>0</v>
      </c>
      <c r="G40" s="10">
        <f>IF(ISERROR(E40/B40),"N/A",E40/B40)</f>
        <v>6.628571428571429</v>
      </c>
      <c r="H40" s="10">
        <f>IF(ISERROR((B40*6)/D40),"N/A",(B40*6)/D40)</f>
        <v>17.5</v>
      </c>
      <c r="I40" s="10">
        <f t="shared" si="3"/>
        <v>19.333333333333332</v>
      </c>
      <c r="J40" s="3" t="s">
        <v>121</v>
      </c>
    </row>
    <row r="41" spans="1:10" x14ac:dyDescent="0.15">
      <c r="A41">
        <v>2017</v>
      </c>
      <c r="B41" s="22">
        <v>32</v>
      </c>
      <c r="C41" s="22">
        <v>2</v>
      </c>
      <c r="D41" s="22">
        <v>10</v>
      </c>
      <c r="E41" s="22">
        <v>181</v>
      </c>
      <c r="F41" s="22">
        <v>1</v>
      </c>
      <c r="G41" s="50">
        <f>IF(ISERROR(E41/B41),"N/A",E41/B41)</f>
        <v>5.65625</v>
      </c>
      <c r="H41" s="50">
        <f>IF(ISERROR((B41*6)/D41),"N/A",(B41*6)/D41)</f>
        <v>19.2</v>
      </c>
      <c r="I41" s="50">
        <f t="shared" si="3"/>
        <v>18.100000000000001</v>
      </c>
      <c r="J41" s="49" t="s">
        <v>293</v>
      </c>
    </row>
    <row r="42" spans="1:10" x14ac:dyDescent="0.15">
      <c r="A42">
        <v>2018</v>
      </c>
      <c r="B42" s="22">
        <v>13</v>
      </c>
      <c r="C42" s="22">
        <v>1</v>
      </c>
      <c r="D42" s="22">
        <v>5</v>
      </c>
      <c r="E42" s="22">
        <v>52</v>
      </c>
      <c r="F42" s="22">
        <v>0</v>
      </c>
      <c r="G42" s="50">
        <f>IF(ISERROR(E42/B42),"N/A",E42/B42)</f>
        <v>4</v>
      </c>
      <c r="H42" s="50">
        <f>IF(ISERROR((B42*6)/D42),"N/A",(B42*6)/D42)</f>
        <v>15.6</v>
      </c>
      <c r="I42" s="50">
        <f t="shared" ref="I42:I43" si="4">IF(ISERROR(E42/D42),"N/A",E42/D42)</f>
        <v>10.4</v>
      </c>
      <c r="J42" s="49" t="s">
        <v>415</v>
      </c>
    </row>
    <row r="43" spans="1:10" x14ac:dyDescent="0.15">
      <c r="A43">
        <v>2019</v>
      </c>
      <c r="B43" s="22">
        <v>20.5</v>
      </c>
      <c r="C43" s="22">
        <v>3</v>
      </c>
      <c r="D43" s="22">
        <v>4</v>
      </c>
      <c r="E43" s="22">
        <v>58</v>
      </c>
      <c r="F43" s="22">
        <v>0</v>
      </c>
      <c r="G43" s="10">
        <f>IF(ISERROR(E43/B43),"N/A",E43/B43)</f>
        <v>2.8292682926829267</v>
      </c>
      <c r="H43" s="10">
        <f>IF(ISERROR((B43*6)/D43),"N/A",(B43*6)/D43)</f>
        <v>30.75</v>
      </c>
      <c r="I43" s="10">
        <f t="shared" si="4"/>
        <v>14.5</v>
      </c>
      <c r="J43" s="49" t="s">
        <v>426</v>
      </c>
    </row>
    <row r="44" spans="1:10" x14ac:dyDescent="0.15">
      <c r="B44"/>
      <c r="C44"/>
      <c r="D44"/>
      <c r="E44"/>
      <c r="F44"/>
      <c r="G44" s="1"/>
      <c r="H44" s="1"/>
      <c r="I44" s="1"/>
    </row>
    <row r="45" spans="1:10" x14ac:dyDescent="0.15">
      <c r="A45" t="s">
        <v>55</v>
      </c>
      <c r="B45">
        <f>SUM(B39:B44)</f>
        <v>92</v>
      </c>
      <c r="C45">
        <f>SUM(C39:C44)</f>
        <v>7</v>
      </c>
      <c r="D45">
        <f>SUM(D39:D44)</f>
        <v>25</v>
      </c>
      <c r="E45">
        <f>SUM(E39:E44)</f>
        <v>491</v>
      </c>
      <c r="F45">
        <f>SUM(F39:F44)</f>
        <v>1</v>
      </c>
      <c r="G45" s="1">
        <f>E45/B45</f>
        <v>5.3369565217391308</v>
      </c>
      <c r="H45" s="1">
        <f>(B45*6)/D45</f>
        <v>22.08</v>
      </c>
      <c r="I45" s="1">
        <f>E45/D45</f>
        <v>19.64</v>
      </c>
      <c r="J45" s="3" t="s">
        <v>357</v>
      </c>
    </row>
  </sheetData>
  <hyperlinks>
    <hyperlink ref="A1" location="'Overall ave'!A1" display="(back to front sheet)" xr:uid="{00000000-0004-0000-1D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43"/>
  <sheetViews>
    <sheetView zoomScale="125" zoomScaleNormal="125" zoomScalePageLayoutView="125" workbookViewId="0"/>
  </sheetViews>
  <sheetFormatPr defaultColWidth="8.76171875" defaultRowHeight="12.75" x14ac:dyDescent="0.15"/>
  <cols>
    <col min="2" max="2" width="9.16796875" style="9" customWidth="1"/>
    <col min="3" max="3" width="10.3828125" style="9" customWidth="1"/>
    <col min="4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70" t="s">
        <v>287</v>
      </c>
    </row>
    <row r="2" spans="1:12" x14ac:dyDescent="0.15">
      <c r="A2" s="5" t="s">
        <v>285</v>
      </c>
      <c r="B2" s="5" t="s">
        <v>286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COUNTA(A8:A12)</f>
        <v>4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5</v>
      </c>
      <c r="L4" s="9">
        <v>7</v>
      </c>
    </row>
    <row r="5" spans="1:12" hidden="1" x14ac:dyDescent="0.15">
      <c r="A5" s="9">
        <f>COUNTA(A38:A42)</f>
        <v>4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L5" s="9"/>
    </row>
    <row r="6" spans="1:12" x14ac:dyDescent="0.15">
      <c r="A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3" t="s">
        <v>22</v>
      </c>
      <c r="H7" s="3" t="s">
        <v>35</v>
      </c>
      <c r="I7" s="3" t="s">
        <v>114</v>
      </c>
      <c r="J7" s="3" t="s">
        <v>196</v>
      </c>
      <c r="K7" s="3" t="s">
        <v>262</v>
      </c>
      <c r="L7" s="9" t="s">
        <v>275</v>
      </c>
    </row>
    <row r="8" spans="1:12" x14ac:dyDescent="0.15">
      <c r="A8">
        <v>2015</v>
      </c>
      <c r="B8" s="22">
        <v>1</v>
      </c>
      <c r="C8" s="22">
        <v>1</v>
      </c>
      <c r="D8" s="22">
        <v>1</v>
      </c>
      <c r="E8" s="22">
        <v>0</v>
      </c>
      <c r="F8" s="22">
        <v>119</v>
      </c>
      <c r="G8" s="9">
        <v>1</v>
      </c>
      <c r="H8" s="9">
        <v>0</v>
      </c>
      <c r="I8" s="4" t="str">
        <f>IFERROR(ROUND(F8/(C8-D8),3),"--")</f>
        <v>--</v>
      </c>
      <c r="J8" s="24">
        <v>119</v>
      </c>
      <c r="K8" t="s">
        <v>355</v>
      </c>
      <c r="L8">
        <v>0</v>
      </c>
    </row>
    <row r="9" spans="1:12" x14ac:dyDescent="0.15">
      <c r="A9">
        <v>2016</v>
      </c>
      <c r="B9" s="22">
        <v>4</v>
      </c>
      <c r="C9" s="22">
        <v>2</v>
      </c>
      <c r="D9" s="22">
        <v>2</v>
      </c>
      <c r="E9" s="22">
        <v>0</v>
      </c>
      <c r="F9" s="22">
        <v>66</v>
      </c>
      <c r="G9" s="22">
        <v>0</v>
      </c>
      <c r="H9" s="22">
        <v>0</v>
      </c>
      <c r="I9" s="4" t="str">
        <f>IFERROR(ROUND(F9/(C9-D9),3),"--")</f>
        <v>--</v>
      </c>
      <c r="J9" s="22">
        <v>47</v>
      </c>
      <c r="K9" t="s">
        <v>355</v>
      </c>
      <c r="L9">
        <v>3</v>
      </c>
    </row>
    <row r="10" spans="1:12" x14ac:dyDescent="0.15">
      <c r="A10">
        <v>2017</v>
      </c>
      <c r="B10" s="22">
        <v>2</v>
      </c>
      <c r="C10" s="22">
        <v>1</v>
      </c>
      <c r="D10" s="22">
        <v>0</v>
      </c>
      <c r="E10" s="22">
        <v>0</v>
      </c>
      <c r="F10" s="22">
        <v>4</v>
      </c>
      <c r="G10" s="22">
        <v>0</v>
      </c>
      <c r="H10" s="22">
        <v>0</v>
      </c>
      <c r="I10" s="4">
        <f>IF(C10-D10=0,"--",F10/(C10-D10))</f>
        <v>4</v>
      </c>
      <c r="J10" s="22">
        <v>45</v>
      </c>
      <c r="L10" s="22">
        <v>0</v>
      </c>
    </row>
    <row r="11" spans="1:12" x14ac:dyDescent="0.15">
      <c r="A11">
        <v>2018</v>
      </c>
      <c r="B11" s="22">
        <v>1</v>
      </c>
      <c r="C11" s="22">
        <v>1</v>
      </c>
      <c r="D11" s="22">
        <v>0</v>
      </c>
      <c r="E11" s="22">
        <v>1</v>
      </c>
      <c r="F11" s="22">
        <v>0</v>
      </c>
      <c r="G11" s="22">
        <v>0</v>
      </c>
      <c r="H11" s="22">
        <v>0</v>
      </c>
      <c r="I11" s="4">
        <f>IF(C11-D11=0,"--",F11/(C11-D11))</f>
        <v>0</v>
      </c>
      <c r="J11" s="22">
        <v>0</v>
      </c>
      <c r="L11" s="22">
        <v>0</v>
      </c>
    </row>
    <row r="12" spans="1:12" x14ac:dyDescent="0.15">
      <c r="I12" s="9"/>
    </row>
    <row r="13" spans="1:12" x14ac:dyDescent="0.15">
      <c r="A13" t="s">
        <v>142</v>
      </c>
      <c r="B13" s="9">
        <f t="shared" ref="B13:H13" si="0">SUM(B8:B12)</f>
        <v>8</v>
      </c>
      <c r="C13" s="9">
        <f t="shared" si="0"/>
        <v>5</v>
      </c>
      <c r="D13" s="9">
        <f t="shared" si="0"/>
        <v>3</v>
      </c>
      <c r="E13" s="9">
        <f t="shared" si="0"/>
        <v>1</v>
      </c>
      <c r="F13" s="9">
        <f t="shared" si="0"/>
        <v>189</v>
      </c>
      <c r="G13" s="9">
        <f t="shared" si="0"/>
        <v>1</v>
      </c>
      <c r="H13" s="9">
        <f t="shared" si="0"/>
        <v>0</v>
      </c>
      <c r="I13" s="4">
        <f>IFERROR(ROUND(F13/(C13-D13),3),"--")</f>
        <v>94.5</v>
      </c>
      <c r="J13">
        <f>MAX(J8:J12)</f>
        <v>119</v>
      </c>
      <c r="K13" t="str">
        <f>IF(INDEX(K7:K12,MATCH(J13,J7:J12,0),)=0,"",INDEX(K7:K12,MATCH(J13,J7:J12,0),))</f>
        <v>NO</v>
      </c>
      <c r="L13" s="9">
        <f>SUM(L8:L12)</f>
        <v>3</v>
      </c>
    </row>
    <row r="14" spans="1:12" x14ac:dyDescent="0.15">
      <c r="H14" s="10"/>
    </row>
    <row r="15" spans="1:12" x14ac:dyDescent="0.15">
      <c r="H15" s="10"/>
    </row>
    <row r="16" spans="1:12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5" spans="1:10" x14ac:dyDescent="0.15">
      <c r="A35" s="5" t="s">
        <v>118</v>
      </c>
    </row>
    <row r="36" spans="1:10" x14ac:dyDescent="0.15">
      <c r="A36" s="5"/>
    </row>
    <row r="37" spans="1:10" x14ac:dyDescent="0.15">
      <c r="A37" s="3" t="s">
        <v>99</v>
      </c>
      <c r="B37" s="3" t="s">
        <v>58</v>
      </c>
      <c r="C37" s="3" t="s">
        <v>59</v>
      </c>
      <c r="D37" s="3" t="s">
        <v>60</v>
      </c>
      <c r="E37" s="3" t="s">
        <v>34</v>
      </c>
      <c r="F37" s="3" t="s">
        <v>62</v>
      </c>
      <c r="G37" s="4" t="s">
        <v>63</v>
      </c>
      <c r="H37" s="4" t="s">
        <v>64</v>
      </c>
      <c r="I37" s="4" t="s">
        <v>36</v>
      </c>
      <c r="J37" s="4" t="s">
        <v>61</v>
      </c>
    </row>
    <row r="38" spans="1:10" x14ac:dyDescent="0.15">
      <c r="A38">
        <v>2015</v>
      </c>
      <c r="B38" s="33">
        <v>11</v>
      </c>
      <c r="C38" s="22">
        <v>2</v>
      </c>
      <c r="D38" s="9">
        <v>1</v>
      </c>
      <c r="E38" s="22">
        <v>36</v>
      </c>
      <c r="F38" s="22">
        <v>0</v>
      </c>
      <c r="G38" s="10">
        <f t="shared" ref="G38" si="1">IF(ISERROR(E38/B38),"N/A",E38/B38)</f>
        <v>3.2727272727272729</v>
      </c>
      <c r="H38" s="10">
        <f>IF(ISERROR((B38*6)/D38),"N/A",(B38*6)/D38)</f>
        <v>66</v>
      </c>
      <c r="I38" s="10">
        <f t="shared" ref="I38:I40" si="2">IF(ISERROR(E38/D38),"N/A",E38/D38)</f>
        <v>36</v>
      </c>
      <c r="J38" s="3" t="s">
        <v>358</v>
      </c>
    </row>
    <row r="39" spans="1:10" x14ac:dyDescent="0.15">
      <c r="A39">
        <v>2016</v>
      </c>
      <c r="B39" s="33">
        <v>27.04</v>
      </c>
      <c r="C39" s="22">
        <v>7</v>
      </c>
      <c r="D39" s="22">
        <v>8</v>
      </c>
      <c r="E39" s="22">
        <v>81</v>
      </c>
      <c r="F39" s="22">
        <v>1</v>
      </c>
      <c r="G39" s="10">
        <f>IF(ISERROR(E39/B39),"N/A",E39/B39)</f>
        <v>2.995562130177515</v>
      </c>
      <c r="H39" s="10">
        <f>IF(ISERROR((B39*6)/D39),"N/A",(B39*6)/D39)</f>
        <v>20.28</v>
      </c>
      <c r="I39" s="10">
        <f t="shared" si="2"/>
        <v>10.125</v>
      </c>
      <c r="J39" s="3" t="s">
        <v>357</v>
      </c>
    </row>
    <row r="40" spans="1:10" x14ac:dyDescent="0.15">
      <c r="A40">
        <v>2017</v>
      </c>
      <c r="B40" s="22">
        <v>19</v>
      </c>
      <c r="C40" s="22">
        <v>1</v>
      </c>
      <c r="D40" s="22">
        <v>4</v>
      </c>
      <c r="E40" s="22">
        <v>45</v>
      </c>
      <c r="F40" s="22">
        <v>0</v>
      </c>
      <c r="G40" s="50">
        <f>IF(ISERROR(E40/B40),"N/A",E40/B40)</f>
        <v>2.3684210526315788</v>
      </c>
      <c r="H40" s="50">
        <f>IF(ISERROR((B40*6)/D40),"N/A",(B40*6)/D40)</f>
        <v>28.5</v>
      </c>
      <c r="I40" s="50">
        <f t="shared" si="2"/>
        <v>11.25</v>
      </c>
      <c r="J40" s="49" t="s">
        <v>359</v>
      </c>
    </row>
    <row r="41" spans="1:10" x14ac:dyDescent="0.15">
      <c r="A41">
        <v>2018</v>
      </c>
      <c r="B41" s="22">
        <v>2</v>
      </c>
      <c r="C41" s="22">
        <v>0</v>
      </c>
      <c r="D41" s="22">
        <v>0</v>
      </c>
      <c r="E41" s="22">
        <v>14</v>
      </c>
      <c r="F41" s="22">
        <v>0</v>
      </c>
      <c r="G41" s="50">
        <f>IF(ISERROR(E41/B41),"N/A",E41/B41)</f>
        <v>7</v>
      </c>
      <c r="H41" s="10" t="str">
        <f>IF(ISERROR((B41*6)/D41),"N/A",(B41*6)/D41)</f>
        <v>N/A</v>
      </c>
      <c r="I41" s="10" t="str">
        <f t="shared" ref="I41" si="3">IF(ISERROR(E41/D41),"N/A",E41/D41)</f>
        <v>N/A</v>
      </c>
      <c r="J41" s="49" t="s">
        <v>416</v>
      </c>
    </row>
    <row r="42" spans="1:10" x14ac:dyDescent="0.15">
      <c r="B42"/>
      <c r="C42"/>
      <c r="D42"/>
      <c r="E42"/>
      <c r="F42"/>
      <c r="G42" s="1"/>
      <c r="H42" s="1"/>
      <c r="I42" s="1"/>
    </row>
    <row r="43" spans="1:10" x14ac:dyDescent="0.15">
      <c r="A43" t="s">
        <v>55</v>
      </c>
      <c r="B43">
        <f>SUM(B38:B42)</f>
        <v>59.04</v>
      </c>
      <c r="C43">
        <f>SUM(C38:C42)</f>
        <v>10</v>
      </c>
      <c r="D43">
        <f>SUM(D38:D42)</f>
        <v>13</v>
      </c>
      <c r="E43">
        <f>SUM(E38:E42)</f>
        <v>176</v>
      </c>
      <c r="F43">
        <f>SUM(F38:F42)</f>
        <v>1</v>
      </c>
      <c r="G43" s="1">
        <f>E43/B43</f>
        <v>2.9810298102981032</v>
      </c>
      <c r="H43" s="1">
        <f>(B43*6)/D43</f>
        <v>27.24923076923077</v>
      </c>
      <c r="I43" s="1">
        <f>E43/D43</f>
        <v>13.538461538461538</v>
      </c>
      <c r="J43" s="3" t="s">
        <v>293</v>
      </c>
    </row>
  </sheetData>
  <hyperlinks>
    <hyperlink ref="A1" location="'Overall ave'!A1" display="(back to front sheet)" xr:uid="{00000000-0004-0000-1E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8"/>
  <dimension ref="A1:J49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0" x14ac:dyDescent="0.15">
      <c r="A1" s="19" t="s">
        <v>164</v>
      </c>
    </row>
    <row r="2" spans="1:10" x14ac:dyDescent="0.15">
      <c r="A2" s="5" t="s">
        <v>154</v>
      </c>
      <c r="B2" s="5" t="s">
        <v>155</v>
      </c>
    </row>
    <row r="3" spans="1:10" x14ac:dyDescent="0.15">
      <c r="A3" s="5" t="s">
        <v>108</v>
      </c>
      <c r="B3" s="15"/>
    </row>
    <row r="5" spans="1:10" x14ac:dyDescent="0.15">
      <c r="A5" t="s">
        <v>99</v>
      </c>
      <c r="B5" s="9" t="s">
        <v>140</v>
      </c>
      <c r="C5" s="9" t="s">
        <v>141</v>
      </c>
      <c r="D5" s="9" t="s">
        <v>26</v>
      </c>
      <c r="E5" s="9" t="s">
        <v>264</v>
      </c>
      <c r="F5" s="9" t="s">
        <v>34</v>
      </c>
      <c r="G5" s="9" t="s">
        <v>22</v>
      </c>
      <c r="H5" s="9" t="s">
        <v>35</v>
      </c>
      <c r="I5" s="9" t="s">
        <v>114</v>
      </c>
      <c r="J5" s="9" t="s">
        <v>196</v>
      </c>
    </row>
    <row r="6" spans="1:10" x14ac:dyDescent="0.15">
      <c r="A6">
        <v>2008</v>
      </c>
      <c r="B6" s="9">
        <v>3</v>
      </c>
      <c r="C6" s="9">
        <v>3</v>
      </c>
      <c r="D6" s="9">
        <v>0</v>
      </c>
      <c r="E6" s="9">
        <v>2</v>
      </c>
      <c r="F6" s="9">
        <v>13</v>
      </c>
      <c r="I6" s="1">
        <f>IF(C6=0,"",ROUND(F6/(C6-D6),3))</f>
        <v>4.3330000000000002</v>
      </c>
    </row>
    <row r="7" spans="1:10" x14ac:dyDescent="0.15">
      <c r="A7">
        <v>2009</v>
      </c>
      <c r="B7" s="9">
        <v>7</v>
      </c>
      <c r="C7" s="9">
        <v>6</v>
      </c>
      <c r="D7" s="9">
        <v>1</v>
      </c>
      <c r="E7" s="9">
        <v>1</v>
      </c>
      <c r="F7" s="9">
        <v>28</v>
      </c>
      <c r="I7" s="1">
        <f>IF(C7=0,"",ROUND(F7/(C7-D7),3))</f>
        <v>5.6</v>
      </c>
      <c r="J7">
        <v>14</v>
      </c>
    </row>
    <row r="8" spans="1:10" x14ac:dyDescent="0.15">
      <c r="A8">
        <v>2010</v>
      </c>
      <c r="B8"/>
      <c r="C8"/>
      <c r="D8"/>
      <c r="E8"/>
      <c r="F8"/>
      <c r="G8"/>
      <c r="H8"/>
    </row>
    <row r="9" spans="1:10" x14ac:dyDescent="0.15">
      <c r="A9">
        <v>2011</v>
      </c>
      <c r="B9">
        <v>5</v>
      </c>
      <c r="C9">
        <v>5</v>
      </c>
      <c r="D9">
        <v>3</v>
      </c>
      <c r="E9"/>
      <c r="F9">
        <v>33</v>
      </c>
      <c r="G9"/>
      <c r="H9"/>
      <c r="I9" s="1">
        <f>IF(C9=0,"",ROUND(F9/(C9-D9),3))</f>
        <v>16.5</v>
      </c>
      <c r="J9">
        <v>18</v>
      </c>
    </row>
    <row r="10" spans="1:10" x14ac:dyDescent="0.15">
      <c r="A10">
        <v>2012</v>
      </c>
      <c r="B10" s="9">
        <v>2</v>
      </c>
      <c r="C10" s="9">
        <v>1</v>
      </c>
      <c r="D10" s="9">
        <v>0</v>
      </c>
      <c r="E10" s="9">
        <v>1</v>
      </c>
      <c r="F10" s="9">
        <v>0</v>
      </c>
      <c r="I10" s="1">
        <f>IF(C10=0,"",ROUND(F10/(C10-D10),3))</f>
        <v>0</v>
      </c>
    </row>
    <row r="11" spans="1:10" x14ac:dyDescent="0.15">
      <c r="A11">
        <v>2013</v>
      </c>
      <c r="I11" s="9"/>
    </row>
    <row r="12" spans="1:10" x14ac:dyDescent="0.15">
      <c r="A12">
        <v>2014</v>
      </c>
      <c r="B12" s="9">
        <v>3</v>
      </c>
      <c r="C12" s="9">
        <v>3</v>
      </c>
      <c r="D12" s="9">
        <v>2</v>
      </c>
      <c r="E12" s="9">
        <v>1</v>
      </c>
      <c r="F12" s="9">
        <v>12</v>
      </c>
      <c r="I12" s="1">
        <f>IF(C12=0,"",ROUND(F12/(C12-D12),3))</f>
        <v>12</v>
      </c>
      <c r="J12">
        <v>12</v>
      </c>
    </row>
    <row r="13" spans="1:10" x14ac:dyDescent="0.15">
      <c r="A13">
        <v>2015</v>
      </c>
      <c r="B13" s="9">
        <v>5</v>
      </c>
      <c r="C13" s="9">
        <v>2</v>
      </c>
      <c r="D13" s="9">
        <v>0</v>
      </c>
      <c r="F13" s="9">
        <v>0</v>
      </c>
      <c r="I13" s="1">
        <f>IF(C13=0,"",ROUND(F13/(C13-D13),3))</f>
        <v>0</v>
      </c>
    </row>
    <row r="14" spans="1:10" x14ac:dyDescent="0.15">
      <c r="I14" s="9"/>
    </row>
    <row r="15" spans="1:10" x14ac:dyDescent="0.15">
      <c r="A15" t="s">
        <v>142</v>
      </c>
      <c r="B15" s="9">
        <f t="shared" ref="B15:H15" si="0">SUM(B6:B14)</f>
        <v>25</v>
      </c>
      <c r="C15" s="9">
        <f t="shared" si="0"/>
        <v>20</v>
      </c>
      <c r="D15" s="9">
        <f t="shared" si="0"/>
        <v>6</v>
      </c>
      <c r="E15" s="9">
        <f t="shared" si="0"/>
        <v>5</v>
      </c>
      <c r="F15" s="9">
        <f t="shared" si="0"/>
        <v>86</v>
      </c>
      <c r="G15" s="9">
        <f t="shared" si="0"/>
        <v>0</v>
      </c>
      <c r="H15" s="9">
        <f t="shared" si="0"/>
        <v>0</v>
      </c>
      <c r="I15" s="10">
        <f>F15/(C15-D15)</f>
        <v>6.1428571428571432</v>
      </c>
      <c r="J15">
        <f>MAX(J6:J14)</f>
        <v>18</v>
      </c>
    </row>
    <row r="16" spans="1:10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3" spans="1:10" x14ac:dyDescent="0.15">
      <c r="H33" s="10"/>
    </row>
    <row r="34" spans="1:10" x14ac:dyDescent="0.15">
      <c r="H34" s="10"/>
    </row>
    <row r="37" spans="1:10" x14ac:dyDescent="0.15">
      <c r="A37" s="5" t="s">
        <v>118</v>
      </c>
    </row>
    <row r="38" spans="1:10" x14ac:dyDescent="0.15">
      <c r="A38" s="5"/>
    </row>
    <row r="39" spans="1:10" x14ac:dyDescent="0.15">
      <c r="A39" t="s">
        <v>99</v>
      </c>
      <c r="B39" t="s">
        <v>58</v>
      </c>
      <c r="C39" t="s">
        <v>59</v>
      </c>
      <c r="D39" t="s">
        <v>60</v>
      </c>
      <c r="E39" t="s">
        <v>34</v>
      </c>
      <c r="F39" t="s">
        <v>62</v>
      </c>
      <c r="G39" s="1" t="s">
        <v>63</v>
      </c>
      <c r="H39" s="1" t="s">
        <v>64</v>
      </c>
      <c r="I39" s="1" t="s">
        <v>36</v>
      </c>
      <c r="J39" s="1" t="s">
        <v>61</v>
      </c>
    </row>
    <row r="40" spans="1:10" x14ac:dyDescent="0.15">
      <c r="A40">
        <v>2008</v>
      </c>
      <c r="B40">
        <v>2</v>
      </c>
      <c r="C40">
        <v>0</v>
      </c>
      <c r="D40">
        <v>0</v>
      </c>
      <c r="E40">
        <v>13</v>
      </c>
      <c r="F40"/>
      <c r="G40" s="10">
        <f t="shared" ref="G40:G43" si="1">IF(ISERROR(E40/B40),"N/A",E40/B40)</f>
        <v>6.5</v>
      </c>
      <c r="H40" s="10" t="str">
        <f t="shared" ref="H40:H43" si="2">IF(ISERROR((B40*6)/D40),"N/A",(B40*6)/D40)</f>
        <v>N/A</v>
      </c>
      <c r="I40" s="10" t="str">
        <f t="shared" ref="I40:I41" si="3">IF(ISERROR(E40/D40),"N/A",E40/D40)</f>
        <v>N/A</v>
      </c>
      <c r="J40" t="s">
        <v>202</v>
      </c>
    </row>
    <row r="41" spans="1:10" x14ac:dyDescent="0.15">
      <c r="A41">
        <v>2009</v>
      </c>
      <c r="B41">
        <v>17</v>
      </c>
      <c r="C41">
        <v>3</v>
      </c>
      <c r="D41">
        <v>2</v>
      </c>
      <c r="E41">
        <v>69</v>
      </c>
      <c r="F41"/>
      <c r="G41" s="10">
        <f t="shared" si="1"/>
        <v>4.0588235294117645</v>
      </c>
      <c r="H41" s="10">
        <f t="shared" si="2"/>
        <v>51</v>
      </c>
      <c r="I41" s="10">
        <f t="shared" si="3"/>
        <v>34.5</v>
      </c>
      <c r="J41" t="s">
        <v>191</v>
      </c>
    </row>
    <row r="42" spans="1:10" x14ac:dyDescent="0.15">
      <c r="A42">
        <v>2010</v>
      </c>
      <c r="B42"/>
      <c r="C42"/>
      <c r="D42"/>
      <c r="E42"/>
      <c r="F42"/>
      <c r="G42" s="10"/>
      <c r="H42" s="10"/>
      <c r="I42" s="10"/>
    </row>
    <row r="43" spans="1:10" x14ac:dyDescent="0.15">
      <c r="A43">
        <v>2011</v>
      </c>
      <c r="B43">
        <v>22.5</v>
      </c>
      <c r="C43">
        <v>2</v>
      </c>
      <c r="D43">
        <v>7</v>
      </c>
      <c r="E43">
        <v>115</v>
      </c>
      <c r="F43"/>
      <c r="G43" s="10">
        <f t="shared" si="1"/>
        <v>5.1111111111111107</v>
      </c>
      <c r="H43" s="10">
        <f t="shared" si="2"/>
        <v>19.285714285714285</v>
      </c>
      <c r="I43" s="10">
        <f>IF(ISERROR(E43/D43),"N/A",E43/D43)</f>
        <v>16.428571428571427</v>
      </c>
      <c r="J43" t="s">
        <v>12</v>
      </c>
    </row>
    <row r="44" spans="1:10" x14ac:dyDescent="0.15">
      <c r="A44">
        <v>2012</v>
      </c>
      <c r="B44"/>
      <c r="C44"/>
      <c r="D44"/>
      <c r="E44"/>
      <c r="F44"/>
      <c r="G44" s="10"/>
      <c r="H44" s="10"/>
      <c r="I44" s="10"/>
    </row>
    <row r="45" spans="1:10" x14ac:dyDescent="0.15">
      <c r="A45">
        <v>2013</v>
      </c>
      <c r="B45"/>
      <c r="C45"/>
      <c r="D45"/>
      <c r="E45"/>
      <c r="F45"/>
      <c r="G45" s="10"/>
      <c r="H45" s="10"/>
      <c r="I45" s="10"/>
    </row>
    <row r="46" spans="1:10" x14ac:dyDescent="0.15">
      <c r="A46">
        <v>2014</v>
      </c>
      <c r="B46">
        <v>21</v>
      </c>
      <c r="C46">
        <v>1</v>
      </c>
      <c r="D46">
        <v>1</v>
      </c>
      <c r="E46">
        <v>100</v>
      </c>
      <c r="F46"/>
      <c r="G46" s="10">
        <f>IF(ISERROR(E46/B46),"N/A",E46/B46)</f>
        <v>4.7619047619047619</v>
      </c>
      <c r="H46" s="10">
        <f>IF(ISERROR((B46*6)/D46),"N/A",(B46*6)/D46)</f>
        <v>126</v>
      </c>
      <c r="I46" s="10">
        <f>IF(ISERROR(E46/D46),"N/A",E46/D46)</f>
        <v>100</v>
      </c>
      <c r="J46" t="s">
        <v>237</v>
      </c>
    </row>
    <row r="47" spans="1:10" x14ac:dyDescent="0.15">
      <c r="A47">
        <v>2015</v>
      </c>
      <c r="B47">
        <v>11.5</v>
      </c>
      <c r="C47">
        <v>2</v>
      </c>
      <c r="D47">
        <v>5</v>
      </c>
      <c r="E47">
        <v>58</v>
      </c>
      <c r="F47"/>
      <c r="G47" s="10">
        <f>IF(ISERROR(E47/B47),"N/A",E47/B47)</f>
        <v>5.0434782608695654</v>
      </c>
      <c r="H47" s="10">
        <f>IF(ISERROR((B47*6)/D47),"N/A",(B47*6)/D47)</f>
        <v>13.8</v>
      </c>
      <c r="I47" s="10">
        <f>IF(ISERROR(E47/D47),"N/A",E47/D47)</f>
        <v>11.6</v>
      </c>
      <c r="J47" t="s">
        <v>245</v>
      </c>
    </row>
    <row r="48" spans="1:10" x14ac:dyDescent="0.15">
      <c r="B48"/>
      <c r="C48"/>
      <c r="D48"/>
      <c r="E48"/>
      <c r="F48"/>
      <c r="G48" s="1"/>
      <c r="H48" s="1"/>
      <c r="I48" s="1"/>
    </row>
    <row r="49" spans="1:10" x14ac:dyDescent="0.15">
      <c r="A49" t="s">
        <v>55</v>
      </c>
      <c r="B49">
        <f>SUM(B40:B48)</f>
        <v>74</v>
      </c>
      <c r="C49">
        <f>SUM(C40:C48)</f>
        <v>8</v>
      </c>
      <c r="D49">
        <f>SUM(D40:D48)</f>
        <v>15</v>
      </c>
      <c r="E49">
        <f>SUM(E40:E48)</f>
        <v>355</v>
      </c>
      <c r="F49">
        <f>SUM(F40:F48)</f>
        <v>0</v>
      </c>
      <c r="G49" s="1">
        <f>E49/B49</f>
        <v>4.7972972972972974</v>
      </c>
      <c r="H49" s="1">
        <f>(B49*6)/D49</f>
        <v>29.6</v>
      </c>
      <c r="I49" s="1">
        <f>E49/D49</f>
        <v>23.666666666666668</v>
      </c>
      <c r="J49" t="s">
        <v>12</v>
      </c>
    </row>
  </sheetData>
  <hyperlinks>
    <hyperlink ref="A1" location="'Overall ave'!A1" display="(back to front sheet)" xr:uid="{00000000-0004-0000-1F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9"/>
  <dimension ref="A1:L34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</row>
    <row r="2" spans="1:12" x14ac:dyDescent="0.15">
      <c r="A2" s="5" t="s">
        <v>153</v>
      </c>
      <c r="B2" s="5" t="s">
        <v>120</v>
      </c>
    </row>
    <row r="3" spans="1:12" x14ac:dyDescent="0.15">
      <c r="A3" s="5" t="s">
        <v>108</v>
      </c>
      <c r="B3" s="15"/>
    </row>
    <row r="5" spans="1:12" x14ac:dyDescent="0.15">
      <c r="A5" t="s">
        <v>99</v>
      </c>
      <c r="B5" s="9" t="s">
        <v>140</v>
      </c>
      <c r="C5" s="9" t="s">
        <v>141</v>
      </c>
      <c r="D5" s="9" t="s">
        <v>26</v>
      </c>
      <c r="E5" s="9" t="s">
        <v>264</v>
      </c>
      <c r="F5" s="9" t="s">
        <v>34</v>
      </c>
      <c r="G5" s="9" t="s">
        <v>22</v>
      </c>
      <c r="H5" s="9" t="s">
        <v>35</v>
      </c>
      <c r="I5" s="9" t="s">
        <v>114</v>
      </c>
      <c r="J5" s="9" t="s">
        <v>196</v>
      </c>
      <c r="K5" s="9" t="s">
        <v>262</v>
      </c>
      <c r="L5" s="9" t="s">
        <v>275</v>
      </c>
    </row>
    <row r="6" spans="1:12" x14ac:dyDescent="0.15">
      <c r="A6">
        <v>2008</v>
      </c>
      <c r="B6" s="9">
        <v>2</v>
      </c>
      <c r="C6" s="9">
        <v>2</v>
      </c>
      <c r="D6" s="9">
        <v>0</v>
      </c>
      <c r="E6" s="9">
        <v>0</v>
      </c>
      <c r="F6" s="9">
        <v>8</v>
      </c>
      <c r="I6" s="1">
        <f t="shared" ref="I6:I13" si="0">IF(C6=0,"",ROUND(F6/(C6-D6),3))</f>
        <v>4</v>
      </c>
    </row>
    <row r="7" spans="1:12" x14ac:dyDescent="0.15">
      <c r="A7">
        <v>2009</v>
      </c>
      <c r="B7" s="9">
        <v>5</v>
      </c>
      <c r="C7" s="9">
        <v>4</v>
      </c>
      <c r="D7" s="9">
        <v>1</v>
      </c>
      <c r="F7" s="9">
        <v>34</v>
      </c>
      <c r="I7" s="1">
        <f t="shared" si="0"/>
        <v>11.333</v>
      </c>
      <c r="J7">
        <v>17</v>
      </c>
    </row>
    <row r="8" spans="1:12" x14ac:dyDescent="0.15">
      <c r="A8">
        <v>2010</v>
      </c>
      <c r="B8">
        <v>8</v>
      </c>
      <c r="C8">
        <v>8</v>
      </c>
      <c r="D8">
        <v>1</v>
      </c>
      <c r="E8"/>
      <c r="F8">
        <v>194</v>
      </c>
      <c r="G8"/>
      <c r="H8"/>
      <c r="I8" s="1">
        <f t="shared" si="0"/>
        <v>27.713999999999999</v>
      </c>
      <c r="J8">
        <v>42</v>
      </c>
    </row>
    <row r="9" spans="1:12" x14ac:dyDescent="0.15">
      <c r="A9">
        <v>2011</v>
      </c>
      <c r="B9">
        <v>8</v>
      </c>
      <c r="C9">
        <v>6</v>
      </c>
      <c r="D9">
        <v>2</v>
      </c>
      <c r="E9">
        <v>1</v>
      </c>
      <c r="F9">
        <v>29</v>
      </c>
      <c r="G9"/>
      <c r="H9"/>
      <c r="I9" s="1">
        <f t="shared" si="0"/>
        <v>7.25</v>
      </c>
      <c r="J9">
        <v>8</v>
      </c>
    </row>
    <row r="10" spans="1:12" x14ac:dyDescent="0.15">
      <c r="A10">
        <v>2012</v>
      </c>
      <c r="B10" s="9">
        <v>5</v>
      </c>
      <c r="C10" s="9">
        <v>4</v>
      </c>
      <c r="D10" s="9">
        <v>1</v>
      </c>
      <c r="E10" s="9">
        <v>1</v>
      </c>
      <c r="F10" s="9">
        <v>73</v>
      </c>
      <c r="I10" s="1">
        <f t="shared" si="0"/>
        <v>24.332999999999998</v>
      </c>
      <c r="J10">
        <v>47</v>
      </c>
    </row>
    <row r="11" spans="1:12" x14ac:dyDescent="0.15">
      <c r="A11">
        <v>2013</v>
      </c>
      <c r="B11" s="22">
        <v>6</v>
      </c>
      <c r="C11" s="22">
        <v>6</v>
      </c>
      <c r="D11" s="22">
        <v>0</v>
      </c>
      <c r="E11" s="22"/>
      <c r="F11" s="22">
        <v>100</v>
      </c>
      <c r="I11" s="1">
        <f t="shared" si="0"/>
        <v>16.667000000000002</v>
      </c>
      <c r="J11">
        <v>37</v>
      </c>
      <c r="L11">
        <v>1</v>
      </c>
    </row>
    <row r="12" spans="1:12" x14ac:dyDescent="0.15">
      <c r="A12">
        <v>2014</v>
      </c>
      <c r="B12" s="22">
        <v>5</v>
      </c>
      <c r="C12" s="22">
        <v>5</v>
      </c>
      <c r="D12" s="22">
        <v>0</v>
      </c>
      <c r="E12" s="22">
        <v>2</v>
      </c>
      <c r="F12" s="22">
        <v>23</v>
      </c>
      <c r="I12" s="1">
        <f t="shared" si="0"/>
        <v>4.5999999999999996</v>
      </c>
      <c r="J12">
        <v>21</v>
      </c>
      <c r="L12">
        <v>2</v>
      </c>
    </row>
    <row r="13" spans="1:12" x14ac:dyDescent="0.15">
      <c r="A13">
        <v>2015</v>
      </c>
      <c r="B13" s="22">
        <v>4</v>
      </c>
      <c r="C13" s="22">
        <v>4</v>
      </c>
      <c r="D13" s="22">
        <v>1</v>
      </c>
      <c r="E13" s="22"/>
      <c r="F13" s="22">
        <v>48</v>
      </c>
      <c r="I13" s="1">
        <f t="shared" si="0"/>
        <v>16</v>
      </c>
      <c r="J13">
        <v>33</v>
      </c>
      <c r="L13">
        <v>1</v>
      </c>
    </row>
    <row r="14" spans="1:12" x14ac:dyDescent="0.15">
      <c r="I14" s="9"/>
    </row>
    <row r="15" spans="1:12" x14ac:dyDescent="0.15">
      <c r="A15" t="s">
        <v>142</v>
      </c>
      <c r="B15" s="9">
        <f t="shared" ref="B15:H15" si="1">SUM(B6:B14)</f>
        <v>43</v>
      </c>
      <c r="C15" s="9">
        <f t="shared" si="1"/>
        <v>39</v>
      </c>
      <c r="D15" s="9">
        <f t="shared" si="1"/>
        <v>6</v>
      </c>
      <c r="E15" s="9">
        <f t="shared" si="1"/>
        <v>4</v>
      </c>
      <c r="F15" s="9">
        <f t="shared" si="1"/>
        <v>509</v>
      </c>
      <c r="G15" s="9">
        <f t="shared" si="1"/>
        <v>0</v>
      </c>
      <c r="H15" s="9">
        <f t="shared" si="1"/>
        <v>0</v>
      </c>
      <c r="I15" s="10">
        <f>F15/(C15-D15)</f>
        <v>15.424242424242424</v>
      </c>
      <c r="J15">
        <f>MAX(J6:J14)</f>
        <v>47</v>
      </c>
      <c r="L15" s="9">
        <f t="shared" ref="L15" si="2">SUM(L6:L14)</f>
        <v>4</v>
      </c>
    </row>
    <row r="16" spans="1:12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3" spans="8:8" x14ac:dyDescent="0.15">
      <c r="H33" s="10"/>
    </row>
    <row r="34" spans="8:8" x14ac:dyDescent="0.15">
      <c r="H34" s="10"/>
    </row>
  </sheetData>
  <hyperlinks>
    <hyperlink ref="A1" location="'Overall ave'!A1" display="(back to front sheet)" xr:uid="{00000000-0004-0000-20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57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  <col min="11" max="11" width="7.01171875" bestFit="1" customWidth="1"/>
    <col min="12" max="12" width="7.68359375" customWidth="1"/>
  </cols>
  <sheetData>
    <row r="1" spans="1:12" x14ac:dyDescent="0.15">
      <c r="A1" s="19" t="s">
        <v>164</v>
      </c>
      <c r="C1" s="63" t="s">
        <v>265</v>
      </c>
    </row>
    <row r="2" spans="1:12" x14ac:dyDescent="0.15">
      <c r="A2" s="5" t="s">
        <v>156</v>
      </c>
      <c r="B2" s="5" t="s">
        <v>107</v>
      </c>
    </row>
    <row r="3" spans="1:12" x14ac:dyDescent="0.15">
      <c r="A3" s="5" t="s">
        <v>108</v>
      </c>
      <c r="B3" s="15"/>
      <c r="L3" s="31"/>
    </row>
    <row r="4" spans="1:12" hidden="1" x14ac:dyDescent="0.15">
      <c r="A4" s="9">
        <f>COUNTA(A8:A19)</f>
        <v>11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COUNTA(A45:A56)</f>
        <v>11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  <c r="K5" s="9"/>
      <c r="L5" s="9"/>
    </row>
    <row r="6" spans="1:12" x14ac:dyDescent="0.15">
      <c r="A6" s="9"/>
      <c r="K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2009</v>
      </c>
      <c r="B8">
        <v>4</v>
      </c>
      <c r="C8">
        <v>4</v>
      </c>
      <c r="D8">
        <v>0</v>
      </c>
      <c r="E8">
        <v>3</v>
      </c>
      <c r="F8">
        <v>41</v>
      </c>
      <c r="G8">
        <v>0</v>
      </c>
      <c r="H8">
        <v>0</v>
      </c>
      <c r="I8" s="1">
        <f t="shared" ref="I8:I13" si="0">IF(C8-D8=0,"--",F8/(C8-D8))</f>
        <v>10.25</v>
      </c>
      <c r="J8">
        <v>41</v>
      </c>
      <c r="L8">
        <v>2</v>
      </c>
    </row>
    <row r="9" spans="1:12" x14ac:dyDescent="0.15">
      <c r="A9">
        <v>2010</v>
      </c>
      <c r="B9">
        <v>13</v>
      </c>
      <c r="C9">
        <v>12</v>
      </c>
      <c r="D9">
        <v>2</v>
      </c>
      <c r="E9">
        <v>1</v>
      </c>
      <c r="F9">
        <v>121</v>
      </c>
      <c r="G9">
        <v>0</v>
      </c>
      <c r="H9">
        <v>0</v>
      </c>
      <c r="I9" s="1">
        <f t="shared" si="0"/>
        <v>12.1</v>
      </c>
      <c r="J9">
        <v>30</v>
      </c>
      <c r="L9">
        <v>9</v>
      </c>
    </row>
    <row r="10" spans="1:12" x14ac:dyDescent="0.15">
      <c r="A10">
        <v>2011</v>
      </c>
      <c r="B10">
        <v>17</v>
      </c>
      <c r="C10">
        <v>16</v>
      </c>
      <c r="D10">
        <v>3</v>
      </c>
      <c r="E10">
        <v>3</v>
      </c>
      <c r="F10">
        <v>306</v>
      </c>
      <c r="G10">
        <v>0</v>
      </c>
      <c r="H10">
        <v>3</v>
      </c>
      <c r="I10" s="1">
        <f t="shared" si="0"/>
        <v>23.53846153846154</v>
      </c>
      <c r="J10">
        <v>77</v>
      </c>
      <c r="L10">
        <v>10</v>
      </c>
    </row>
    <row r="11" spans="1:12" x14ac:dyDescent="0.15">
      <c r="A11">
        <v>2012</v>
      </c>
      <c r="B11" s="9">
        <v>14</v>
      </c>
      <c r="C11" s="9">
        <v>9</v>
      </c>
      <c r="D11" s="9">
        <v>1</v>
      </c>
      <c r="E11" s="9">
        <v>2</v>
      </c>
      <c r="F11" s="9">
        <v>159</v>
      </c>
      <c r="G11">
        <v>0</v>
      </c>
      <c r="H11" s="9">
        <v>1</v>
      </c>
      <c r="I11" s="1">
        <f t="shared" si="0"/>
        <v>19.875</v>
      </c>
      <c r="J11" s="9">
        <v>59</v>
      </c>
      <c r="L11">
        <v>8</v>
      </c>
    </row>
    <row r="12" spans="1:12" x14ac:dyDescent="0.15">
      <c r="A12">
        <v>2013</v>
      </c>
      <c r="B12" s="22">
        <v>14</v>
      </c>
      <c r="C12" s="22">
        <v>11</v>
      </c>
      <c r="D12" s="9">
        <v>3</v>
      </c>
      <c r="E12" s="9">
        <v>1</v>
      </c>
      <c r="F12" s="9">
        <v>266</v>
      </c>
      <c r="G12">
        <v>0</v>
      </c>
      <c r="H12" s="9">
        <v>1</v>
      </c>
      <c r="I12" s="1">
        <f t="shared" si="0"/>
        <v>33.25</v>
      </c>
      <c r="J12" s="9">
        <v>59</v>
      </c>
      <c r="L12">
        <v>10</v>
      </c>
    </row>
    <row r="13" spans="1:12" x14ac:dyDescent="0.15">
      <c r="A13">
        <v>2014</v>
      </c>
      <c r="B13" s="22">
        <v>12</v>
      </c>
      <c r="C13" s="22">
        <v>10</v>
      </c>
      <c r="D13" s="9">
        <v>1</v>
      </c>
      <c r="E13" s="9">
        <v>2</v>
      </c>
      <c r="F13" s="9">
        <v>109</v>
      </c>
      <c r="G13">
        <v>0</v>
      </c>
      <c r="H13" s="9">
        <v>1</v>
      </c>
      <c r="I13" s="1">
        <f t="shared" si="0"/>
        <v>12.111111111111111</v>
      </c>
      <c r="J13" s="9">
        <v>56</v>
      </c>
      <c r="L13">
        <v>7</v>
      </c>
    </row>
    <row r="14" spans="1:12" x14ac:dyDescent="0.15">
      <c r="A14">
        <v>2015</v>
      </c>
      <c r="B14" s="22">
        <v>15</v>
      </c>
      <c r="C14" s="22">
        <v>12</v>
      </c>
      <c r="D14" s="9">
        <v>3</v>
      </c>
      <c r="E14" s="9">
        <v>0</v>
      </c>
      <c r="F14" s="9">
        <v>470</v>
      </c>
      <c r="G14">
        <v>1</v>
      </c>
      <c r="H14" s="9">
        <v>3</v>
      </c>
      <c r="I14" s="1">
        <f>IF(C14-D14=0,"--",F14/(C14-D14))</f>
        <v>52.222222222222221</v>
      </c>
      <c r="J14" s="9">
        <v>104</v>
      </c>
      <c r="L14">
        <v>14</v>
      </c>
    </row>
    <row r="15" spans="1:12" x14ac:dyDescent="0.15">
      <c r="A15">
        <v>2016</v>
      </c>
      <c r="B15" s="22">
        <v>9</v>
      </c>
      <c r="C15" s="22">
        <v>8</v>
      </c>
      <c r="D15" s="22">
        <v>0</v>
      </c>
      <c r="E15" s="22">
        <v>0</v>
      </c>
      <c r="F15" s="22">
        <v>175</v>
      </c>
      <c r="G15" s="22">
        <v>0</v>
      </c>
      <c r="H15" s="22">
        <v>1</v>
      </c>
      <c r="I15" s="1">
        <f>IF(C15-D15=0,"--",F15/(C15-D15))</f>
        <v>21.875</v>
      </c>
      <c r="J15" s="22">
        <v>58</v>
      </c>
      <c r="L15">
        <v>3</v>
      </c>
    </row>
    <row r="16" spans="1:12" x14ac:dyDescent="0.15">
      <c r="A16">
        <v>2017</v>
      </c>
      <c r="B16" s="22">
        <v>15</v>
      </c>
      <c r="C16" s="22">
        <v>14</v>
      </c>
      <c r="D16" s="22">
        <v>5</v>
      </c>
      <c r="E16" s="22">
        <v>1</v>
      </c>
      <c r="F16" s="22">
        <v>382</v>
      </c>
      <c r="G16" s="22">
        <v>0</v>
      </c>
      <c r="H16" s="22">
        <v>3</v>
      </c>
      <c r="I16" s="1">
        <f>IF(C16-D16=0,"--",F16/(C16-D16))</f>
        <v>42.444444444444443</v>
      </c>
      <c r="J16" s="22">
        <v>63</v>
      </c>
      <c r="K16" t="s">
        <v>353</v>
      </c>
      <c r="L16" s="22">
        <v>11</v>
      </c>
    </row>
    <row r="17" spans="1:12" x14ac:dyDescent="0.15">
      <c r="A17">
        <v>2018</v>
      </c>
      <c r="B17" s="22">
        <v>15</v>
      </c>
      <c r="C17" s="22">
        <v>15</v>
      </c>
      <c r="D17" s="22">
        <v>1</v>
      </c>
      <c r="E17" s="22">
        <v>0</v>
      </c>
      <c r="F17" s="22">
        <v>254</v>
      </c>
      <c r="G17" s="22">
        <v>0</v>
      </c>
      <c r="H17" s="22">
        <v>1</v>
      </c>
      <c r="I17" s="1">
        <f>IF(C17-D17=0,"--",F17/(C17-D17))</f>
        <v>18.142857142857142</v>
      </c>
      <c r="J17" s="59">
        <v>59</v>
      </c>
      <c r="L17" s="22">
        <v>5</v>
      </c>
    </row>
    <row r="18" spans="1:12" x14ac:dyDescent="0.15">
      <c r="A18">
        <v>2019</v>
      </c>
      <c r="B18" s="22">
        <v>18</v>
      </c>
      <c r="C18" s="22">
        <v>15</v>
      </c>
      <c r="D18" s="22">
        <v>5</v>
      </c>
      <c r="E18" s="22">
        <v>1</v>
      </c>
      <c r="F18" s="22">
        <v>241</v>
      </c>
      <c r="G18" s="22">
        <v>0</v>
      </c>
      <c r="H18" s="22">
        <v>2</v>
      </c>
      <c r="I18" s="1">
        <f>IF(C18-D18=0,"--",F18/(C18-D18))</f>
        <v>24.1</v>
      </c>
      <c r="J18" s="22">
        <v>53</v>
      </c>
      <c r="K18" s="22" t="s">
        <v>409</v>
      </c>
      <c r="L18" s="22">
        <v>9</v>
      </c>
    </row>
    <row r="19" spans="1:12" x14ac:dyDescent="0.15">
      <c r="I19" s="9"/>
    </row>
    <row r="20" spans="1:12" x14ac:dyDescent="0.15">
      <c r="A20" t="s">
        <v>142</v>
      </c>
      <c r="B20" s="9">
        <f>SUM(B8:B19)</f>
        <v>146</v>
      </c>
      <c r="C20" s="9">
        <f t="shared" ref="C20:H20" si="1">SUM(C8:C19)</f>
        <v>126</v>
      </c>
      <c r="D20" s="9">
        <f t="shared" si="1"/>
        <v>24</v>
      </c>
      <c r="E20" s="9">
        <f t="shared" si="1"/>
        <v>14</v>
      </c>
      <c r="F20" s="9">
        <f t="shared" si="1"/>
        <v>2524</v>
      </c>
      <c r="G20" s="9">
        <f t="shared" si="1"/>
        <v>1</v>
      </c>
      <c r="H20" s="9">
        <f t="shared" si="1"/>
        <v>16</v>
      </c>
      <c r="I20" s="10">
        <f>F20/(C20-D20)</f>
        <v>24.745098039215687</v>
      </c>
      <c r="J20" s="11">
        <f>MAX(J8:J19)</f>
        <v>104</v>
      </c>
      <c r="L20" s="11">
        <f>MAX(L8:L19)</f>
        <v>14</v>
      </c>
    </row>
    <row r="21" spans="1:12" x14ac:dyDescent="0.15">
      <c r="H21" s="10"/>
    </row>
    <row r="22" spans="1:12" x14ac:dyDescent="0.15">
      <c r="H22" s="10"/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7" spans="1:10" x14ac:dyDescent="0.15">
      <c r="H37" s="10"/>
    </row>
    <row r="38" spans="1:10" x14ac:dyDescent="0.15">
      <c r="H38" s="10"/>
    </row>
    <row r="39" spans="1:10" x14ac:dyDescent="0.15">
      <c r="H39" s="10"/>
    </row>
    <row r="42" spans="1:10" x14ac:dyDescent="0.15">
      <c r="A42" s="5" t="s">
        <v>118</v>
      </c>
    </row>
    <row r="43" spans="1:10" x14ac:dyDescent="0.15">
      <c r="A43" s="5"/>
    </row>
    <row r="44" spans="1:10" x14ac:dyDescent="0.15">
      <c r="A44" s="3" t="s">
        <v>99</v>
      </c>
      <c r="B44" s="3" t="s">
        <v>58</v>
      </c>
      <c r="C44" s="3" t="s">
        <v>59</v>
      </c>
      <c r="D44" s="3" t="s">
        <v>60</v>
      </c>
      <c r="E44" s="3" t="s">
        <v>34</v>
      </c>
      <c r="F44" s="3" t="s">
        <v>62</v>
      </c>
      <c r="G44" s="4" t="s">
        <v>63</v>
      </c>
      <c r="H44" s="4" t="s">
        <v>64</v>
      </c>
      <c r="I44" s="4" t="s">
        <v>36</v>
      </c>
      <c r="J44" s="4" t="s">
        <v>61</v>
      </c>
    </row>
    <row r="45" spans="1:10" x14ac:dyDescent="0.15">
      <c r="A45">
        <v>2009</v>
      </c>
      <c r="B45">
        <v>10</v>
      </c>
      <c r="C45">
        <v>1</v>
      </c>
      <c r="D45">
        <v>0</v>
      </c>
      <c r="E45">
        <v>46</v>
      </c>
      <c r="F45">
        <v>0</v>
      </c>
      <c r="G45" s="10">
        <f t="shared" ref="G45:G47" si="2">IF(ISERROR(E45/B45),"N/A",E45/B45)</f>
        <v>4.5999999999999996</v>
      </c>
      <c r="H45" s="10" t="str">
        <f t="shared" ref="H45:H47" si="3">IF(ISERROR((B45*6)/D45),"N/A",(B45*6)/D45)</f>
        <v>N/A</v>
      </c>
      <c r="I45" s="10" t="str">
        <f t="shared" ref="I45:I46" si="4">IF(ISERROR(E45/D45),"N/A",E45/D45)</f>
        <v>N/A</v>
      </c>
      <c r="J45" s="3" t="s">
        <v>169</v>
      </c>
    </row>
    <row r="46" spans="1:10" x14ac:dyDescent="0.15">
      <c r="A46">
        <v>2010</v>
      </c>
      <c r="B46">
        <v>21</v>
      </c>
      <c r="C46">
        <v>0</v>
      </c>
      <c r="D46">
        <v>2</v>
      </c>
      <c r="E46">
        <v>106</v>
      </c>
      <c r="F46">
        <v>0</v>
      </c>
      <c r="G46" s="10">
        <f t="shared" si="2"/>
        <v>5.0476190476190474</v>
      </c>
      <c r="H46" s="10">
        <f t="shared" si="3"/>
        <v>63</v>
      </c>
      <c r="I46" s="10">
        <f t="shared" si="4"/>
        <v>53</v>
      </c>
      <c r="J46" s="3" t="s">
        <v>170</v>
      </c>
    </row>
    <row r="47" spans="1:10" x14ac:dyDescent="0.15">
      <c r="A47">
        <v>2011</v>
      </c>
      <c r="B47">
        <v>57.4</v>
      </c>
      <c r="C47">
        <v>8</v>
      </c>
      <c r="D47">
        <v>15</v>
      </c>
      <c r="E47">
        <v>242</v>
      </c>
      <c r="F47">
        <v>1</v>
      </c>
      <c r="G47" s="10">
        <f t="shared" si="2"/>
        <v>4.2160278745644604</v>
      </c>
      <c r="H47" s="10">
        <f t="shared" si="3"/>
        <v>22.959999999999997</v>
      </c>
      <c r="I47" s="10">
        <f t="shared" ref="I47:I52" si="5">IF(ISERROR(E47/D47),"N/A",E47/D47)</f>
        <v>16.133333333333333</v>
      </c>
      <c r="J47" s="3" t="s">
        <v>171</v>
      </c>
    </row>
    <row r="48" spans="1:10" x14ac:dyDescent="0.15">
      <c r="A48">
        <v>2012</v>
      </c>
      <c r="B48">
        <v>40.1</v>
      </c>
      <c r="C48">
        <v>5</v>
      </c>
      <c r="D48">
        <v>9</v>
      </c>
      <c r="E48">
        <v>144</v>
      </c>
      <c r="F48">
        <v>0</v>
      </c>
      <c r="G48" s="10">
        <f t="shared" ref="G48:G53" si="6">IF(ISERROR(E48/B48),"N/A",E48/B48)</f>
        <v>3.591022443890274</v>
      </c>
      <c r="H48" s="10">
        <f t="shared" ref="H48:H53" si="7">IF(ISERROR((B48*6)/D48),"N/A",(B48*6)/D48)</f>
        <v>26.733333333333334</v>
      </c>
      <c r="I48" s="10">
        <f t="shared" si="5"/>
        <v>16</v>
      </c>
      <c r="J48" s="3" t="s">
        <v>172</v>
      </c>
    </row>
    <row r="49" spans="1:10" x14ac:dyDescent="0.15">
      <c r="A49">
        <v>2013</v>
      </c>
      <c r="B49">
        <v>53.5</v>
      </c>
      <c r="C49">
        <v>8</v>
      </c>
      <c r="D49">
        <v>10</v>
      </c>
      <c r="E49">
        <v>236</v>
      </c>
      <c r="F49">
        <v>0</v>
      </c>
      <c r="G49" s="10">
        <f t="shared" si="6"/>
        <v>4.4112149532710276</v>
      </c>
      <c r="H49" s="10">
        <f t="shared" si="7"/>
        <v>32.1</v>
      </c>
      <c r="I49" s="10">
        <f t="shared" si="5"/>
        <v>23.6</v>
      </c>
      <c r="J49" s="23" t="s">
        <v>176</v>
      </c>
    </row>
    <row r="50" spans="1:10" x14ac:dyDescent="0.15">
      <c r="A50">
        <v>2014</v>
      </c>
      <c r="B50">
        <v>66</v>
      </c>
      <c r="C50">
        <v>3</v>
      </c>
      <c r="D50">
        <v>15</v>
      </c>
      <c r="E50">
        <v>361</v>
      </c>
      <c r="F50">
        <v>1</v>
      </c>
      <c r="G50" s="10">
        <f t="shared" si="6"/>
        <v>5.4696969696969697</v>
      </c>
      <c r="H50" s="10">
        <f t="shared" si="7"/>
        <v>26.4</v>
      </c>
      <c r="I50" s="10">
        <f t="shared" si="5"/>
        <v>24.066666666666666</v>
      </c>
      <c r="J50" s="23" t="s">
        <v>179</v>
      </c>
    </row>
    <row r="51" spans="1:10" x14ac:dyDescent="0.15">
      <c r="A51">
        <v>2015</v>
      </c>
      <c r="B51">
        <v>81.099999999999994</v>
      </c>
      <c r="C51">
        <v>18</v>
      </c>
      <c r="D51">
        <v>22</v>
      </c>
      <c r="E51">
        <v>344</v>
      </c>
      <c r="F51">
        <v>1</v>
      </c>
      <c r="G51" s="10">
        <f t="shared" si="6"/>
        <v>4.2416769420468556</v>
      </c>
      <c r="H51" s="10">
        <f t="shared" si="7"/>
        <v>22.118181818181817</v>
      </c>
      <c r="I51" s="10">
        <f t="shared" si="5"/>
        <v>15.636363636363637</v>
      </c>
      <c r="J51" s="23" t="s">
        <v>89</v>
      </c>
    </row>
    <row r="52" spans="1:10" x14ac:dyDescent="0.15">
      <c r="A52">
        <v>2016</v>
      </c>
      <c r="B52" s="22">
        <v>50</v>
      </c>
      <c r="C52" s="22">
        <v>5</v>
      </c>
      <c r="D52" s="22">
        <v>17</v>
      </c>
      <c r="E52" s="22">
        <v>233</v>
      </c>
      <c r="F52" s="22">
        <v>1</v>
      </c>
      <c r="G52" s="10">
        <f t="shared" si="6"/>
        <v>4.66</v>
      </c>
      <c r="H52" s="10">
        <f t="shared" si="7"/>
        <v>17.647058823529413</v>
      </c>
      <c r="I52" s="10">
        <f t="shared" si="5"/>
        <v>13.705882352941176</v>
      </c>
      <c r="J52" s="23" t="s">
        <v>222</v>
      </c>
    </row>
    <row r="53" spans="1:10" x14ac:dyDescent="0.15">
      <c r="A53">
        <v>2017</v>
      </c>
      <c r="B53" s="22">
        <v>51.2</v>
      </c>
      <c r="C53" s="22">
        <v>4</v>
      </c>
      <c r="D53" s="22">
        <v>6</v>
      </c>
      <c r="E53" s="22">
        <v>238</v>
      </c>
      <c r="F53" s="22">
        <v>0</v>
      </c>
      <c r="G53" s="10">
        <f t="shared" si="6"/>
        <v>4.6484375</v>
      </c>
      <c r="H53" s="10">
        <f t="shared" si="7"/>
        <v>51.20000000000001</v>
      </c>
      <c r="I53" s="10">
        <f t="shared" ref="I53" si="8">IF(ISERROR(E53/D53),"N/A",E53/D53)</f>
        <v>39.666666666666664</v>
      </c>
      <c r="J53" s="49" t="s">
        <v>192</v>
      </c>
    </row>
    <row r="54" spans="1:10" x14ac:dyDescent="0.15">
      <c r="A54">
        <v>2018</v>
      </c>
      <c r="B54" s="22">
        <v>75</v>
      </c>
      <c r="C54" s="22">
        <v>5</v>
      </c>
      <c r="D54" s="22">
        <v>19</v>
      </c>
      <c r="E54" s="22">
        <v>332</v>
      </c>
      <c r="F54" s="22">
        <v>0</v>
      </c>
      <c r="G54" s="10">
        <f t="shared" ref="G54" si="9">IF(ISERROR(E54/B54),"N/A",E54/B54)</f>
        <v>4.4266666666666667</v>
      </c>
      <c r="H54" s="10">
        <f t="shared" ref="H54" si="10">IF(ISERROR((B54*6)/D54),"N/A",(B54*6)/D54)</f>
        <v>23.684210526315791</v>
      </c>
      <c r="I54" s="10">
        <f t="shared" ref="I54" si="11">IF(ISERROR(E54/D54),"N/A",E54/D54)</f>
        <v>17.473684210526315</v>
      </c>
      <c r="J54" s="49" t="s">
        <v>385</v>
      </c>
    </row>
    <row r="55" spans="1:10" x14ac:dyDescent="0.15">
      <c r="A55">
        <v>2019</v>
      </c>
      <c r="B55" s="22">
        <v>89</v>
      </c>
      <c r="C55" s="22">
        <v>15</v>
      </c>
      <c r="D55" s="22">
        <v>20</v>
      </c>
      <c r="E55" s="22">
        <v>340</v>
      </c>
      <c r="F55" s="22">
        <v>1</v>
      </c>
      <c r="G55" s="10">
        <f t="shared" ref="G55" si="12">IF(ISERROR(E55/B55),"N/A",E55/B55)</f>
        <v>3.8202247191011236</v>
      </c>
      <c r="H55" s="10">
        <f t="shared" ref="H55" si="13">IF(ISERROR((B55*6)/D55),"N/A",(B55*6)/D55)</f>
        <v>26.7</v>
      </c>
      <c r="I55" s="10">
        <f t="shared" ref="I55" si="14">IF(ISERROR(E55/D55),"N/A",E55/D55)</f>
        <v>17</v>
      </c>
      <c r="J55" s="49" t="s">
        <v>417</v>
      </c>
    </row>
    <row r="56" spans="1:10" x14ac:dyDescent="0.15">
      <c r="B56"/>
      <c r="C56"/>
      <c r="D56"/>
      <c r="E56"/>
      <c r="F56"/>
      <c r="G56" s="1"/>
      <c r="H56" s="1"/>
      <c r="I56" s="1"/>
      <c r="J56" s="3"/>
    </row>
    <row r="57" spans="1:10" x14ac:dyDescent="0.15">
      <c r="A57" t="s">
        <v>55</v>
      </c>
      <c r="B57">
        <f>SUM(B45:B56)</f>
        <v>594.29999999999995</v>
      </c>
      <c r="C57">
        <f>SUM(C45:C56)</f>
        <v>72</v>
      </c>
      <c r="D57">
        <f>SUM(D45:D56)</f>
        <v>135</v>
      </c>
      <c r="E57">
        <f>SUM(E45:E56)</f>
        <v>2622</v>
      </c>
      <c r="F57">
        <f>SUM(F45:F56)</f>
        <v>5</v>
      </c>
      <c r="G57" s="1">
        <f>E57/B57</f>
        <v>4.4119131751640586</v>
      </c>
      <c r="H57" s="1">
        <f>(B57*6)/D57</f>
        <v>26.41333333333333</v>
      </c>
      <c r="I57" s="1">
        <f>E57/D57</f>
        <v>19.422222222222221</v>
      </c>
      <c r="J57" s="3" t="s">
        <v>171</v>
      </c>
    </row>
  </sheetData>
  <hyperlinks>
    <hyperlink ref="A1" location="'Overall ave'!A1" display="(back to front sheet)" xr:uid="{00000000-0004-0000-0300-000000000000}"/>
  </hyperlinks>
  <pageMargins left="0.75" right="0.75" top="1" bottom="1" header="0.5" footer="0.5"/>
  <pageSetup orientation="portrait" horizontalDpi="4294967292" verticalDpi="4294967292"/>
  <ignoredErrors>
    <ignoredError sqref="I16:I17" formula="1"/>
  </ignoredError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0"/>
  <dimension ref="A1:L89"/>
  <sheetViews>
    <sheetView zoomScale="125" zoomScaleNormal="125" zoomScalePageLayoutView="125" workbookViewId="0"/>
  </sheetViews>
  <sheetFormatPr defaultColWidth="8.76171875" defaultRowHeight="12.75" x14ac:dyDescent="0.15"/>
  <cols>
    <col min="8" max="8" width="9.16796875" bestFit="1" customWidth="1"/>
  </cols>
  <sheetData>
    <row r="1" spans="1:12" x14ac:dyDescent="0.15">
      <c r="A1" s="19" t="s">
        <v>164</v>
      </c>
      <c r="C1" s="64" t="s">
        <v>281</v>
      </c>
    </row>
    <row r="2" spans="1:12" x14ac:dyDescent="0.15">
      <c r="A2" s="5" t="s">
        <v>40</v>
      </c>
      <c r="B2" s="5" t="s">
        <v>120</v>
      </c>
    </row>
    <row r="3" spans="1:12" x14ac:dyDescent="0.15">
      <c r="A3" s="5" t="s">
        <v>108</v>
      </c>
      <c r="B3" s="5"/>
    </row>
    <row r="4" spans="1:12" hidden="1" x14ac:dyDescent="0.15">
      <c r="A4" s="9">
        <f>COUNTA(A8:A34)</f>
        <v>26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COUNTA(A62:A87)</f>
        <v>26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G5" s="9"/>
      <c r="H5" s="9"/>
      <c r="J5">
        <v>15</v>
      </c>
      <c r="L5" s="9"/>
    </row>
    <row r="6" spans="1:12" x14ac:dyDescent="0.15">
      <c r="A6" s="9"/>
      <c r="B6" s="9"/>
      <c r="C6" s="9"/>
      <c r="D6" s="9"/>
      <c r="E6" s="9"/>
      <c r="F6" s="9"/>
      <c r="G6" s="9"/>
      <c r="H6" s="9"/>
      <c r="L6" s="9"/>
    </row>
    <row r="7" spans="1:12" x14ac:dyDescent="0.15">
      <c r="A7" t="s">
        <v>99</v>
      </c>
      <c r="B7" t="s">
        <v>31</v>
      </c>
      <c r="C7" t="s">
        <v>32</v>
      </c>
      <c r="D7" t="s">
        <v>33</v>
      </c>
      <c r="E7" t="s">
        <v>263</v>
      </c>
      <c r="F7" t="s">
        <v>34</v>
      </c>
      <c r="G7" t="s">
        <v>22</v>
      </c>
      <c r="H7" t="s">
        <v>35</v>
      </c>
      <c r="I7" t="s">
        <v>36</v>
      </c>
      <c r="J7" t="s">
        <v>196</v>
      </c>
      <c r="K7" t="s">
        <v>262</v>
      </c>
      <c r="L7" t="s">
        <v>275</v>
      </c>
    </row>
    <row r="8" spans="1:12" x14ac:dyDescent="0.15">
      <c r="A8">
        <v>1994</v>
      </c>
      <c r="B8">
        <v>5</v>
      </c>
      <c r="C8">
        <v>5</v>
      </c>
      <c r="D8">
        <v>0</v>
      </c>
      <c r="F8">
        <v>32</v>
      </c>
      <c r="I8" s="1">
        <f t="shared" ref="I8:I29" si="0">IF(C8=0,"",ROUND(F8/(C8-D8),3))</f>
        <v>6.4</v>
      </c>
    </row>
    <row r="9" spans="1:12" x14ac:dyDescent="0.15">
      <c r="A9">
        <v>1995</v>
      </c>
      <c r="B9">
        <v>6</v>
      </c>
      <c r="C9">
        <v>6</v>
      </c>
      <c r="D9">
        <v>1</v>
      </c>
      <c r="F9">
        <v>52</v>
      </c>
      <c r="I9" s="1">
        <f t="shared" si="0"/>
        <v>10.4</v>
      </c>
    </row>
    <row r="10" spans="1:12" x14ac:dyDescent="0.15">
      <c r="A10">
        <v>1996</v>
      </c>
      <c r="B10">
        <v>13</v>
      </c>
      <c r="C10">
        <v>9</v>
      </c>
      <c r="D10">
        <v>2</v>
      </c>
      <c r="F10">
        <v>54</v>
      </c>
      <c r="I10" s="1">
        <f t="shared" si="0"/>
        <v>7.7140000000000004</v>
      </c>
    </row>
    <row r="11" spans="1:12" x14ac:dyDescent="0.15">
      <c r="A11">
        <v>1997</v>
      </c>
      <c r="B11">
        <v>12</v>
      </c>
      <c r="C11">
        <v>6</v>
      </c>
      <c r="D11">
        <v>1</v>
      </c>
      <c r="F11">
        <v>13</v>
      </c>
      <c r="I11" s="1">
        <f t="shared" si="0"/>
        <v>2.6</v>
      </c>
    </row>
    <row r="12" spans="1:12" x14ac:dyDescent="0.15">
      <c r="A12">
        <v>1998</v>
      </c>
      <c r="B12">
        <v>15</v>
      </c>
      <c r="C12">
        <v>9</v>
      </c>
      <c r="D12">
        <v>5</v>
      </c>
      <c r="F12">
        <v>23</v>
      </c>
      <c r="I12" s="1">
        <f t="shared" si="0"/>
        <v>5.75</v>
      </c>
    </row>
    <row r="13" spans="1:12" x14ac:dyDescent="0.15">
      <c r="A13">
        <v>1999</v>
      </c>
      <c r="B13">
        <v>14</v>
      </c>
      <c r="C13">
        <v>12</v>
      </c>
      <c r="D13">
        <v>5</v>
      </c>
      <c r="F13">
        <v>62</v>
      </c>
      <c r="I13" s="1">
        <f t="shared" si="0"/>
        <v>8.8569999999999993</v>
      </c>
    </row>
    <row r="14" spans="1:12" x14ac:dyDescent="0.15">
      <c r="A14">
        <v>2000</v>
      </c>
      <c r="B14">
        <v>12</v>
      </c>
      <c r="C14">
        <v>10</v>
      </c>
      <c r="D14">
        <v>1</v>
      </c>
      <c r="F14">
        <v>91</v>
      </c>
      <c r="I14" s="1">
        <f t="shared" si="0"/>
        <v>10.111000000000001</v>
      </c>
    </row>
    <row r="15" spans="1:12" x14ac:dyDescent="0.15">
      <c r="A15">
        <v>2001</v>
      </c>
      <c r="B15">
        <v>14</v>
      </c>
      <c r="C15">
        <v>14</v>
      </c>
      <c r="D15">
        <v>2</v>
      </c>
      <c r="F15">
        <v>274</v>
      </c>
      <c r="I15" s="1">
        <f t="shared" si="0"/>
        <v>22.832999999999998</v>
      </c>
    </row>
    <row r="16" spans="1:12" x14ac:dyDescent="0.15">
      <c r="A16">
        <v>2002</v>
      </c>
      <c r="B16">
        <v>13</v>
      </c>
      <c r="C16">
        <v>13</v>
      </c>
      <c r="D16">
        <v>0</v>
      </c>
      <c r="F16">
        <v>174</v>
      </c>
      <c r="H16">
        <v>1</v>
      </c>
      <c r="I16" s="1">
        <f t="shared" si="0"/>
        <v>13.385</v>
      </c>
    </row>
    <row r="17" spans="1:12" x14ac:dyDescent="0.15">
      <c r="A17">
        <v>2003</v>
      </c>
      <c r="B17">
        <v>14</v>
      </c>
      <c r="C17">
        <v>12</v>
      </c>
      <c r="D17">
        <v>0</v>
      </c>
      <c r="F17">
        <v>89</v>
      </c>
      <c r="I17" s="1">
        <f t="shared" si="0"/>
        <v>7.4169999999999998</v>
      </c>
    </row>
    <row r="18" spans="1:12" x14ac:dyDescent="0.15">
      <c r="A18">
        <v>2004</v>
      </c>
      <c r="B18">
        <v>14</v>
      </c>
      <c r="C18">
        <v>14</v>
      </c>
      <c r="D18">
        <v>2</v>
      </c>
      <c r="E18">
        <v>1</v>
      </c>
      <c r="F18">
        <v>122</v>
      </c>
      <c r="I18" s="1">
        <f t="shared" si="0"/>
        <v>10.167</v>
      </c>
      <c r="J18">
        <v>37</v>
      </c>
      <c r="L18">
        <v>4</v>
      </c>
    </row>
    <row r="19" spans="1:12" x14ac:dyDescent="0.15">
      <c r="A19">
        <v>2005</v>
      </c>
      <c r="B19">
        <v>15</v>
      </c>
      <c r="C19">
        <v>14</v>
      </c>
      <c r="D19">
        <v>3</v>
      </c>
      <c r="E19">
        <v>1</v>
      </c>
      <c r="F19">
        <v>247</v>
      </c>
      <c r="I19" s="1">
        <f t="shared" si="0"/>
        <v>22.454999999999998</v>
      </c>
      <c r="J19" s="9">
        <v>46</v>
      </c>
      <c r="K19" t="s">
        <v>210</v>
      </c>
      <c r="L19">
        <v>4</v>
      </c>
    </row>
    <row r="20" spans="1:12" x14ac:dyDescent="0.15">
      <c r="A20">
        <v>2006</v>
      </c>
      <c r="B20">
        <v>14</v>
      </c>
      <c r="C20">
        <v>14</v>
      </c>
      <c r="D20">
        <v>1</v>
      </c>
      <c r="E20">
        <v>2</v>
      </c>
      <c r="F20">
        <v>171</v>
      </c>
      <c r="I20" s="1">
        <f t="shared" si="0"/>
        <v>13.154</v>
      </c>
      <c r="J20">
        <v>41</v>
      </c>
      <c r="L20">
        <v>3</v>
      </c>
    </row>
    <row r="21" spans="1:12" x14ac:dyDescent="0.15">
      <c r="A21">
        <v>2007</v>
      </c>
      <c r="B21" s="9">
        <v>11</v>
      </c>
      <c r="C21" s="9">
        <v>10</v>
      </c>
      <c r="D21" s="9">
        <v>2</v>
      </c>
      <c r="E21" s="9">
        <v>1</v>
      </c>
      <c r="F21" s="9">
        <v>192</v>
      </c>
      <c r="G21" s="9"/>
      <c r="H21" s="9"/>
      <c r="I21" s="1">
        <f t="shared" si="0"/>
        <v>24</v>
      </c>
      <c r="L21">
        <v>2</v>
      </c>
    </row>
    <row r="22" spans="1:12" x14ac:dyDescent="0.15">
      <c r="A22">
        <v>2008</v>
      </c>
      <c r="B22" s="9">
        <v>16</v>
      </c>
      <c r="C22" s="9">
        <v>15</v>
      </c>
      <c r="D22" s="9">
        <v>1</v>
      </c>
      <c r="E22" s="9">
        <v>2</v>
      </c>
      <c r="F22" s="9">
        <v>184</v>
      </c>
      <c r="G22" s="9"/>
      <c r="H22" s="9"/>
      <c r="I22" s="1">
        <f t="shared" si="0"/>
        <v>13.143000000000001</v>
      </c>
      <c r="L22">
        <v>2</v>
      </c>
    </row>
    <row r="23" spans="1:12" x14ac:dyDescent="0.15">
      <c r="A23">
        <v>2009</v>
      </c>
      <c r="B23" s="11">
        <v>15</v>
      </c>
      <c r="C23">
        <v>13</v>
      </c>
      <c r="D23">
        <v>0</v>
      </c>
      <c r="E23">
        <v>2</v>
      </c>
      <c r="F23">
        <v>166</v>
      </c>
      <c r="I23" s="1">
        <f t="shared" si="0"/>
        <v>12.769</v>
      </c>
      <c r="J23">
        <v>26</v>
      </c>
      <c r="L23">
        <v>3</v>
      </c>
    </row>
    <row r="24" spans="1:12" x14ac:dyDescent="0.15">
      <c r="A24">
        <v>2010</v>
      </c>
      <c r="B24">
        <v>14</v>
      </c>
      <c r="C24">
        <v>12</v>
      </c>
      <c r="D24">
        <v>2</v>
      </c>
      <c r="E24">
        <v>3</v>
      </c>
      <c r="F24">
        <v>94</v>
      </c>
      <c r="I24" s="1">
        <f t="shared" si="0"/>
        <v>9.4</v>
      </c>
      <c r="J24">
        <v>35</v>
      </c>
      <c r="L24">
        <v>8</v>
      </c>
    </row>
    <row r="25" spans="1:12" x14ac:dyDescent="0.15">
      <c r="A25">
        <v>2011</v>
      </c>
      <c r="B25">
        <v>16</v>
      </c>
      <c r="C25">
        <v>10</v>
      </c>
      <c r="D25">
        <v>1</v>
      </c>
      <c r="E25">
        <v>1</v>
      </c>
      <c r="F25">
        <v>178</v>
      </c>
      <c r="I25" s="1">
        <f t="shared" si="0"/>
        <v>19.777999999999999</v>
      </c>
      <c r="J25">
        <v>37</v>
      </c>
      <c r="L25">
        <v>1</v>
      </c>
    </row>
    <row r="26" spans="1:12" x14ac:dyDescent="0.15">
      <c r="A26">
        <v>2012</v>
      </c>
      <c r="B26">
        <v>11</v>
      </c>
      <c r="C26">
        <v>11</v>
      </c>
      <c r="D26">
        <v>2</v>
      </c>
      <c r="E26">
        <v>4</v>
      </c>
      <c r="F26">
        <v>53</v>
      </c>
      <c r="I26" s="1">
        <f t="shared" si="0"/>
        <v>5.8890000000000002</v>
      </c>
      <c r="J26">
        <v>20</v>
      </c>
      <c r="L26">
        <v>2</v>
      </c>
    </row>
    <row r="27" spans="1:12" x14ac:dyDescent="0.15">
      <c r="A27">
        <v>2013</v>
      </c>
      <c r="B27" s="22">
        <v>16</v>
      </c>
      <c r="C27" s="22">
        <v>13</v>
      </c>
      <c r="D27" s="22">
        <v>1</v>
      </c>
      <c r="E27" s="22">
        <v>3</v>
      </c>
      <c r="F27" s="22">
        <v>101</v>
      </c>
      <c r="I27" s="1">
        <f t="shared" si="0"/>
        <v>8.4169999999999998</v>
      </c>
      <c r="J27">
        <v>18</v>
      </c>
      <c r="L27">
        <v>2</v>
      </c>
    </row>
    <row r="28" spans="1:12" x14ac:dyDescent="0.15">
      <c r="A28">
        <v>2014</v>
      </c>
      <c r="B28" s="22">
        <v>12</v>
      </c>
      <c r="C28" s="22">
        <v>9</v>
      </c>
      <c r="D28" s="22">
        <v>0</v>
      </c>
      <c r="E28" s="22">
        <v>1</v>
      </c>
      <c r="F28" s="22">
        <v>72</v>
      </c>
      <c r="I28" s="1">
        <f t="shared" si="0"/>
        <v>8</v>
      </c>
      <c r="J28">
        <v>26</v>
      </c>
      <c r="L28">
        <v>0</v>
      </c>
    </row>
    <row r="29" spans="1:12" x14ac:dyDescent="0.15">
      <c r="A29">
        <v>2015</v>
      </c>
      <c r="B29" s="22">
        <v>10</v>
      </c>
      <c r="C29" s="22">
        <v>6</v>
      </c>
      <c r="D29" s="22">
        <v>3</v>
      </c>
      <c r="E29" s="22"/>
      <c r="F29" s="22">
        <v>27</v>
      </c>
      <c r="I29" s="1">
        <f t="shared" si="0"/>
        <v>9</v>
      </c>
      <c r="J29">
        <v>9</v>
      </c>
      <c r="L29">
        <v>5</v>
      </c>
    </row>
    <row r="30" spans="1:12" x14ac:dyDescent="0.15">
      <c r="A30">
        <v>2016</v>
      </c>
      <c r="B30" s="22">
        <v>9</v>
      </c>
      <c r="C30" s="22">
        <v>5</v>
      </c>
      <c r="D30" s="22">
        <v>0</v>
      </c>
      <c r="E30" s="22">
        <v>0</v>
      </c>
      <c r="F30" s="22">
        <v>34</v>
      </c>
      <c r="G30" s="22">
        <v>0</v>
      </c>
      <c r="H30" s="22">
        <v>0</v>
      </c>
      <c r="I30" s="10">
        <f>IF(C30-D30=0,"--",F30/(C30-D30))</f>
        <v>6.8</v>
      </c>
      <c r="J30" s="22">
        <v>13</v>
      </c>
      <c r="L30">
        <v>2</v>
      </c>
    </row>
    <row r="31" spans="1:12" x14ac:dyDescent="0.15">
      <c r="A31">
        <v>2017</v>
      </c>
      <c r="B31" s="22">
        <v>16</v>
      </c>
      <c r="C31" s="22">
        <v>9</v>
      </c>
      <c r="D31" s="22">
        <v>1</v>
      </c>
      <c r="E31" s="22">
        <v>3</v>
      </c>
      <c r="F31" s="22">
        <v>98</v>
      </c>
      <c r="G31" s="22">
        <v>0</v>
      </c>
      <c r="H31" s="22">
        <v>1</v>
      </c>
      <c r="I31" s="50">
        <f>IF(C31-D31=0,"--",F31/(C31-D31))</f>
        <v>12.25</v>
      </c>
      <c r="J31" s="22">
        <v>56</v>
      </c>
      <c r="L31" s="22">
        <v>1</v>
      </c>
    </row>
    <row r="32" spans="1:12" x14ac:dyDescent="0.15">
      <c r="A32">
        <v>2018</v>
      </c>
      <c r="B32" s="22">
        <v>12</v>
      </c>
      <c r="C32" s="22">
        <v>9</v>
      </c>
      <c r="D32" s="22">
        <v>1</v>
      </c>
      <c r="E32" s="22">
        <v>1</v>
      </c>
      <c r="F32" s="22">
        <v>84</v>
      </c>
      <c r="G32" s="22">
        <v>0</v>
      </c>
      <c r="H32" s="22">
        <v>0</v>
      </c>
      <c r="I32" s="50">
        <f>IF(C32-D32=0,"--",F32/(C32-D32))</f>
        <v>10.5</v>
      </c>
      <c r="J32" s="22">
        <v>26</v>
      </c>
      <c r="L32" s="22">
        <v>0</v>
      </c>
    </row>
    <row r="33" spans="1:12" x14ac:dyDescent="0.15">
      <c r="A33">
        <v>2019</v>
      </c>
      <c r="B33" s="22">
        <v>12</v>
      </c>
      <c r="C33" s="22">
        <v>5</v>
      </c>
      <c r="D33" s="22">
        <v>1</v>
      </c>
      <c r="E33" s="22">
        <v>1</v>
      </c>
      <c r="F33" s="22">
        <v>49</v>
      </c>
      <c r="G33" s="22">
        <v>0</v>
      </c>
      <c r="H33" s="22">
        <v>0</v>
      </c>
      <c r="I33" s="10">
        <f>IF(C33-D33=0,"--",F33/(C33-D33))</f>
        <v>12.25</v>
      </c>
      <c r="J33" s="22">
        <v>19</v>
      </c>
      <c r="K33" s="22"/>
      <c r="L33" s="22">
        <v>4</v>
      </c>
    </row>
    <row r="34" spans="1:12" x14ac:dyDescent="0.15">
      <c r="I34" s="1"/>
    </row>
    <row r="35" spans="1:12" x14ac:dyDescent="0.15">
      <c r="A35" t="s">
        <v>54</v>
      </c>
      <c r="B35">
        <f t="shared" ref="B35:H35" si="1">SUM(B8:B34)</f>
        <v>331</v>
      </c>
      <c r="C35">
        <f t="shared" si="1"/>
        <v>265</v>
      </c>
      <c r="D35">
        <f t="shared" si="1"/>
        <v>38</v>
      </c>
      <c r="E35">
        <f t="shared" si="1"/>
        <v>26</v>
      </c>
      <c r="F35">
        <f t="shared" si="1"/>
        <v>2736</v>
      </c>
      <c r="G35">
        <f t="shared" si="1"/>
        <v>0</v>
      </c>
      <c r="H35">
        <f t="shared" si="1"/>
        <v>2</v>
      </c>
      <c r="I35" s="1">
        <f>F35/(C35-D35)</f>
        <v>12.052863436123348</v>
      </c>
      <c r="J35">
        <f>MAX(J8:J34)</f>
        <v>56</v>
      </c>
      <c r="L35">
        <f t="shared" ref="L35" si="2">SUM(L8:L34)</f>
        <v>43</v>
      </c>
    </row>
    <row r="59" spans="1:11" x14ac:dyDescent="0.15">
      <c r="B59" s="9">
        <v>12</v>
      </c>
      <c r="C59" s="9">
        <v>14</v>
      </c>
      <c r="D59" s="9">
        <v>13</v>
      </c>
      <c r="E59" s="9">
        <v>15</v>
      </c>
      <c r="F59" s="9">
        <v>16</v>
      </c>
      <c r="G59" s="9"/>
      <c r="H59" s="9"/>
      <c r="J59">
        <v>15</v>
      </c>
    </row>
    <row r="60" spans="1:11" x14ac:dyDescent="0.15">
      <c r="A60" s="5" t="s">
        <v>118</v>
      </c>
      <c r="G60" s="2"/>
      <c r="I60" s="1"/>
      <c r="J60" s="1"/>
      <c r="K60" s="1"/>
    </row>
    <row r="61" spans="1:11" x14ac:dyDescent="0.15">
      <c r="A61" s="3" t="s">
        <v>99</v>
      </c>
      <c r="B61" s="3" t="s">
        <v>112</v>
      </c>
      <c r="C61" s="3" t="s">
        <v>117</v>
      </c>
      <c r="D61" s="3" t="s">
        <v>111</v>
      </c>
      <c r="E61" s="3" t="s">
        <v>34</v>
      </c>
      <c r="F61" s="3" t="s">
        <v>62</v>
      </c>
      <c r="G61" s="4" t="s">
        <v>115</v>
      </c>
      <c r="H61" s="4" t="s">
        <v>113</v>
      </c>
      <c r="I61" s="4" t="s">
        <v>114</v>
      </c>
      <c r="J61" s="14" t="s">
        <v>61</v>
      </c>
    </row>
    <row r="62" spans="1:11" x14ac:dyDescent="0.15">
      <c r="A62">
        <v>1994</v>
      </c>
      <c r="B62">
        <v>3</v>
      </c>
      <c r="C62">
        <v>0</v>
      </c>
      <c r="D62">
        <v>0</v>
      </c>
      <c r="E62">
        <v>12</v>
      </c>
      <c r="G62" s="1">
        <f t="shared" ref="G62" si="3">E62/B62</f>
        <v>4</v>
      </c>
      <c r="H62" s="1" t="str">
        <f t="shared" ref="H62" si="4">IF(D62=0,"",(B62*6)/D62)</f>
        <v/>
      </c>
      <c r="I62" s="1" t="str">
        <f t="shared" ref="I62" si="5">IF(D62=0,"",E62/D62)</f>
        <v/>
      </c>
      <c r="J62" s="14"/>
    </row>
    <row r="63" spans="1:11" x14ac:dyDescent="0.15">
      <c r="A63">
        <v>1995</v>
      </c>
      <c r="B63">
        <v>11</v>
      </c>
      <c r="C63">
        <v>1</v>
      </c>
      <c r="D63">
        <v>2</v>
      </c>
      <c r="E63">
        <v>45</v>
      </c>
      <c r="G63" s="10">
        <f t="shared" ref="G63:G82" si="6">IF(ISERROR(E63/B63),"N/A",E63/B63)</f>
        <v>4.0909090909090908</v>
      </c>
      <c r="H63" s="10">
        <f t="shared" ref="H63:H82" si="7">IF(ISERROR((B63*6)/D63),"N/A",(B63*6)/D63)</f>
        <v>33</v>
      </c>
      <c r="I63" s="10">
        <f t="shared" ref="I63:I82" si="8">IF(ISERROR(E63/D63),"N/A",E63/D63)</f>
        <v>22.5</v>
      </c>
      <c r="J63" s="14"/>
    </row>
    <row r="64" spans="1:11" x14ac:dyDescent="0.15">
      <c r="A64">
        <v>1996</v>
      </c>
      <c r="B64">
        <v>57</v>
      </c>
      <c r="C64">
        <v>9</v>
      </c>
      <c r="D64">
        <v>22</v>
      </c>
      <c r="E64">
        <v>245</v>
      </c>
      <c r="G64" s="10">
        <f t="shared" si="6"/>
        <v>4.2982456140350873</v>
      </c>
      <c r="H64" s="10">
        <f t="shared" si="7"/>
        <v>15.545454545454545</v>
      </c>
      <c r="I64" s="10">
        <f t="shared" si="8"/>
        <v>11.136363636363637</v>
      </c>
      <c r="J64" s="14"/>
    </row>
    <row r="65" spans="1:10" x14ac:dyDescent="0.15">
      <c r="A65">
        <v>1997</v>
      </c>
      <c r="B65">
        <v>24.4</v>
      </c>
      <c r="C65">
        <v>0</v>
      </c>
      <c r="D65">
        <v>5</v>
      </c>
      <c r="E65">
        <v>164</v>
      </c>
      <c r="G65" s="10">
        <f t="shared" si="6"/>
        <v>6.7213114754098369</v>
      </c>
      <c r="H65" s="10">
        <f t="shared" si="7"/>
        <v>29.279999999999994</v>
      </c>
      <c r="I65" s="10">
        <f t="shared" si="8"/>
        <v>32.799999999999997</v>
      </c>
      <c r="J65" s="14"/>
    </row>
    <row r="66" spans="1:10" x14ac:dyDescent="0.15">
      <c r="A66" s="36">
        <v>1998</v>
      </c>
      <c r="B66">
        <v>79</v>
      </c>
      <c r="C66">
        <v>17</v>
      </c>
      <c r="D66">
        <v>21</v>
      </c>
      <c r="E66">
        <v>327</v>
      </c>
      <c r="F66">
        <v>1</v>
      </c>
      <c r="G66" s="10">
        <f t="shared" si="6"/>
        <v>4.1392405063291138</v>
      </c>
      <c r="H66" s="10">
        <f t="shared" si="7"/>
        <v>22.571428571428573</v>
      </c>
      <c r="I66" s="10">
        <f t="shared" si="8"/>
        <v>15.571428571428571</v>
      </c>
      <c r="J66" s="3" t="s">
        <v>10</v>
      </c>
    </row>
    <row r="67" spans="1:10" x14ac:dyDescent="0.15">
      <c r="A67">
        <v>1999</v>
      </c>
      <c r="B67">
        <v>17.399999999999999</v>
      </c>
      <c r="C67">
        <v>0</v>
      </c>
      <c r="D67">
        <v>2</v>
      </c>
      <c r="E67">
        <v>167</v>
      </c>
      <c r="G67" s="10">
        <f t="shared" si="6"/>
        <v>9.5977011494252888</v>
      </c>
      <c r="H67" s="10">
        <f t="shared" si="7"/>
        <v>52.199999999999996</v>
      </c>
      <c r="I67" s="10">
        <f t="shared" si="8"/>
        <v>83.5</v>
      </c>
      <c r="J67" s="3" t="s">
        <v>8</v>
      </c>
    </row>
    <row r="68" spans="1:10" x14ac:dyDescent="0.15">
      <c r="A68">
        <v>2000</v>
      </c>
      <c r="B68">
        <v>21</v>
      </c>
      <c r="C68">
        <v>2</v>
      </c>
      <c r="D68">
        <v>6</v>
      </c>
      <c r="E68">
        <v>75</v>
      </c>
      <c r="G68" s="10">
        <f t="shared" si="6"/>
        <v>3.5714285714285716</v>
      </c>
      <c r="H68" s="10">
        <f t="shared" si="7"/>
        <v>21</v>
      </c>
      <c r="I68" s="10">
        <f t="shared" si="8"/>
        <v>12.5</v>
      </c>
      <c r="J68" s="3" t="s">
        <v>2</v>
      </c>
    </row>
    <row r="69" spans="1:10" x14ac:dyDescent="0.15">
      <c r="A69">
        <v>2001</v>
      </c>
      <c r="B69">
        <v>53.5</v>
      </c>
      <c r="C69">
        <v>5</v>
      </c>
      <c r="D69">
        <v>13</v>
      </c>
      <c r="E69">
        <v>236</v>
      </c>
      <c r="G69" s="10">
        <f t="shared" si="6"/>
        <v>4.4112149532710276</v>
      </c>
      <c r="H69" s="10">
        <f t="shared" si="7"/>
        <v>24.692307692307693</v>
      </c>
      <c r="I69" s="10">
        <f t="shared" si="8"/>
        <v>18.153846153846153</v>
      </c>
      <c r="J69" s="3" t="s">
        <v>93</v>
      </c>
    </row>
    <row r="70" spans="1:10" x14ac:dyDescent="0.15">
      <c r="A70">
        <v>2002</v>
      </c>
      <c r="B70">
        <v>56</v>
      </c>
      <c r="C70">
        <v>4</v>
      </c>
      <c r="D70">
        <v>6</v>
      </c>
      <c r="E70">
        <v>264</v>
      </c>
      <c r="G70" s="10">
        <f t="shared" si="6"/>
        <v>4.7142857142857144</v>
      </c>
      <c r="H70" s="10">
        <f t="shared" si="7"/>
        <v>56</v>
      </c>
      <c r="I70" s="10">
        <f t="shared" si="8"/>
        <v>44</v>
      </c>
      <c r="J70" s="3" t="s">
        <v>91</v>
      </c>
    </row>
    <row r="71" spans="1:10" x14ac:dyDescent="0.15">
      <c r="A71">
        <v>2003</v>
      </c>
      <c r="B71">
        <v>40.299999999999997</v>
      </c>
      <c r="C71">
        <v>2</v>
      </c>
      <c r="D71">
        <v>7</v>
      </c>
      <c r="E71">
        <v>242</v>
      </c>
      <c r="F71" s="1"/>
      <c r="G71" s="10">
        <f t="shared" si="6"/>
        <v>6.0049627791563278</v>
      </c>
      <c r="H71" s="10">
        <f t="shared" si="7"/>
        <v>34.542857142857137</v>
      </c>
      <c r="I71" s="10">
        <f t="shared" si="8"/>
        <v>34.571428571428569</v>
      </c>
      <c r="J71" s="3" t="s">
        <v>88</v>
      </c>
    </row>
    <row r="72" spans="1:10" x14ac:dyDescent="0.15">
      <c r="A72">
        <v>2004</v>
      </c>
      <c r="B72">
        <v>35</v>
      </c>
      <c r="C72">
        <v>2</v>
      </c>
      <c r="D72">
        <v>11</v>
      </c>
      <c r="E72">
        <v>148</v>
      </c>
      <c r="G72" s="10">
        <f t="shared" si="6"/>
        <v>4.2285714285714286</v>
      </c>
      <c r="H72" s="10">
        <f t="shared" si="7"/>
        <v>19.09090909090909</v>
      </c>
      <c r="I72" s="10">
        <f t="shared" si="8"/>
        <v>13.454545454545455</v>
      </c>
      <c r="J72" s="3" t="s">
        <v>83</v>
      </c>
    </row>
    <row r="73" spans="1:10" x14ac:dyDescent="0.15">
      <c r="A73">
        <v>2005</v>
      </c>
      <c r="B73">
        <v>30</v>
      </c>
      <c r="C73">
        <v>2</v>
      </c>
      <c r="D73">
        <v>5</v>
      </c>
      <c r="E73">
        <v>190</v>
      </c>
      <c r="G73" s="10">
        <f t="shared" si="6"/>
        <v>6.333333333333333</v>
      </c>
      <c r="H73" s="10">
        <f t="shared" si="7"/>
        <v>36</v>
      </c>
      <c r="I73" s="10">
        <f t="shared" si="8"/>
        <v>38</v>
      </c>
      <c r="J73" s="3" t="s">
        <v>79</v>
      </c>
    </row>
    <row r="74" spans="1:10" x14ac:dyDescent="0.15">
      <c r="A74">
        <v>2006</v>
      </c>
      <c r="B74">
        <v>27</v>
      </c>
      <c r="C74">
        <v>3</v>
      </c>
      <c r="D74">
        <v>9</v>
      </c>
      <c r="E74">
        <v>157</v>
      </c>
      <c r="G74" s="10">
        <f t="shared" si="6"/>
        <v>5.8148148148148149</v>
      </c>
      <c r="H74" s="10">
        <f t="shared" si="7"/>
        <v>18</v>
      </c>
      <c r="I74" s="10">
        <f t="shared" si="8"/>
        <v>17.444444444444443</v>
      </c>
      <c r="J74" s="3" t="s">
        <v>68</v>
      </c>
    </row>
    <row r="75" spans="1:10" x14ac:dyDescent="0.15">
      <c r="A75">
        <v>2007</v>
      </c>
      <c r="B75">
        <v>13.1</v>
      </c>
      <c r="C75">
        <v>3</v>
      </c>
      <c r="D75">
        <v>6</v>
      </c>
      <c r="E75">
        <v>57</v>
      </c>
      <c r="G75" s="10">
        <f t="shared" si="6"/>
        <v>4.3511450381679388</v>
      </c>
      <c r="H75" s="10">
        <f t="shared" si="7"/>
        <v>13.1</v>
      </c>
      <c r="I75" s="10">
        <f t="shared" si="8"/>
        <v>9.5</v>
      </c>
      <c r="J75" s="3" t="s">
        <v>16</v>
      </c>
    </row>
    <row r="76" spans="1:10" x14ac:dyDescent="0.15">
      <c r="A76">
        <v>2008</v>
      </c>
      <c r="B76">
        <v>39.299999999999997</v>
      </c>
      <c r="C76">
        <v>6</v>
      </c>
      <c r="D76">
        <v>14</v>
      </c>
      <c r="E76">
        <v>163</v>
      </c>
      <c r="G76" s="10">
        <f t="shared" si="6"/>
        <v>4.1475826972010177</v>
      </c>
      <c r="H76" s="10">
        <f t="shared" si="7"/>
        <v>16.842857142857142</v>
      </c>
      <c r="I76" s="10">
        <f t="shared" si="8"/>
        <v>11.642857142857142</v>
      </c>
      <c r="J76" s="3" t="s">
        <v>69</v>
      </c>
    </row>
    <row r="77" spans="1:10" x14ac:dyDescent="0.15">
      <c r="A77">
        <v>2009</v>
      </c>
      <c r="B77">
        <v>39.200000000000003</v>
      </c>
      <c r="C77">
        <v>8</v>
      </c>
      <c r="D77">
        <v>11</v>
      </c>
      <c r="E77">
        <v>145</v>
      </c>
      <c r="G77" s="10">
        <f t="shared" si="6"/>
        <v>3.6989795918367343</v>
      </c>
      <c r="H77" s="10">
        <f t="shared" si="7"/>
        <v>21.381818181818183</v>
      </c>
      <c r="I77" s="10">
        <f t="shared" si="8"/>
        <v>13.181818181818182</v>
      </c>
      <c r="J77" s="3" t="s">
        <v>16</v>
      </c>
    </row>
    <row r="78" spans="1:10" x14ac:dyDescent="0.15">
      <c r="A78">
        <v>2010</v>
      </c>
      <c r="B78">
        <v>19.399999999999999</v>
      </c>
      <c r="C78">
        <v>2</v>
      </c>
      <c r="D78">
        <v>7</v>
      </c>
      <c r="E78">
        <v>105</v>
      </c>
      <c r="G78" s="10">
        <f t="shared" si="6"/>
        <v>5.4123711340206189</v>
      </c>
      <c r="H78" s="10">
        <f t="shared" si="7"/>
        <v>16.628571428571426</v>
      </c>
      <c r="I78" s="10">
        <f t="shared" si="8"/>
        <v>15</v>
      </c>
      <c r="J78" s="3" t="s">
        <v>121</v>
      </c>
    </row>
    <row r="79" spans="1:10" x14ac:dyDescent="0.15">
      <c r="A79">
        <v>2011</v>
      </c>
      <c r="B79">
        <v>34</v>
      </c>
      <c r="C79">
        <v>6</v>
      </c>
      <c r="D79">
        <v>12</v>
      </c>
      <c r="E79">
        <v>133</v>
      </c>
      <c r="G79" s="10">
        <f t="shared" si="6"/>
        <v>3.9117647058823528</v>
      </c>
      <c r="H79" s="10">
        <f t="shared" si="7"/>
        <v>17</v>
      </c>
      <c r="I79" s="10">
        <f t="shared" si="8"/>
        <v>11.083333333333334</v>
      </c>
      <c r="J79" s="3" t="s">
        <v>122</v>
      </c>
    </row>
    <row r="80" spans="1:10" x14ac:dyDescent="0.15">
      <c r="A80">
        <v>2012</v>
      </c>
      <c r="B80">
        <v>33</v>
      </c>
      <c r="C80">
        <v>2</v>
      </c>
      <c r="D80">
        <v>7</v>
      </c>
      <c r="E80">
        <v>137</v>
      </c>
      <c r="G80" s="10">
        <f t="shared" si="6"/>
        <v>4.1515151515151514</v>
      </c>
      <c r="H80" s="10">
        <f t="shared" si="7"/>
        <v>28.285714285714285</v>
      </c>
      <c r="I80" s="10">
        <f t="shared" si="8"/>
        <v>19.571428571428573</v>
      </c>
      <c r="J80" s="3" t="s">
        <v>123</v>
      </c>
    </row>
    <row r="81" spans="1:10" x14ac:dyDescent="0.15">
      <c r="A81">
        <v>2013</v>
      </c>
      <c r="B81" s="22">
        <v>42.2</v>
      </c>
      <c r="C81" s="22">
        <v>2</v>
      </c>
      <c r="D81" s="22">
        <v>10</v>
      </c>
      <c r="E81" s="22">
        <v>258</v>
      </c>
      <c r="F81" s="22">
        <v>1</v>
      </c>
      <c r="G81" s="10">
        <f t="shared" si="6"/>
        <v>6.1137440758293833</v>
      </c>
      <c r="H81" s="10">
        <f t="shared" si="7"/>
        <v>25.32</v>
      </c>
      <c r="I81" s="10">
        <f t="shared" si="8"/>
        <v>25.8</v>
      </c>
      <c r="J81" s="3" t="s">
        <v>21</v>
      </c>
    </row>
    <row r="82" spans="1:10" x14ac:dyDescent="0.15">
      <c r="A82">
        <v>2014</v>
      </c>
      <c r="B82" s="22">
        <v>35.799999999999997</v>
      </c>
      <c r="C82" s="22">
        <v>2</v>
      </c>
      <c r="D82" s="22">
        <v>7</v>
      </c>
      <c r="E82" s="22">
        <v>225</v>
      </c>
      <c r="F82" s="22"/>
      <c r="G82" s="10">
        <f t="shared" si="6"/>
        <v>6.2849162011173192</v>
      </c>
      <c r="H82" s="10">
        <f t="shared" si="7"/>
        <v>30.685714285714283</v>
      </c>
      <c r="I82" s="10">
        <f t="shared" si="8"/>
        <v>32.142857142857146</v>
      </c>
      <c r="J82" s="3" t="s">
        <v>238</v>
      </c>
    </row>
    <row r="83" spans="1:10" x14ac:dyDescent="0.15">
      <c r="A83">
        <v>2015</v>
      </c>
      <c r="B83" s="22">
        <v>30</v>
      </c>
      <c r="C83" s="22">
        <v>2</v>
      </c>
      <c r="D83" s="22">
        <v>6</v>
      </c>
      <c r="E83" s="22">
        <v>189</v>
      </c>
      <c r="F83" s="22"/>
      <c r="G83" s="10">
        <f>IF(ISERROR(E83/B83),"N/A",E83/B83)</f>
        <v>6.3</v>
      </c>
      <c r="H83" s="10">
        <f>IF(ISERROR((B83*6)/D83),"N/A",(B83*6)/D83)</f>
        <v>30</v>
      </c>
      <c r="I83" s="10">
        <f>IF(ISERROR(E83/D83),"N/A",E83/D83)</f>
        <v>31.5</v>
      </c>
      <c r="J83" s="3" t="s">
        <v>246</v>
      </c>
    </row>
    <row r="84" spans="1:10" x14ac:dyDescent="0.15">
      <c r="A84">
        <v>2016</v>
      </c>
      <c r="B84" s="33">
        <v>26.67</v>
      </c>
      <c r="C84" s="22">
        <v>5</v>
      </c>
      <c r="D84" s="22">
        <v>7</v>
      </c>
      <c r="E84" s="22">
        <v>92</v>
      </c>
      <c r="F84" s="22">
        <v>2</v>
      </c>
      <c r="G84" s="10">
        <f t="shared" ref="G84" si="9">IF(ISERROR(E84/B84),"N/A",E84/B84)</f>
        <v>3.4495688038995125</v>
      </c>
      <c r="H84" s="10">
        <f t="shared" ref="H84" si="10">IF(ISERROR((B84*6)/D84),"N/A",(B84*6)/D84)</f>
        <v>22.860000000000003</v>
      </c>
      <c r="I84" s="10">
        <f t="shared" ref="I84:I85" si="11">IF(ISERROR(E84/D84),"N/A",E84/D84)</f>
        <v>13.142857142857142</v>
      </c>
      <c r="J84" s="38" t="s">
        <v>187</v>
      </c>
    </row>
    <row r="85" spans="1:10" x14ac:dyDescent="0.15">
      <c r="A85">
        <v>2017</v>
      </c>
      <c r="B85" s="22">
        <v>55</v>
      </c>
      <c r="C85" s="22">
        <v>5</v>
      </c>
      <c r="D85" s="22">
        <v>13</v>
      </c>
      <c r="E85" s="22">
        <v>255</v>
      </c>
      <c r="F85" s="22">
        <v>0</v>
      </c>
      <c r="G85" s="50">
        <f>IF(ISERROR(E85/B85),"N/A",E85/B85)</f>
        <v>4.6363636363636367</v>
      </c>
      <c r="H85" s="50">
        <f>IF(ISERROR((B85*6)/D85),"N/A",(B85*6)/D85)</f>
        <v>25.384615384615383</v>
      </c>
      <c r="I85" s="50">
        <f t="shared" si="11"/>
        <v>19.615384615384617</v>
      </c>
      <c r="J85" s="49" t="s">
        <v>93</v>
      </c>
    </row>
    <row r="86" spans="1:10" x14ac:dyDescent="0.15">
      <c r="A86">
        <v>2018</v>
      </c>
      <c r="B86" s="22">
        <v>28</v>
      </c>
      <c r="C86" s="22">
        <v>4</v>
      </c>
      <c r="D86" s="22">
        <v>7</v>
      </c>
      <c r="E86" s="22">
        <v>144</v>
      </c>
      <c r="F86" s="22">
        <v>0</v>
      </c>
      <c r="G86" s="50">
        <f>IF(ISERROR(E86/B86),"N/A",E86/B86)</f>
        <v>5.1428571428571432</v>
      </c>
      <c r="H86" s="50">
        <f>IF(ISERROR((B86*6)/D86),"N/A",(B86*6)/D86)</f>
        <v>24</v>
      </c>
      <c r="I86" s="50">
        <f t="shared" ref="I86:I87" si="12">IF(ISERROR(E86/D86),"N/A",E86/D86)</f>
        <v>20.571428571428573</v>
      </c>
      <c r="J86" s="49" t="s">
        <v>391</v>
      </c>
    </row>
    <row r="87" spans="1:10" x14ac:dyDescent="0.15">
      <c r="A87">
        <v>2019</v>
      </c>
      <c r="B87" s="22">
        <v>25</v>
      </c>
      <c r="C87" s="22">
        <v>2</v>
      </c>
      <c r="D87" s="22">
        <v>3</v>
      </c>
      <c r="E87" s="22">
        <v>146</v>
      </c>
      <c r="F87" s="22">
        <v>0</v>
      </c>
      <c r="G87" s="10">
        <f>IF(ISERROR(E87/B87),"N/A",E87/B87)</f>
        <v>5.84</v>
      </c>
      <c r="H87" s="10">
        <f>IF(ISERROR((B87*6)/D87),"N/A",(B87*6)/D87)</f>
        <v>50</v>
      </c>
      <c r="I87" s="10">
        <f t="shared" si="12"/>
        <v>48.666666666666664</v>
      </c>
      <c r="J87" s="49" t="s">
        <v>427</v>
      </c>
    </row>
    <row r="88" spans="1:10" x14ac:dyDescent="0.15">
      <c r="J88" s="25"/>
    </row>
    <row r="89" spans="1:10" x14ac:dyDescent="0.15">
      <c r="A89" t="s">
        <v>55</v>
      </c>
      <c r="B89" s="58">
        <f>SUM(B62:B88)</f>
        <v>875.27</v>
      </c>
      <c r="C89">
        <f>SUM(C62:C88)</f>
        <v>96</v>
      </c>
      <c r="D89">
        <f>SUM(D62:D88)</f>
        <v>219</v>
      </c>
      <c r="E89">
        <f>SUM(E62:E88)</f>
        <v>4321</v>
      </c>
      <c r="F89">
        <f>SUM(F62:F88)</f>
        <v>4</v>
      </c>
      <c r="G89" s="1">
        <f>E89/B89</f>
        <v>4.9367623704685411</v>
      </c>
      <c r="H89" s="1">
        <f>(B89*6)/D89</f>
        <v>23.98</v>
      </c>
      <c r="I89" s="1">
        <f>E89/D89</f>
        <v>19.730593607305938</v>
      </c>
      <c r="J89" s="14" t="s">
        <v>10</v>
      </c>
    </row>
  </sheetData>
  <phoneticPr fontId="3" type="noConversion"/>
  <hyperlinks>
    <hyperlink ref="A1" location="'Overall ave'!A1" display="(back to front sheet)" xr:uid="{00000000-0004-0000-21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1"/>
  <dimension ref="A1:L85"/>
  <sheetViews>
    <sheetView zoomScale="125" zoomScaleNormal="125" zoomScalePageLayoutView="125" workbookViewId="0"/>
  </sheetViews>
  <sheetFormatPr defaultColWidth="8.76171875" defaultRowHeight="12.75" x14ac:dyDescent="0.15"/>
  <cols>
    <col min="8" max="8" width="9.16796875" style="1" customWidth="1"/>
  </cols>
  <sheetData>
    <row r="1" spans="1:12" x14ac:dyDescent="0.15">
      <c r="A1" s="19" t="s">
        <v>164</v>
      </c>
      <c r="C1" s="64" t="s">
        <v>340</v>
      </c>
    </row>
    <row r="2" spans="1:12" x14ac:dyDescent="0.15">
      <c r="A2" s="5" t="s">
        <v>41</v>
      </c>
      <c r="B2" s="5" t="s">
        <v>127</v>
      </c>
    </row>
    <row r="3" spans="1:12" x14ac:dyDescent="0.15">
      <c r="A3" s="5" t="s">
        <v>108</v>
      </c>
      <c r="B3" s="5"/>
    </row>
    <row r="4" spans="1:12" hidden="1" x14ac:dyDescent="0.15">
      <c r="A4" s="9">
        <f>COUNTA(A8:A32)</f>
        <v>24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COUNTA(A60:A84)</f>
        <v>24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G5" s="9"/>
      <c r="H5" s="9"/>
      <c r="J5">
        <v>15</v>
      </c>
      <c r="L5" s="9"/>
    </row>
    <row r="6" spans="1:12" x14ac:dyDescent="0.15">
      <c r="A6" s="9"/>
      <c r="B6" s="9"/>
      <c r="C6" s="9"/>
      <c r="D6" s="9"/>
      <c r="E6" s="9"/>
      <c r="F6" s="9"/>
      <c r="G6" s="9"/>
      <c r="H6" s="9"/>
      <c r="L6" s="9"/>
    </row>
    <row r="7" spans="1:12" x14ac:dyDescent="0.15">
      <c r="A7" t="s">
        <v>99</v>
      </c>
      <c r="B7" t="s">
        <v>31</v>
      </c>
      <c r="C7" t="s">
        <v>32</v>
      </c>
      <c r="D7" t="s">
        <v>33</v>
      </c>
      <c r="E7" t="s">
        <v>264</v>
      </c>
      <c r="F7" t="s">
        <v>34</v>
      </c>
      <c r="G7" t="s">
        <v>22</v>
      </c>
      <c r="H7" t="s">
        <v>35</v>
      </c>
      <c r="I7" s="1" t="s">
        <v>36</v>
      </c>
      <c r="J7" t="s">
        <v>196</v>
      </c>
      <c r="K7" t="s">
        <v>262</v>
      </c>
      <c r="L7" t="s">
        <v>275</v>
      </c>
    </row>
    <row r="8" spans="1:12" x14ac:dyDescent="0.15">
      <c r="A8">
        <v>1996</v>
      </c>
      <c r="B8">
        <v>14</v>
      </c>
      <c r="C8">
        <v>12</v>
      </c>
      <c r="D8">
        <v>2</v>
      </c>
      <c r="F8">
        <v>139</v>
      </c>
      <c r="H8"/>
      <c r="I8" s="1">
        <f t="shared" ref="I8:I27" si="0">IF(C8=0,"",ROUND(F8/(C8-D8),3))</f>
        <v>13.9</v>
      </c>
    </row>
    <row r="9" spans="1:12" x14ac:dyDescent="0.15">
      <c r="A9">
        <v>1997</v>
      </c>
      <c r="B9">
        <v>12</v>
      </c>
      <c r="C9">
        <v>12</v>
      </c>
      <c r="D9">
        <v>5</v>
      </c>
      <c r="F9">
        <v>98</v>
      </c>
      <c r="H9"/>
      <c r="I9" s="1">
        <f t="shared" si="0"/>
        <v>14</v>
      </c>
    </row>
    <row r="10" spans="1:12" x14ac:dyDescent="0.15">
      <c r="A10">
        <v>1998</v>
      </c>
      <c r="B10">
        <v>18</v>
      </c>
      <c r="C10">
        <v>17</v>
      </c>
      <c r="D10">
        <v>4</v>
      </c>
      <c r="F10">
        <v>217</v>
      </c>
      <c r="H10">
        <v>1</v>
      </c>
      <c r="I10" s="1">
        <f t="shared" si="0"/>
        <v>16.692</v>
      </c>
      <c r="J10">
        <v>63</v>
      </c>
    </row>
    <row r="11" spans="1:12" x14ac:dyDescent="0.15">
      <c r="A11">
        <v>1999</v>
      </c>
      <c r="B11">
        <v>18</v>
      </c>
      <c r="C11">
        <v>16</v>
      </c>
      <c r="D11">
        <v>2</v>
      </c>
      <c r="F11">
        <v>169</v>
      </c>
      <c r="H11"/>
      <c r="I11" s="1">
        <f t="shared" si="0"/>
        <v>12.071</v>
      </c>
    </row>
    <row r="12" spans="1:12" x14ac:dyDescent="0.15">
      <c r="A12">
        <v>2000</v>
      </c>
      <c r="B12">
        <v>11</v>
      </c>
      <c r="C12">
        <v>10</v>
      </c>
      <c r="D12">
        <v>0</v>
      </c>
      <c r="F12">
        <v>59</v>
      </c>
      <c r="H12"/>
      <c r="I12" s="1">
        <f t="shared" si="0"/>
        <v>5.9</v>
      </c>
    </row>
    <row r="13" spans="1:12" x14ac:dyDescent="0.15">
      <c r="A13">
        <v>2001</v>
      </c>
      <c r="B13">
        <v>13</v>
      </c>
      <c r="C13">
        <v>9</v>
      </c>
      <c r="D13">
        <v>1</v>
      </c>
      <c r="F13">
        <v>129</v>
      </c>
      <c r="H13"/>
      <c r="I13" s="1">
        <f t="shared" si="0"/>
        <v>16.125</v>
      </c>
    </row>
    <row r="14" spans="1:12" x14ac:dyDescent="0.15">
      <c r="A14">
        <v>2002</v>
      </c>
      <c r="B14">
        <v>8</v>
      </c>
      <c r="C14">
        <v>8</v>
      </c>
      <c r="D14">
        <v>2</v>
      </c>
      <c r="F14">
        <v>116</v>
      </c>
      <c r="H14"/>
      <c r="I14" s="1">
        <f t="shared" si="0"/>
        <v>19.332999999999998</v>
      </c>
    </row>
    <row r="15" spans="1:12" x14ac:dyDescent="0.15">
      <c r="A15">
        <v>2003</v>
      </c>
      <c r="B15">
        <v>13</v>
      </c>
      <c r="C15">
        <v>8</v>
      </c>
      <c r="D15">
        <v>3</v>
      </c>
      <c r="F15">
        <v>167</v>
      </c>
      <c r="H15"/>
      <c r="I15" s="1">
        <f t="shared" si="0"/>
        <v>33.4</v>
      </c>
    </row>
    <row r="16" spans="1:12" x14ac:dyDescent="0.15">
      <c r="A16">
        <v>2004</v>
      </c>
      <c r="B16">
        <v>15</v>
      </c>
      <c r="C16">
        <v>13</v>
      </c>
      <c r="D16">
        <v>1</v>
      </c>
      <c r="E16">
        <v>1</v>
      </c>
      <c r="F16">
        <v>224</v>
      </c>
      <c r="H16">
        <v>1</v>
      </c>
      <c r="I16" s="1">
        <f t="shared" si="0"/>
        <v>18.667000000000002</v>
      </c>
      <c r="J16">
        <v>50</v>
      </c>
      <c r="L16">
        <v>3</v>
      </c>
    </row>
    <row r="17" spans="1:12" x14ac:dyDescent="0.15">
      <c r="A17">
        <v>2005</v>
      </c>
      <c r="B17">
        <v>18</v>
      </c>
      <c r="C17">
        <v>14</v>
      </c>
      <c r="D17">
        <v>4</v>
      </c>
      <c r="E17">
        <v>3</v>
      </c>
      <c r="F17">
        <v>145</v>
      </c>
      <c r="H17"/>
      <c r="I17" s="1">
        <f t="shared" si="0"/>
        <v>14.5</v>
      </c>
      <c r="J17">
        <v>38</v>
      </c>
      <c r="L17">
        <v>1</v>
      </c>
    </row>
    <row r="18" spans="1:12" x14ac:dyDescent="0.15">
      <c r="A18">
        <v>2006</v>
      </c>
      <c r="B18">
        <v>13</v>
      </c>
      <c r="C18">
        <v>12</v>
      </c>
      <c r="D18">
        <v>2</v>
      </c>
      <c r="E18">
        <v>0</v>
      </c>
      <c r="F18">
        <v>122</v>
      </c>
      <c r="H18"/>
      <c r="I18" s="1">
        <f t="shared" si="0"/>
        <v>12.2</v>
      </c>
      <c r="J18" s="9">
        <v>38</v>
      </c>
      <c r="K18" t="s">
        <v>353</v>
      </c>
      <c r="L18">
        <v>2</v>
      </c>
    </row>
    <row r="19" spans="1:12" x14ac:dyDescent="0.15">
      <c r="A19">
        <v>2007</v>
      </c>
      <c r="B19" s="9">
        <v>14</v>
      </c>
      <c r="C19" s="9">
        <v>12</v>
      </c>
      <c r="D19" s="9">
        <v>4</v>
      </c>
      <c r="E19" s="9"/>
      <c r="F19" s="9">
        <v>194</v>
      </c>
      <c r="G19" s="9"/>
      <c r="H19" s="9"/>
      <c r="I19" s="1">
        <f t="shared" si="0"/>
        <v>24.25</v>
      </c>
      <c r="L19">
        <v>4</v>
      </c>
    </row>
    <row r="20" spans="1:12" x14ac:dyDescent="0.15">
      <c r="A20">
        <v>2008</v>
      </c>
      <c r="B20" s="9">
        <v>15</v>
      </c>
      <c r="C20" s="9">
        <v>10</v>
      </c>
      <c r="D20" s="9">
        <v>3</v>
      </c>
      <c r="E20" s="9">
        <v>2</v>
      </c>
      <c r="F20" s="9">
        <v>139</v>
      </c>
      <c r="G20" s="9"/>
      <c r="H20" s="9"/>
      <c r="I20" s="1">
        <f t="shared" si="0"/>
        <v>19.856999999999999</v>
      </c>
      <c r="L20">
        <v>2</v>
      </c>
    </row>
    <row r="21" spans="1:12" x14ac:dyDescent="0.15">
      <c r="A21">
        <v>2009</v>
      </c>
      <c r="B21" s="11">
        <v>12</v>
      </c>
      <c r="C21">
        <v>11</v>
      </c>
      <c r="D21">
        <v>2</v>
      </c>
      <c r="E21">
        <v>1</v>
      </c>
      <c r="F21">
        <v>100</v>
      </c>
      <c r="H21"/>
      <c r="I21" s="1">
        <f t="shared" si="0"/>
        <v>11.111000000000001</v>
      </c>
      <c r="J21">
        <v>19</v>
      </c>
      <c r="L21">
        <v>1</v>
      </c>
    </row>
    <row r="22" spans="1:12" x14ac:dyDescent="0.15">
      <c r="A22">
        <v>2010</v>
      </c>
      <c r="B22">
        <v>17</v>
      </c>
      <c r="C22">
        <v>13</v>
      </c>
      <c r="D22">
        <v>0</v>
      </c>
      <c r="E22">
        <v>2</v>
      </c>
      <c r="F22">
        <v>225</v>
      </c>
      <c r="H22"/>
      <c r="I22" s="1">
        <f t="shared" si="0"/>
        <v>17.308</v>
      </c>
      <c r="J22">
        <v>49</v>
      </c>
      <c r="L22">
        <v>7</v>
      </c>
    </row>
    <row r="23" spans="1:12" x14ac:dyDescent="0.15">
      <c r="A23">
        <v>2011</v>
      </c>
      <c r="B23">
        <v>15</v>
      </c>
      <c r="C23">
        <v>9</v>
      </c>
      <c r="D23">
        <v>3</v>
      </c>
      <c r="E23">
        <v>1</v>
      </c>
      <c r="F23">
        <v>110</v>
      </c>
      <c r="H23"/>
      <c r="I23" s="1">
        <f t="shared" si="0"/>
        <v>18.332999999999998</v>
      </c>
      <c r="J23">
        <v>37</v>
      </c>
      <c r="L23">
        <v>0</v>
      </c>
    </row>
    <row r="24" spans="1:12" x14ac:dyDescent="0.15">
      <c r="A24">
        <v>2012</v>
      </c>
      <c r="B24">
        <v>8</v>
      </c>
      <c r="C24">
        <v>6</v>
      </c>
      <c r="D24">
        <v>1</v>
      </c>
      <c r="E24">
        <v>1</v>
      </c>
      <c r="F24">
        <v>70</v>
      </c>
      <c r="H24"/>
      <c r="I24" s="1">
        <f t="shared" si="0"/>
        <v>14</v>
      </c>
      <c r="J24">
        <v>20</v>
      </c>
      <c r="L24">
        <v>1</v>
      </c>
    </row>
    <row r="25" spans="1:12" x14ac:dyDescent="0.15">
      <c r="A25">
        <v>2013</v>
      </c>
      <c r="B25" s="22">
        <v>13</v>
      </c>
      <c r="C25" s="22">
        <v>5</v>
      </c>
      <c r="D25" s="22">
        <v>2</v>
      </c>
      <c r="E25" s="22"/>
      <c r="F25" s="22">
        <v>50</v>
      </c>
      <c r="H25"/>
      <c r="I25" s="1">
        <f t="shared" si="0"/>
        <v>16.667000000000002</v>
      </c>
      <c r="J25">
        <v>19</v>
      </c>
      <c r="L25">
        <v>2</v>
      </c>
    </row>
    <row r="26" spans="1:12" x14ac:dyDescent="0.15">
      <c r="A26">
        <v>2014</v>
      </c>
      <c r="B26" s="22">
        <v>10</v>
      </c>
      <c r="C26" s="22">
        <v>6</v>
      </c>
      <c r="D26" s="22">
        <v>2</v>
      </c>
      <c r="E26" s="22"/>
      <c r="F26" s="22">
        <v>44</v>
      </c>
      <c r="H26"/>
      <c r="I26" s="1">
        <f t="shared" si="0"/>
        <v>11</v>
      </c>
      <c r="J26">
        <v>23</v>
      </c>
      <c r="L26">
        <v>1</v>
      </c>
    </row>
    <row r="27" spans="1:12" x14ac:dyDescent="0.15">
      <c r="A27">
        <v>2015</v>
      </c>
      <c r="B27" s="22">
        <v>11</v>
      </c>
      <c r="C27" s="22">
        <v>6</v>
      </c>
      <c r="D27" s="22">
        <v>1</v>
      </c>
      <c r="E27" s="22">
        <v>1</v>
      </c>
      <c r="F27" s="22">
        <v>43</v>
      </c>
      <c r="H27"/>
      <c r="I27" s="1">
        <f t="shared" si="0"/>
        <v>8.6</v>
      </c>
      <c r="J27">
        <v>14</v>
      </c>
      <c r="L27">
        <v>4</v>
      </c>
    </row>
    <row r="28" spans="1:12" x14ac:dyDescent="0.15">
      <c r="A28">
        <v>2016</v>
      </c>
      <c r="B28" s="22">
        <v>14</v>
      </c>
      <c r="C28" s="22">
        <v>7</v>
      </c>
      <c r="D28" s="22">
        <v>3</v>
      </c>
      <c r="E28" s="22">
        <v>0</v>
      </c>
      <c r="F28" s="22">
        <v>106</v>
      </c>
      <c r="G28" s="22">
        <v>0</v>
      </c>
      <c r="H28" s="22">
        <v>1</v>
      </c>
      <c r="I28" s="10">
        <f>IF(C28-D28=0,"--",F28/(C28-D28))</f>
        <v>26.5</v>
      </c>
      <c r="J28" s="22">
        <v>54</v>
      </c>
      <c r="L28">
        <v>4</v>
      </c>
    </row>
    <row r="29" spans="1:12" x14ac:dyDescent="0.15">
      <c r="A29">
        <v>2017</v>
      </c>
      <c r="B29" s="22">
        <v>11</v>
      </c>
      <c r="C29" s="22">
        <v>8</v>
      </c>
      <c r="D29" s="22">
        <v>2</v>
      </c>
      <c r="E29" s="22">
        <v>1</v>
      </c>
      <c r="F29" s="22">
        <v>56</v>
      </c>
      <c r="G29" s="22">
        <v>0</v>
      </c>
      <c r="H29" s="22">
        <v>0</v>
      </c>
      <c r="I29" s="50">
        <f>IF(C29-D29=0,"--",F29/(C29-D29))</f>
        <v>9.3333333333333339</v>
      </c>
      <c r="J29" s="22">
        <v>15</v>
      </c>
      <c r="L29" s="22">
        <v>0</v>
      </c>
    </row>
    <row r="30" spans="1:12" x14ac:dyDescent="0.15">
      <c r="A30">
        <v>2018</v>
      </c>
      <c r="B30" s="22">
        <v>10</v>
      </c>
      <c r="C30" s="22">
        <v>6</v>
      </c>
      <c r="D30" s="22">
        <v>2</v>
      </c>
      <c r="E30" s="22">
        <v>3</v>
      </c>
      <c r="F30" s="22">
        <v>18</v>
      </c>
      <c r="G30" s="22">
        <v>0</v>
      </c>
      <c r="H30" s="22">
        <v>0</v>
      </c>
      <c r="I30" s="50">
        <f>IF(C30-D30=0,"--",F30/(C30-D30))</f>
        <v>4.5</v>
      </c>
      <c r="J30" s="22">
        <v>9</v>
      </c>
      <c r="L30" s="22">
        <v>0</v>
      </c>
    </row>
    <row r="31" spans="1:12" x14ac:dyDescent="0.15">
      <c r="A31">
        <v>2019</v>
      </c>
      <c r="B31" s="22">
        <v>9</v>
      </c>
      <c r="C31" s="22">
        <v>5</v>
      </c>
      <c r="D31" s="22">
        <v>1</v>
      </c>
      <c r="E31" s="22">
        <v>2</v>
      </c>
      <c r="F31" s="22">
        <v>13</v>
      </c>
      <c r="G31" s="22">
        <v>0</v>
      </c>
      <c r="H31" s="22">
        <v>0</v>
      </c>
      <c r="I31" s="10">
        <f>IF(C31-D31=0,"--",F31/(C31-D31))</f>
        <v>3.25</v>
      </c>
      <c r="J31" s="22">
        <v>9</v>
      </c>
      <c r="K31" s="22"/>
      <c r="L31" s="22">
        <v>0</v>
      </c>
    </row>
    <row r="32" spans="1:12" x14ac:dyDescent="0.15">
      <c r="H32"/>
      <c r="I32" s="1"/>
    </row>
    <row r="33" spans="1:12" x14ac:dyDescent="0.15">
      <c r="A33" t="s">
        <v>55</v>
      </c>
      <c r="B33">
        <f t="shared" ref="B33:H33" si="1">SUM(B8:B32)</f>
        <v>312</v>
      </c>
      <c r="C33">
        <f t="shared" si="1"/>
        <v>235</v>
      </c>
      <c r="D33">
        <f t="shared" si="1"/>
        <v>52</v>
      </c>
      <c r="E33">
        <f t="shared" si="1"/>
        <v>18</v>
      </c>
      <c r="F33">
        <f t="shared" si="1"/>
        <v>2753</v>
      </c>
      <c r="G33">
        <f t="shared" si="1"/>
        <v>0</v>
      </c>
      <c r="H33">
        <f t="shared" si="1"/>
        <v>3</v>
      </c>
      <c r="I33" s="1">
        <f>F33/(C33-D33)</f>
        <v>15.043715846994536</v>
      </c>
      <c r="J33">
        <f>MAX(J8:J32)</f>
        <v>63</v>
      </c>
      <c r="L33">
        <f t="shared" ref="L33" si="2">SUM(L8:L32)</f>
        <v>32</v>
      </c>
    </row>
    <row r="58" spans="1:11" x14ac:dyDescent="0.15">
      <c r="A58" s="5" t="s">
        <v>118</v>
      </c>
      <c r="G58" s="2"/>
      <c r="H58"/>
      <c r="I58" s="1"/>
      <c r="J58" s="1"/>
      <c r="K58" s="1"/>
    </row>
    <row r="59" spans="1:11" x14ac:dyDescent="0.15">
      <c r="A59" s="3" t="s">
        <v>99</v>
      </c>
      <c r="B59" s="3" t="s">
        <v>112</v>
      </c>
      <c r="C59" s="3" t="s">
        <v>117</v>
      </c>
      <c r="D59" s="3" t="s">
        <v>111</v>
      </c>
      <c r="E59" s="3" t="s">
        <v>34</v>
      </c>
      <c r="F59" s="3" t="s">
        <v>62</v>
      </c>
      <c r="G59" s="4" t="s">
        <v>115</v>
      </c>
      <c r="H59" s="4" t="s">
        <v>113</v>
      </c>
      <c r="I59" s="4" t="s">
        <v>114</v>
      </c>
      <c r="J59" s="4" t="s">
        <v>61</v>
      </c>
    </row>
    <row r="60" spans="1:11" x14ac:dyDescent="0.15">
      <c r="A60">
        <v>1996</v>
      </c>
      <c r="B60">
        <v>81</v>
      </c>
      <c r="C60">
        <v>10</v>
      </c>
      <c r="D60">
        <v>19</v>
      </c>
      <c r="E60">
        <v>353</v>
      </c>
      <c r="G60" s="10">
        <f>IF(ISERROR(E60/B60),"N/A",E60/B60)</f>
        <v>4.3580246913580245</v>
      </c>
      <c r="H60" s="10">
        <f>IF(ISERROR((B60*6)/D60),"N/A",(B60*6)/D60)</f>
        <v>25.578947368421051</v>
      </c>
      <c r="I60" s="10">
        <f>IF(ISERROR(E60/D60),"N/A",E60/D60)</f>
        <v>18.578947368421051</v>
      </c>
      <c r="J60" s="14"/>
    </row>
    <row r="61" spans="1:11" x14ac:dyDescent="0.15">
      <c r="A61">
        <v>1997</v>
      </c>
      <c r="B61">
        <v>97</v>
      </c>
      <c r="C61">
        <v>17</v>
      </c>
      <c r="D61">
        <v>18</v>
      </c>
      <c r="E61">
        <v>375</v>
      </c>
      <c r="G61" s="10">
        <f t="shared" ref="G61:G80" si="3">IF(ISERROR(E61/B61),"N/A",E61/B61)</f>
        <v>3.865979381443299</v>
      </c>
      <c r="H61" s="10">
        <f t="shared" ref="H61:H80" si="4">IF(ISERROR((B61*6)/D61),"N/A",(B61*6)/D61)</f>
        <v>32.333333333333336</v>
      </c>
      <c r="I61" s="10">
        <f t="shared" ref="I61:I81" si="5">IF(ISERROR(E61/D61),"N/A",E61/D61)</f>
        <v>20.833333333333332</v>
      </c>
      <c r="J61" s="14"/>
    </row>
    <row r="62" spans="1:11" x14ac:dyDescent="0.15">
      <c r="A62">
        <v>1998</v>
      </c>
      <c r="B62">
        <v>86.5</v>
      </c>
      <c r="C62">
        <v>16</v>
      </c>
      <c r="D62">
        <v>14</v>
      </c>
      <c r="E62">
        <v>315</v>
      </c>
      <c r="G62" s="10">
        <f t="shared" si="3"/>
        <v>3.6416184971098264</v>
      </c>
      <c r="H62" s="10">
        <f t="shared" si="4"/>
        <v>37.071428571428569</v>
      </c>
      <c r="I62" s="10">
        <f t="shared" si="5"/>
        <v>22.5</v>
      </c>
      <c r="J62" s="3" t="s">
        <v>13</v>
      </c>
    </row>
    <row r="63" spans="1:11" x14ac:dyDescent="0.15">
      <c r="A63">
        <v>1999</v>
      </c>
      <c r="B63">
        <v>93.3</v>
      </c>
      <c r="C63">
        <v>16</v>
      </c>
      <c r="D63">
        <v>20</v>
      </c>
      <c r="E63">
        <v>340</v>
      </c>
      <c r="F63">
        <v>1</v>
      </c>
      <c r="G63" s="10">
        <f t="shared" si="3"/>
        <v>3.644158628081458</v>
      </c>
      <c r="H63" s="10">
        <f t="shared" si="4"/>
        <v>27.99</v>
      </c>
      <c r="I63" s="10">
        <f t="shared" si="5"/>
        <v>17</v>
      </c>
      <c r="J63" s="3" t="s">
        <v>6</v>
      </c>
    </row>
    <row r="64" spans="1:11" x14ac:dyDescent="0.15">
      <c r="A64">
        <v>2000</v>
      </c>
      <c r="B64">
        <v>76.099999999999994</v>
      </c>
      <c r="C64">
        <v>10</v>
      </c>
      <c r="D64">
        <v>20</v>
      </c>
      <c r="E64">
        <v>309</v>
      </c>
      <c r="F64">
        <v>1</v>
      </c>
      <c r="G64" s="10">
        <f t="shared" si="3"/>
        <v>4.0604467805519056</v>
      </c>
      <c r="H64" s="10">
        <f t="shared" si="4"/>
        <v>22.83</v>
      </c>
      <c r="I64" s="10">
        <f t="shared" si="5"/>
        <v>15.45</v>
      </c>
      <c r="J64" s="3" t="s">
        <v>3</v>
      </c>
    </row>
    <row r="65" spans="1:10" x14ac:dyDescent="0.15">
      <c r="A65">
        <v>2001</v>
      </c>
      <c r="B65">
        <v>128</v>
      </c>
      <c r="C65">
        <v>16</v>
      </c>
      <c r="D65">
        <v>22</v>
      </c>
      <c r="E65">
        <v>446</v>
      </c>
      <c r="F65">
        <v>1</v>
      </c>
      <c r="G65" s="10">
        <f t="shared" si="3"/>
        <v>3.484375</v>
      </c>
      <c r="H65" s="10">
        <f t="shared" si="4"/>
        <v>34.909090909090907</v>
      </c>
      <c r="I65" s="10">
        <f t="shared" si="5"/>
        <v>20.272727272727273</v>
      </c>
      <c r="J65" s="3" t="s">
        <v>94</v>
      </c>
    </row>
    <row r="66" spans="1:10" x14ac:dyDescent="0.15">
      <c r="A66">
        <v>2002</v>
      </c>
      <c r="B66">
        <v>63</v>
      </c>
      <c r="C66">
        <v>10</v>
      </c>
      <c r="D66">
        <v>8</v>
      </c>
      <c r="E66">
        <v>222</v>
      </c>
      <c r="G66" s="10">
        <f t="shared" si="3"/>
        <v>3.5238095238095237</v>
      </c>
      <c r="H66" s="10">
        <f t="shared" si="4"/>
        <v>47.25</v>
      </c>
      <c r="I66" s="10">
        <f t="shared" si="5"/>
        <v>27.75</v>
      </c>
      <c r="J66" s="3" t="s">
        <v>78</v>
      </c>
    </row>
    <row r="67" spans="1:10" x14ac:dyDescent="0.15">
      <c r="A67">
        <v>2003</v>
      </c>
      <c r="B67">
        <v>67.5</v>
      </c>
      <c r="C67">
        <v>9</v>
      </c>
      <c r="D67">
        <v>25</v>
      </c>
      <c r="E67">
        <v>271</v>
      </c>
      <c r="F67">
        <v>2</v>
      </c>
      <c r="G67" s="10">
        <f t="shared" si="3"/>
        <v>4.0148148148148151</v>
      </c>
      <c r="H67" s="10">
        <f t="shared" si="4"/>
        <v>16.2</v>
      </c>
      <c r="I67" s="10">
        <f t="shared" si="5"/>
        <v>10.84</v>
      </c>
      <c r="J67" s="3" t="s">
        <v>86</v>
      </c>
    </row>
    <row r="68" spans="1:10" x14ac:dyDescent="0.15">
      <c r="A68">
        <v>2004</v>
      </c>
      <c r="B68">
        <v>91.5</v>
      </c>
      <c r="C68">
        <v>10</v>
      </c>
      <c r="D68">
        <v>20</v>
      </c>
      <c r="E68">
        <v>455</v>
      </c>
      <c r="F68">
        <v>1</v>
      </c>
      <c r="G68" s="10">
        <f t="shared" si="3"/>
        <v>4.972677595628415</v>
      </c>
      <c r="H68" s="10">
        <f t="shared" si="4"/>
        <v>27.45</v>
      </c>
      <c r="I68" s="10">
        <f t="shared" si="5"/>
        <v>22.75</v>
      </c>
      <c r="J68" s="3" t="s">
        <v>85</v>
      </c>
    </row>
    <row r="69" spans="1:10" x14ac:dyDescent="0.15">
      <c r="A69">
        <v>2005</v>
      </c>
      <c r="B69">
        <v>79</v>
      </c>
      <c r="C69">
        <v>14</v>
      </c>
      <c r="D69">
        <v>18</v>
      </c>
      <c r="E69">
        <v>430</v>
      </c>
      <c r="G69" s="10">
        <f t="shared" si="3"/>
        <v>5.443037974683544</v>
      </c>
      <c r="H69" s="10">
        <f t="shared" si="4"/>
        <v>26.333333333333332</v>
      </c>
      <c r="I69" s="10">
        <f t="shared" si="5"/>
        <v>23.888888888888889</v>
      </c>
      <c r="J69" s="3" t="s">
        <v>77</v>
      </c>
    </row>
    <row r="70" spans="1:10" x14ac:dyDescent="0.15">
      <c r="A70">
        <v>2006</v>
      </c>
      <c r="B70">
        <v>52.2</v>
      </c>
      <c r="C70">
        <v>13</v>
      </c>
      <c r="D70">
        <v>10</v>
      </c>
      <c r="E70">
        <v>162</v>
      </c>
      <c r="G70" s="10">
        <f t="shared" si="3"/>
        <v>3.103448275862069</v>
      </c>
      <c r="H70" s="10">
        <f t="shared" si="4"/>
        <v>31.320000000000004</v>
      </c>
      <c r="I70" s="10">
        <f t="shared" si="5"/>
        <v>16.2</v>
      </c>
      <c r="J70" s="3" t="s">
        <v>67</v>
      </c>
    </row>
    <row r="71" spans="1:10" x14ac:dyDescent="0.15">
      <c r="A71">
        <v>2007</v>
      </c>
      <c r="B71">
        <v>103</v>
      </c>
      <c r="C71">
        <v>15</v>
      </c>
      <c r="D71">
        <v>21</v>
      </c>
      <c r="E71">
        <v>385</v>
      </c>
      <c r="G71" s="10">
        <f t="shared" si="3"/>
        <v>3.737864077669903</v>
      </c>
      <c r="H71" s="10">
        <f t="shared" si="4"/>
        <v>29.428571428571427</v>
      </c>
      <c r="I71" s="10">
        <f t="shared" si="5"/>
        <v>18.333333333333332</v>
      </c>
      <c r="J71" s="3" t="s">
        <v>18</v>
      </c>
    </row>
    <row r="72" spans="1:10" x14ac:dyDescent="0.15">
      <c r="A72">
        <v>2008</v>
      </c>
      <c r="B72">
        <v>99.2</v>
      </c>
      <c r="C72">
        <v>25</v>
      </c>
      <c r="D72">
        <v>27</v>
      </c>
      <c r="E72">
        <v>326</v>
      </c>
      <c r="F72">
        <v>1</v>
      </c>
      <c r="G72" s="10">
        <f t="shared" si="3"/>
        <v>3.286290322580645</v>
      </c>
      <c r="H72" s="10">
        <f t="shared" si="4"/>
        <v>22.044444444444448</v>
      </c>
      <c r="I72" s="10">
        <f t="shared" si="5"/>
        <v>12.074074074074074</v>
      </c>
      <c r="J72" s="3" t="s">
        <v>21</v>
      </c>
    </row>
    <row r="73" spans="1:10" x14ac:dyDescent="0.15">
      <c r="A73">
        <v>2009</v>
      </c>
      <c r="B73">
        <v>20</v>
      </c>
      <c r="C73">
        <v>2</v>
      </c>
      <c r="D73">
        <v>5</v>
      </c>
      <c r="E73">
        <v>83</v>
      </c>
      <c r="G73" s="10">
        <f t="shared" si="3"/>
        <v>4.1500000000000004</v>
      </c>
      <c r="H73" s="10">
        <f t="shared" si="4"/>
        <v>24</v>
      </c>
      <c r="I73" s="10">
        <f t="shared" si="5"/>
        <v>16.600000000000001</v>
      </c>
      <c r="J73" s="3" t="s">
        <v>23</v>
      </c>
    </row>
    <row r="74" spans="1:10" x14ac:dyDescent="0.15">
      <c r="A74">
        <v>2010</v>
      </c>
      <c r="B74">
        <v>50</v>
      </c>
      <c r="C74">
        <v>3</v>
      </c>
      <c r="D74">
        <v>16</v>
      </c>
      <c r="E74">
        <v>238</v>
      </c>
      <c r="F74">
        <v>1</v>
      </c>
      <c r="G74" s="10">
        <f t="shared" si="3"/>
        <v>4.76</v>
      </c>
      <c r="H74" s="10">
        <f t="shared" si="4"/>
        <v>18.75</v>
      </c>
      <c r="I74" s="10">
        <f t="shared" si="5"/>
        <v>14.875</v>
      </c>
      <c r="J74" s="3" t="s">
        <v>11</v>
      </c>
    </row>
    <row r="75" spans="1:10" x14ac:dyDescent="0.15">
      <c r="A75">
        <v>2011</v>
      </c>
      <c r="B75">
        <v>65</v>
      </c>
      <c r="C75">
        <v>12</v>
      </c>
      <c r="D75">
        <v>11</v>
      </c>
      <c r="E75">
        <v>287</v>
      </c>
      <c r="G75" s="10">
        <f t="shared" si="3"/>
        <v>4.4153846153846157</v>
      </c>
      <c r="H75" s="10">
        <f t="shared" si="4"/>
        <v>35.454545454545453</v>
      </c>
      <c r="I75" s="10">
        <f t="shared" si="5"/>
        <v>26.09090909090909</v>
      </c>
      <c r="J75" s="3" t="s">
        <v>128</v>
      </c>
    </row>
    <row r="76" spans="1:10" x14ac:dyDescent="0.15">
      <c r="A76">
        <v>2012</v>
      </c>
      <c r="B76">
        <v>34</v>
      </c>
      <c r="C76">
        <v>6</v>
      </c>
      <c r="D76">
        <v>6</v>
      </c>
      <c r="E76">
        <v>134</v>
      </c>
      <c r="G76" s="10">
        <f t="shared" si="3"/>
        <v>3.9411764705882355</v>
      </c>
      <c r="H76" s="10">
        <f t="shared" si="4"/>
        <v>34</v>
      </c>
      <c r="I76" s="10">
        <f t="shared" si="5"/>
        <v>22.333333333333332</v>
      </c>
      <c r="J76" s="3" t="s">
        <v>129</v>
      </c>
    </row>
    <row r="77" spans="1:10" x14ac:dyDescent="0.15">
      <c r="A77">
        <v>2013</v>
      </c>
      <c r="B77" s="22">
        <v>85.4</v>
      </c>
      <c r="C77" s="22">
        <v>14</v>
      </c>
      <c r="D77" s="22">
        <v>16</v>
      </c>
      <c r="E77" s="22">
        <v>327</v>
      </c>
      <c r="G77" s="10">
        <f t="shared" si="3"/>
        <v>3.8290398126463696</v>
      </c>
      <c r="H77" s="10">
        <f t="shared" si="4"/>
        <v>32.025000000000006</v>
      </c>
      <c r="I77" s="10">
        <f t="shared" si="5"/>
        <v>20.4375</v>
      </c>
      <c r="J77" s="3" t="s">
        <v>77</v>
      </c>
    </row>
    <row r="78" spans="1:10" x14ac:dyDescent="0.15">
      <c r="A78">
        <v>2014</v>
      </c>
      <c r="B78" s="22">
        <v>70.5</v>
      </c>
      <c r="C78" s="22">
        <v>10</v>
      </c>
      <c r="D78" s="22">
        <v>18</v>
      </c>
      <c r="E78" s="22">
        <v>282</v>
      </c>
      <c r="F78" s="22">
        <v>1</v>
      </c>
      <c r="G78" s="10">
        <f t="shared" si="3"/>
        <v>4</v>
      </c>
      <c r="H78" s="10">
        <f t="shared" si="4"/>
        <v>23.5</v>
      </c>
      <c r="I78" s="10">
        <f t="shared" si="5"/>
        <v>15.666666666666666</v>
      </c>
      <c r="J78" s="3" t="s">
        <v>239</v>
      </c>
    </row>
    <row r="79" spans="1:10" x14ac:dyDescent="0.15">
      <c r="A79">
        <v>2015</v>
      </c>
      <c r="B79" s="22">
        <v>71</v>
      </c>
      <c r="C79" s="22">
        <v>10</v>
      </c>
      <c r="D79" s="22">
        <v>17</v>
      </c>
      <c r="E79" s="22">
        <v>336</v>
      </c>
      <c r="F79" s="22"/>
      <c r="G79" s="10">
        <f t="shared" si="3"/>
        <v>4.732394366197183</v>
      </c>
      <c r="H79" s="10">
        <f t="shared" si="4"/>
        <v>25.058823529411764</v>
      </c>
      <c r="I79" s="10">
        <f t="shared" si="5"/>
        <v>19.764705882352942</v>
      </c>
      <c r="J79" s="3" t="s">
        <v>247</v>
      </c>
    </row>
    <row r="80" spans="1:10" x14ac:dyDescent="0.15">
      <c r="A80">
        <v>2016</v>
      </c>
      <c r="B80" s="33">
        <v>76.3</v>
      </c>
      <c r="C80" s="22">
        <v>9</v>
      </c>
      <c r="D80" s="22">
        <v>14</v>
      </c>
      <c r="E80" s="22">
        <v>427</v>
      </c>
      <c r="F80" s="22">
        <v>4</v>
      </c>
      <c r="G80" s="10">
        <f t="shared" si="3"/>
        <v>5.5963302752293584</v>
      </c>
      <c r="H80" s="10">
        <f t="shared" si="4"/>
        <v>32.699999999999996</v>
      </c>
      <c r="I80" s="10">
        <f t="shared" si="5"/>
        <v>30.5</v>
      </c>
      <c r="J80" s="3" t="s">
        <v>128</v>
      </c>
    </row>
    <row r="81" spans="1:10" x14ac:dyDescent="0.15">
      <c r="A81">
        <v>2017</v>
      </c>
      <c r="B81" s="22">
        <v>59</v>
      </c>
      <c r="C81" s="22">
        <v>6</v>
      </c>
      <c r="D81" s="22">
        <v>13</v>
      </c>
      <c r="E81" s="22">
        <v>293</v>
      </c>
      <c r="F81" s="22">
        <v>0</v>
      </c>
      <c r="G81" s="50">
        <f>IF(ISERROR(E81/B81),"N/A",E81/B81)</f>
        <v>4.9661016949152543</v>
      </c>
      <c r="H81" s="50">
        <f>IF(ISERROR((B81*6)/D81),"N/A",(B81*6)/D81)</f>
        <v>27.23076923076923</v>
      </c>
      <c r="I81" s="50">
        <f t="shared" si="5"/>
        <v>22.53846153846154</v>
      </c>
      <c r="J81" s="49" t="s">
        <v>360</v>
      </c>
    </row>
    <row r="82" spans="1:10" x14ac:dyDescent="0.15">
      <c r="A82">
        <v>2018</v>
      </c>
      <c r="B82" s="28">
        <v>58</v>
      </c>
      <c r="C82" s="22">
        <v>13</v>
      </c>
      <c r="D82" s="22">
        <v>10</v>
      </c>
      <c r="E82" s="22">
        <v>252</v>
      </c>
      <c r="F82" s="22">
        <v>0</v>
      </c>
      <c r="G82" s="50">
        <f>IF(ISERROR(E82/B82),"N/A",E82/B82)</f>
        <v>4.3448275862068968</v>
      </c>
      <c r="H82" s="50">
        <f>IF(ISERROR((B82*6)/D82),"N/A",(B82*6)/D82)</f>
        <v>34.799999999999997</v>
      </c>
      <c r="I82" s="50">
        <f t="shared" ref="I82:I83" si="6">IF(ISERROR(E82/D82),"N/A",E82/D82)</f>
        <v>25.2</v>
      </c>
      <c r="J82" s="49" t="s">
        <v>392</v>
      </c>
    </row>
    <row r="83" spans="1:10" x14ac:dyDescent="0.15">
      <c r="A83">
        <v>2019</v>
      </c>
      <c r="B83" s="22">
        <v>55</v>
      </c>
      <c r="C83" s="22">
        <v>6</v>
      </c>
      <c r="D83" s="22">
        <v>10</v>
      </c>
      <c r="E83" s="22">
        <v>250</v>
      </c>
      <c r="F83" s="22">
        <v>0</v>
      </c>
      <c r="G83" s="10">
        <f>IF(ISERROR(E83/B83),"N/A",E83/B83)</f>
        <v>4.5454545454545459</v>
      </c>
      <c r="H83" s="10">
        <f>IF(ISERROR((B83*6)/D83),"N/A",(B83*6)/D83)</f>
        <v>33</v>
      </c>
      <c r="I83" s="10">
        <f t="shared" si="6"/>
        <v>25</v>
      </c>
      <c r="J83" s="49" t="s">
        <v>428</v>
      </c>
    </row>
    <row r="84" spans="1:10" x14ac:dyDescent="0.15">
      <c r="F84" s="2"/>
      <c r="I84" s="1"/>
      <c r="J84" s="1"/>
    </row>
    <row r="85" spans="1:10" x14ac:dyDescent="0.15">
      <c r="A85" t="s">
        <v>55</v>
      </c>
      <c r="B85">
        <f>SUM(B60:B84)</f>
        <v>1761.5</v>
      </c>
      <c r="C85">
        <f>SUM(C60:C84)</f>
        <v>272</v>
      </c>
      <c r="D85">
        <f>SUM(D60:D84)</f>
        <v>378</v>
      </c>
      <c r="E85">
        <f>SUM(E60:E84)</f>
        <v>7298</v>
      </c>
      <c r="F85">
        <f>SUM(F60:F84)</f>
        <v>13</v>
      </c>
      <c r="G85" s="1">
        <f>E85/B85</f>
        <v>4.1430598921373827</v>
      </c>
      <c r="H85" s="1">
        <f>(B85*6)/D85</f>
        <v>27.960317460317459</v>
      </c>
      <c r="I85" s="1">
        <f>E85/D85</f>
        <v>19.306878306878307</v>
      </c>
      <c r="J85" s="3" t="s">
        <v>6</v>
      </c>
    </row>
  </sheetData>
  <phoneticPr fontId="3" type="noConversion"/>
  <hyperlinks>
    <hyperlink ref="A1" location="'Overall ave'!A1" display="(back to front sheet)" xr:uid="{00000000-0004-0000-2200-000000000000}"/>
  </hyperlinks>
  <pageMargins left="0.75" right="0.75" top="1" bottom="1" header="0.5" footer="0.5"/>
  <pageSetup orientation="portrait" horizontalDpi="4294967292" verticalDpi="4294967292"/>
  <ignoredErrors>
    <ignoredError sqref="I29:I30" formula="1"/>
  </ignoredError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2"/>
  <dimension ref="A1:J67"/>
  <sheetViews>
    <sheetView zoomScale="125" zoomScaleNormal="125" zoomScalePageLayoutView="125" workbookViewId="0"/>
  </sheetViews>
  <sheetFormatPr defaultColWidth="8.76171875" defaultRowHeight="12.75" x14ac:dyDescent="0.15"/>
  <cols>
    <col min="7" max="7" width="9.16796875" style="1" customWidth="1"/>
  </cols>
  <sheetData>
    <row r="1" spans="1:10" x14ac:dyDescent="0.15">
      <c r="A1" s="19" t="s">
        <v>164</v>
      </c>
    </row>
    <row r="2" spans="1:10" x14ac:dyDescent="0.15">
      <c r="A2" s="5" t="s">
        <v>49</v>
      </c>
      <c r="B2" s="5" t="s">
        <v>162</v>
      </c>
    </row>
    <row r="3" spans="1:10" x14ac:dyDescent="0.15">
      <c r="A3" s="5" t="s">
        <v>108</v>
      </c>
    </row>
    <row r="4" spans="1:10" x14ac:dyDescent="0.15">
      <c r="A4" s="5"/>
    </row>
    <row r="5" spans="1:10" x14ac:dyDescent="0.15">
      <c r="B5" t="s">
        <v>31</v>
      </c>
      <c r="C5" t="s">
        <v>32</v>
      </c>
      <c r="D5" t="s">
        <v>33</v>
      </c>
      <c r="E5" t="s">
        <v>263</v>
      </c>
      <c r="F5" t="s">
        <v>34</v>
      </c>
      <c r="G5" t="s">
        <v>35</v>
      </c>
      <c r="H5" s="1" t="s">
        <v>36</v>
      </c>
      <c r="I5" t="s">
        <v>196</v>
      </c>
      <c r="J5" t="s">
        <v>262</v>
      </c>
    </row>
    <row r="6" spans="1:10" x14ac:dyDescent="0.15">
      <c r="A6">
        <v>1990</v>
      </c>
      <c r="B6">
        <v>8</v>
      </c>
      <c r="C6">
        <v>8</v>
      </c>
      <c r="D6">
        <v>1</v>
      </c>
      <c r="F6">
        <v>104</v>
      </c>
      <c r="G6"/>
      <c r="H6" s="1">
        <f t="shared" ref="H6:H21" si="0">F6/(C6-D6)</f>
        <v>14.857142857142858</v>
      </c>
    </row>
    <row r="7" spans="1:10" x14ac:dyDescent="0.15">
      <c r="A7">
        <v>1991</v>
      </c>
      <c r="B7">
        <v>11</v>
      </c>
      <c r="C7">
        <v>11</v>
      </c>
      <c r="D7">
        <v>1</v>
      </c>
      <c r="F7">
        <v>110</v>
      </c>
      <c r="G7"/>
      <c r="H7" s="1">
        <f t="shared" si="0"/>
        <v>11</v>
      </c>
    </row>
    <row r="8" spans="1:10" x14ac:dyDescent="0.15">
      <c r="A8">
        <v>1992</v>
      </c>
      <c r="B8">
        <v>12</v>
      </c>
      <c r="C8">
        <v>12</v>
      </c>
      <c r="D8">
        <v>1</v>
      </c>
      <c r="F8">
        <v>239</v>
      </c>
      <c r="G8"/>
      <c r="H8" s="1">
        <f t="shared" si="0"/>
        <v>21.727272727272727</v>
      </c>
    </row>
    <row r="9" spans="1:10" x14ac:dyDescent="0.15">
      <c r="A9">
        <v>1993</v>
      </c>
      <c r="B9">
        <v>10</v>
      </c>
      <c r="C9">
        <v>10</v>
      </c>
      <c r="D9">
        <v>0</v>
      </c>
      <c r="F9">
        <v>199</v>
      </c>
      <c r="G9"/>
      <c r="H9" s="1">
        <f t="shared" si="0"/>
        <v>19.899999999999999</v>
      </c>
    </row>
    <row r="10" spans="1:10" x14ac:dyDescent="0.15">
      <c r="A10">
        <v>1994</v>
      </c>
      <c r="B10">
        <v>11</v>
      </c>
      <c r="C10">
        <v>11</v>
      </c>
      <c r="D10">
        <v>0</v>
      </c>
      <c r="F10">
        <v>138</v>
      </c>
      <c r="G10"/>
      <c r="H10" s="1">
        <f t="shared" si="0"/>
        <v>12.545454545454545</v>
      </c>
    </row>
    <row r="11" spans="1:10" x14ac:dyDescent="0.15">
      <c r="A11">
        <v>1995</v>
      </c>
      <c r="B11">
        <v>7</v>
      </c>
      <c r="C11">
        <v>7</v>
      </c>
      <c r="D11">
        <v>0</v>
      </c>
      <c r="F11">
        <v>58</v>
      </c>
      <c r="G11"/>
      <c r="H11" s="1">
        <f t="shared" si="0"/>
        <v>8.2857142857142865</v>
      </c>
    </row>
    <row r="12" spans="1:10" x14ac:dyDescent="0.15">
      <c r="A12">
        <v>1996</v>
      </c>
      <c r="B12">
        <v>6</v>
      </c>
      <c r="C12">
        <v>6</v>
      </c>
      <c r="D12">
        <v>2</v>
      </c>
      <c r="F12">
        <v>92</v>
      </c>
      <c r="G12"/>
      <c r="H12" s="1">
        <f t="shared" si="0"/>
        <v>23</v>
      </c>
    </row>
    <row r="13" spans="1:10" x14ac:dyDescent="0.15">
      <c r="A13">
        <v>1997</v>
      </c>
      <c r="B13">
        <v>5</v>
      </c>
      <c r="C13">
        <v>4</v>
      </c>
      <c r="D13">
        <v>1</v>
      </c>
      <c r="F13">
        <v>93</v>
      </c>
      <c r="G13">
        <v>1</v>
      </c>
      <c r="H13" s="1">
        <f t="shared" si="0"/>
        <v>31</v>
      </c>
      <c r="I13">
        <v>56</v>
      </c>
    </row>
    <row r="14" spans="1:10" x14ac:dyDescent="0.15">
      <c r="A14">
        <v>1998</v>
      </c>
      <c r="B14">
        <v>9</v>
      </c>
      <c r="C14">
        <v>8</v>
      </c>
      <c r="D14">
        <v>2</v>
      </c>
      <c r="F14">
        <v>90</v>
      </c>
      <c r="G14"/>
      <c r="H14" s="1">
        <f t="shared" si="0"/>
        <v>15</v>
      </c>
      <c r="I14">
        <v>43</v>
      </c>
      <c r="J14" t="s">
        <v>210</v>
      </c>
    </row>
    <row r="15" spans="1:10" x14ac:dyDescent="0.15">
      <c r="A15">
        <v>1999</v>
      </c>
      <c r="B15">
        <v>9</v>
      </c>
      <c r="C15">
        <v>8</v>
      </c>
      <c r="D15">
        <v>2</v>
      </c>
      <c r="F15">
        <v>77</v>
      </c>
      <c r="G15"/>
      <c r="H15" s="1">
        <f t="shared" si="0"/>
        <v>12.833333333333334</v>
      </c>
    </row>
    <row r="16" spans="1:10" x14ac:dyDescent="0.15">
      <c r="A16">
        <v>2000</v>
      </c>
      <c r="B16">
        <v>7</v>
      </c>
      <c r="C16">
        <v>7</v>
      </c>
      <c r="D16">
        <v>0</v>
      </c>
      <c r="F16">
        <v>126</v>
      </c>
      <c r="G16"/>
      <c r="H16" s="1">
        <f t="shared" si="0"/>
        <v>18</v>
      </c>
    </row>
    <row r="17" spans="1:10" x14ac:dyDescent="0.15">
      <c r="A17">
        <v>2001</v>
      </c>
      <c r="B17">
        <v>6</v>
      </c>
      <c r="C17">
        <v>6</v>
      </c>
      <c r="D17">
        <v>1</v>
      </c>
      <c r="F17">
        <v>61</v>
      </c>
      <c r="G17"/>
      <c r="H17" s="1">
        <f t="shared" si="0"/>
        <v>12.2</v>
      </c>
    </row>
    <row r="18" spans="1:10" x14ac:dyDescent="0.15">
      <c r="A18">
        <v>2002</v>
      </c>
      <c r="B18">
        <v>3</v>
      </c>
      <c r="C18">
        <v>3</v>
      </c>
      <c r="D18">
        <v>0</v>
      </c>
      <c r="F18">
        <v>6</v>
      </c>
      <c r="G18"/>
      <c r="H18" s="1">
        <f t="shared" si="0"/>
        <v>2</v>
      </c>
    </row>
    <row r="19" spans="1:10" x14ac:dyDescent="0.15">
      <c r="A19">
        <v>2003</v>
      </c>
      <c r="B19">
        <v>5</v>
      </c>
      <c r="C19">
        <v>4</v>
      </c>
      <c r="D19">
        <v>0</v>
      </c>
      <c r="F19">
        <v>46</v>
      </c>
      <c r="G19"/>
      <c r="H19" s="1">
        <f t="shared" si="0"/>
        <v>11.5</v>
      </c>
    </row>
    <row r="20" spans="1:10" x14ac:dyDescent="0.15">
      <c r="A20">
        <v>2004</v>
      </c>
      <c r="B20">
        <v>7</v>
      </c>
      <c r="C20">
        <v>7</v>
      </c>
      <c r="D20">
        <v>0</v>
      </c>
      <c r="F20">
        <v>114</v>
      </c>
      <c r="G20"/>
      <c r="H20" s="1">
        <f t="shared" si="0"/>
        <v>16.285714285714285</v>
      </c>
      <c r="I20">
        <v>31</v>
      </c>
    </row>
    <row r="21" spans="1:10" x14ac:dyDescent="0.15">
      <c r="A21">
        <v>2005</v>
      </c>
      <c r="B21">
        <v>4</v>
      </c>
      <c r="C21">
        <v>4</v>
      </c>
      <c r="D21">
        <v>1</v>
      </c>
      <c r="F21">
        <v>62</v>
      </c>
      <c r="G21"/>
      <c r="H21" s="1">
        <f t="shared" si="0"/>
        <v>20.666666666666668</v>
      </c>
      <c r="I21">
        <v>46</v>
      </c>
      <c r="J21" t="s">
        <v>210</v>
      </c>
    </row>
    <row r="22" spans="1:10" x14ac:dyDescent="0.15">
      <c r="A22">
        <v>2006</v>
      </c>
      <c r="B22">
        <v>1</v>
      </c>
      <c r="C22">
        <v>1</v>
      </c>
      <c r="D22">
        <v>1</v>
      </c>
      <c r="F22">
        <v>6</v>
      </c>
      <c r="G22"/>
      <c r="H22" s="29" t="s">
        <v>236</v>
      </c>
      <c r="I22">
        <v>6</v>
      </c>
    </row>
    <row r="23" spans="1:10" x14ac:dyDescent="0.15">
      <c r="A23">
        <v>2007</v>
      </c>
      <c r="B23" s="9">
        <v>2</v>
      </c>
      <c r="C23" s="9">
        <v>2</v>
      </c>
      <c r="D23" s="9">
        <v>2</v>
      </c>
      <c r="E23" s="9"/>
      <c r="F23" s="9">
        <v>21</v>
      </c>
      <c r="G23" s="9"/>
      <c r="H23" s="29" t="s">
        <v>236</v>
      </c>
    </row>
    <row r="24" spans="1:10" x14ac:dyDescent="0.15">
      <c r="A24">
        <v>2014</v>
      </c>
      <c r="B24" s="9">
        <v>2</v>
      </c>
      <c r="C24" s="9">
        <v>2</v>
      </c>
      <c r="D24" s="9">
        <v>0</v>
      </c>
      <c r="E24" s="9"/>
      <c r="F24" s="9">
        <v>17</v>
      </c>
      <c r="G24" s="9"/>
      <c r="H24" s="1">
        <f>F24/(C24-D24)</f>
        <v>8.5</v>
      </c>
      <c r="I24" s="9">
        <v>9</v>
      </c>
    </row>
    <row r="25" spans="1:10" x14ac:dyDescent="0.15">
      <c r="G25"/>
      <c r="H25" s="1"/>
    </row>
    <row r="26" spans="1:10" x14ac:dyDescent="0.15">
      <c r="A26" t="s">
        <v>55</v>
      </c>
      <c r="B26">
        <f>SUM(B6:B25)</f>
        <v>125</v>
      </c>
      <c r="C26">
        <f>SUM(C6:C25)</f>
        <v>121</v>
      </c>
      <c r="D26">
        <f>SUM(D6:D25)</f>
        <v>15</v>
      </c>
      <c r="F26">
        <f>SUM(F6:F25)</f>
        <v>1659</v>
      </c>
      <c r="G26">
        <f>SUM(G6:G25)</f>
        <v>1</v>
      </c>
      <c r="H26" s="1">
        <f>F26/(C26-D26)</f>
        <v>15.650943396226415</v>
      </c>
      <c r="I26">
        <f>MAX(I6:I25)</f>
        <v>56</v>
      </c>
    </row>
    <row r="46" spans="1:10" x14ac:dyDescent="0.15">
      <c r="H46" s="1"/>
      <c r="I46" s="1"/>
      <c r="J46" s="1"/>
    </row>
    <row r="47" spans="1:10" x14ac:dyDescent="0.15">
      <c r="A47" s="5" t="s">
        <v>118</v>
      </c>
      <c r="F47" s="2"/>
      <c r="G47"/>
    </row>
    <row r="48" spans="1:10" x14ac:dyDescent="0.15">
      <c r="B48" t="s">
        <v>58</v>
      </c>
      <c r="C48" t="s">
        <v>59</v>
      </c>
      <c r="D48" t="s">
        <v>60</v>
      </c>
      <c r="E48" t="s">
        <v>34</v>
      </c>
      <c r="F48" t="s">
        <v>62</v>
      </c>
      <c r="G48" s="1" t="s">
        <v>63</v>
      </c>
      <c r="H48" s="1" t="s">
        <v>64</v>
      </c>
      <c r="I48" s="1" t="s">
        <v>36</v>
      </c>
      <c r="J48" s="2" t="s">
        <v>61</v>
      </c>
    </row>
    <row r="49" spans="1:10" x14ac:dyDescent="0.15">
      <c r="A49">
        <v>1991</v>
      </c>
      <c r="B49">
        <v>11</v>
      </c>
      <c r="C49">
        <v>0</v>
      </c>
      <c r="D49">
        <v>0</v>
      </c>
      <c r="E49">
        <v>56</v>
      </c>
      <c r="G49" s="1">
        <f>E49/B49</f>
        <v>5.0909090909090908</v>
      </c>
      <c r="H49" s="1"/>
      <c r="I49" s="1"/>
      <c r="J49" s="2"/>
    </row>
    <row r="50" spans="1:10" x14ac:dyDescent="0.15">
      <c r="A50">
        <v>1992</v>
      </c>
      <c r="B50">
        <v>54</v>
      </c>
      <c r="C50">
        <v>9</v>
      </c>
      <c r="D50">
        <v>10</v>
      </c>
      <c r="E50">
        <v>197</v>
      </c>
      <c r="G50" s="1">
        <f>E50/B50</f>
        <v>3.6481481481481484</v>
      </c>
      <c r="H50" s="1">
        <f>(B50*6)/D50</f>
        <v>32.4</v>
      </c>
      <c r="I50" s="1">
        <f>E50/D50</f>
        <v>19.7</v>
      </c>
      <c r="J50" s="2"/>
    </row>
    <row r="51" spans="1:10" x14ac:dyDescent="0.15">
      <c r="A51">
        <v>1993</v>
      </c>
      <c r="B51">
        <v>47</v>
      </c>
      <c r="C51">
        <v>3</v>
      </c>
      <c r="D51">
        <v>8</v>
      </c>
      <c r="E51">
        <v>233</v>
      </c>
      <c r="G51" s="1">
        <f>E51/B51</f>
        <v>4.957446808510638</v>
      </c>
      <c r="H51" s="1">
        <f>(B51*6)/D51</f>
        <v>35.25</v>
      </c>
      <c r="I51" s="1">
        <f>E51/D51</f>
        <v>29.125</v>
      </c>
      <c r="J51" s="2"/>
    </row>
    <row r="52" spans="1:10" x14ac:dyDescent="0.15">
      <c r="A52">
        <v>1994</v>
      </c>
      <c r="B52">
        <v>40</v>
      </c>
      <c r="C52">
        <v>7</v>
      </c>
      <c r="D52">
        <v>5</v>
      </c>
      <c r="E52">
        <v>179</v>
      </c>
      <c r="G52" s="1">
        <f>E52/B52</f>
        <v>4.4749999999999996</v>
      </c>
      <c r="H52" s="1">
        <f>(B52*6)/D52</f>
        <v>48</v>
      </c>
      <c r="I52" s="1">
        <f>E52/D52</f>
        <v>35.799999999999997</v>
      </c>
      <c r="J52" s="2"/>
    </row>
    <row r="53" spans="1:10" x14ac:dyDescent="0.15">
      <c r="A53">
        <v>1995</v>
      </c>
      <c r="B53">
        <v>8</v>
      </c>
      <c r="C53">
        <v>0</v>
      </c>
      <c r="D53">
        <v>2</v>
      </c>
      <c r="E53">
        <v>48</v>
      </c>
      <c r="G53" s="1">
        <f>E53/B53</f>
        <v>6</v>
      </c>
      <c r="H53" s="1">
        <f>(B53*6)/D53</f>
        <v>24</v>
      </c>
      <c r="I53" s="1">
        <f>E53/D53</f>
        <v>24</v>
      </c>
      <c r="J53" s="2"/>
    </row>
    <row r="54" spans="1:10" x14ac:dyDescent="0.15">
      <c r="A54">
        <v>1996</v>
      </c>
      <c r="H54" s="1"/>
      <c r="I54" s="1"/>
      <c r="J54" s="2"/>
    </row>
    <row r="55" spans="1:10" x14ac:dyDescent="0.15">
      <c r="A55">
        <v>1997</v>
      </c>
      <c r="B55">
        <v>15.5</v>
      </c>
      <c r="C55">
        <v>3</v>
      </c>
      <c r="D55">
        <v>5</v>
      </c>
      <c r="E55">
        <v>52</v>
      </c>
      <c r="G55" s="1">
        <f t="shared" ref="G55:G60" si="1">E55/B55</f>
        <v>3.3548387096774195</v>
      </c>
      <c r="H55" s="1">
        <f t="shared" ref="H55:H60" si="2">(B55*6)/D55</f>
        <v>18.600000000000001</v>
      </c>
      <c r="I55" s="1">
        <f t="shared" ref="I55:I60" si="3">E55/D55</f>
        <v>10.4</v>
      </c>
      <c r="J55" s="2"/>
    </row>
    <row r="56" spans="1:10" x14ac:dyDescent="0.15">
      <c r="A56">
        <v>1998</v>
      </c>
      <c r="B56">
        <v>34</v>
      </c>
      <c r="C56">
        <v>2</v>
      </c>
      <c r="D56">
        <v>9</v>
      </c>
      <c r="E56">
        <v>134</v>
      </c>
      <c r="G56" s="1">
        <f t="shared" si="1"/>
        <v>3.9411764705882355</v>
      </c>
      <c r="H56" s="1">
        <f t="shared" si="2"/>
        <v>22.666666666666668</v>
      </c>
      <c r="I56" s="1">
        <f t="shared" si="3"/>
        <v>14.888888888888889</v>
      </c>
      <c r="J56" t="s">
        <v>80</v>
      </c>
    </row>
    <row r="57" spans="1:10" x14ac:dyDescent="0.15">
      <c r="A57">
        <v>1999</v>
      </c>
      <c r="B57">
        <v>22.3</v>
      </c>
      <c r="C57">
        <v>1</v>
      </c>
      <c r="D57">
        <v>5</v>
      </c>
      <c r="E57">
        <v>132</v>
      </c>
      <c r="G57" s="1">
        <f t="shared" si="1"/>
        <v>5.9192825112107625</v>
      </c>
      <c r="H57" s="1">
        <f t="shared" si="2"/>
        <v>26.76</v>
      </c>
      <c r="I57" s="1">
        <f t="shared" si="3"/>
        <v>26.4</v>
      </c>
      <c r="J57" t="s">
        <v>7</v>
      </c>
    </row>
    <row r="58" spans="1:10" x14ac:dyDescent="0.15">
      <c r="A58">
        <v>2000</v>
      </c>
      <c r="B58">
        <v>23</v>
      </c>
      <c r="C58">
        <v>4</v>
      </c>
      <c r="D58">
        <v>6</v>
      </c>
      <c r="E58">
        <v>96</v>
      </c>
      <c r="G58" s="1">
        <f t="shared" si="1"/>
        <v>4.1739130434782608</v>
      </c>
      <c r="H58" s="1">
        <f t="shared" si="2"/>
        <v>23</v>
      </c>
      <c r="I58" s="1">
        <f t="shared" si="3"/>
        <v>16</v>
      </c>
      <c r="J58" t="s">
        <v>80</v>
      </c>
    </row>
    <row r="59" spans="1:10" x14ac:dyDescent="0.15">
      <c r="A59">
        <v>2001</v>
      </c>
      <c r="B59">
        <v>25</v>
      </c>
      <c r="C59">
        <v>2</v>
      </c>
      <c r="D59">
        <v>1</v>
      </c>
      <c r="E59">
        <v>128</v>
      </c>
      <c r="G59" s="1">
        <f t="shared" si="1"/>
        <v>5.12</v>
      </c>
      <c r="H59" s="1">
        <f t="shared" si="2"/>
        <v>150</v>
      </c>
      <c r="I59" s="1">
        <f t="shared" si="3"/>
        <v>128</v>
      </c>
      <c r="J59" t="s">
        <v>96</v>
      </c>
    </row>
    <row r="60" spans="1:10" x14ac:dyDescent="0.15">
      <c r="A60">
        <v>2002</v>
      </c>
      <c r="B60">
        <v>9</v>
      </c>
      <c r="C60">
        <v>0</v>
      </c>
      <c r="D60">
        <v>2</v>
      </c>
      <c r="E60">
        <v>58</v>
      </c>
      <c r="G60" s="1">
        <f t="shared" si="1"/>
        <v>6.4444444444444446</v>
      </c>
      <c r="H60" s="1">
        <f t="shared" si="2"/>
        <v>27</v>
      </c>
      <c r="I60" s="1">
        <f t="shared" si="3"/>
        <v>29</v>
      </c>
      <c r="J60" t="s">
        <v>90</v>
      </c>
    </row>
    <row r="61" spans="1:10" x14ac:dyDescent="0.15">
      <c r="A61">
        <v>2003</v>
      </c>
      <c r="F61" s="1"/>
      <c r="H61" s="1"/>
      <c r="I61" s="1"/>
    </row>
    <row r="62" spans="1:10" x14ac:dyDescent="0.15">
      <c r="A62">
        <v>2004</v>
      </c>
      <c r="B62">
        <v>36</v>
      </c>
      <c r="C62">
        <v>2</v>
      </c>
      <c r="D62">
        <v>5</v>
      </c>
      <c r="E62">
        <v>137</v>
      </c>
      <c r="G62" s="1">
        <f>E62/B62</f>
        <v>3.8055555555555554</v>
      </c>
      <c r="H62" s="1">
        <f>(B62*6)/D62</f>
        <v>43.2</v>
      </c>
      <c r="I62" s="1">
        <f>E62/D62</f>
        <v>27.4</v>
      </c>
      <c r="J62" t="s">
        <v>66</v>
      </c>
    </row>
    <row r="63" spans="1:10" x14ac:dyDescent="0.15">
      <c r="A63">
        <v>2005</v>
      </c>
      <c r="B63">
        <v>3</v>
      </c>
      <c r="C63">
        <v>0</v>
      </c>
      <c r="D63">
        <v>0</v>
      </c>
      <c r="E63">
        <v>20</v>
      </c>
      <c r="G63" s="1">
        <f>E63/B63</f>
        <v>6.666666666666667</v>
      </c>
      <c r="H63" s="1"/>
      <c r="I63" s="1"/>
      <c r="J63" t="s">
        <v>81</v>
      </c>
    </row>
    <row r="64" spans="1:10" x14ac:dyDescent="0.15">
      <c r="A64">
        <v>2006</v>
      </c>
      <c r="B64">
        <v>1</v>
      </c>
      <c r="C64">
        <v>0</v>
      </c>
      <c r="D64">
        <v>0</v>
      </c>
      <c r="E64">
        <v>21</v>
      </c>
      <c r="G64" s="1">
        <f>E64/B64</f>
        <v>21</v>
      </c>
      <c r="H64" s="1"/>
      <c r="I64" s="1"/>
      <c r="J64" t="s">
        <v>74</v>
      </c>
    </row>
    <row r="65" spans="1:10" x14ac:dyDescent="0.15">
      <c r="H65" s="1"/>
      <c r="I65" s="1"/>
      <c r="J65" s="2"/>
    </row>
    <row r="66" spans="1:10" x14ac:dyDescent="0.15">
      <c r="A66" t="s">
        <v>55</v>
      </c>
      <c r="B66">
        <f t="shared" ref="B66:E66" si="4">SUM(B49:B64)</f>
        <v>328.8</v>
      </c>
      <c r="C66">
        <f t="shared" si="4"/>
        <v>33</v>
      </c>
      <c r="D66">
        <f t="shared" si="4"/>
        <v>58</v>
      </c>
      <c r="E66">
        <f t="shared" si="4"/>
        <v>1491</v>
      </c>
      <c r="F66">
        <f>SUM(F49:F64)</f>
        <v>0</v>
      </c>
      <c r="G66" s="1">
        <f>E66/B66</f>
        <v>4.5346715328467155</v>
      </c>
      <c r="H66" s="1">
        <f>(B66*6)/D66</f>
        <v>34.013793103448279</v>
      </c>
      <c r="I66" s="1">
        <f>E66/D66</f>
        <v>25.706896551724139</v>
      </c>
      <c r="J66" t="s">
        <v>7</v>
      </c>
    </row>
    <row r="67" spans="1:10" x14ac:dyDescent="0.15">
      <c r="G67"/>
      <c r="H67" s="1"/>
      <c r="I67" s="1"/>
      <c r="J67" s="1"/>
    </row>
  </sheetData>
  <phoneticPr fontId="3" type="noConversion"/>
  <hyperlinks>
    <hyperlink ref="A1" location="'Overall ave'!A1" display="(back to front sheet)" xr:uid="{00000000-0004-0000-2300-000000000000}"/>
  </hyperlinks>
  <pageMargins left="0.75" right="0.75" top="1" bottom="1" header="0.5" footer="0.5"/>
  <pageSetup paperSize="9" orientation="portrait" horizontalDpi="4294967292" verticalDpi="429496729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3"/>
  <dimension ref="A1:J66"/>
  <sheetViews>
    <sheetView zoomScale="125" zoomScaleNormal="125" zoomScalePageLayoutView="125" workbookViewId="0"/>
  </sheetViews>
  <sheetFormatPr defaultColWidth="8.76171875" defaultRowHeight="12.75" x14ac:dyDescent="0.15"/>
  <cols>
    <col min="7" max="7" width="9.16796875" style="1" customWidth="1"/>
  </cols>
  <sheetData>
    <row r="1" spans="1:8" x14ac:dyDescent="0.15">
      <c r="A1" s="19" t="s">
        <v>164</v>
      </c>
    </row>
    <row r="2" spans="1:8" x14ac:dyDescent="0.15">
      <c r="A2" s="5" t="s">
        <v>53</v>
      </c>
      <c r="B2" s="5" t="s">
        <v>163</v>
      </c>
    </row>
    <row r="3" spans="1:8" x14ac:dyDescent="0.15">
      <c r="A3" s="5" t="s">
        <v>108</v>
      </c>
    </row>
    <row r="4" spans="1:8" x14ac:dyDescent="0.15">
      <c r="A4" s="5"/>
    </row>
    <row r="5" spans="1:8" x14ac:dyDescent="0.15">
      <c r="A5" t="s">
        <v>99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s="1" t="s">
        <v>36</v>
      </c>
      <c r="H5" t="s">
        <v>196</v>
      </c>
    </row>
    <row r="6" spans="1:8" x14ac:dyDescent="0.15">
      <c r="A6">
        <v>1985</v>
      </c>
      <c r="B6">
        <v>15</v>
      </c>
      <c r="C6">
        <v>15</v>
      </c>
      <c r="D6">
        <v>0</v>
      </c>
      <c r="E6">
        <v>186</v>
      </c>
      <c r="F6">
        <v>1</v>
      </c>
      <c r="G6" s="1">
        <f t="shared" ref="G6:G22" si="0">E6/(C6-D6)</f>
        <v>12.4</v>
      </c>
      <c r="H6">
        <v>117</v>
      </c>
    </row>
    <row r="7" spans="1:8" x14ac:dyDescent="0.15">
      <c r="A7">
        <v>1986</v>
      </c>
    </row>
    <row r="8" spans="1:8" x14ac:dyDescent="0.15">
      <c r="A8">
        <v>1987</v>
      </c>
      <c r="B8">
        <v>14</v>
      </c>
      <c r="C8">
        <v>14</v>
      </c>
      <c r="D8">
        <v>4</v>
      </c>
      <c r="E8">
        <v>172</v>
      </c>
      <c r="G8" s="1">
        <f t="shared" si="0"/>
        <v>17.2</v>
      </c>
    </row>
    <row r="9" spans="1:8" x14ac:dyDescent="0.15">
      <c r="A9">
        <v>1988</v>
      </c>
      <c r="C9">
        <v>9</v>
      </c>
      <c r="D9">
        <v>1</v>
      </c>
      <c r="E9">
        <v>88</v>
      </c>
      <c r="G9" s="1">
        <f t="shared" si="0"/>
        <v>11</v>
      </c>
    </row>
    <row r="10" spans="1:8" x14ac:dyDescent="0.15">
      <c r="A10">
        <v>1989</v>
      </c>
    </row>
    <row r="11" spans="1:8" x14ac:dyDescent="0.15">
      <c r="A11">
        <v>1990</v>
      </c>
      <c r="C11">
        <v>16</v>
      </c>
      <c r="D11">
        <v>6</v>
      </c>
      <c r="E11">
        <v>135</v>
      </c>
      <c r="G11" s="1">
        <f t="shared" si="0"/>
        <v>13.5</v>
      </c>
      <c r="H11">
        <v>37</v>
      </c>
    </row>
    <row r="12" spans="1:8" x14ac:dyDescent="0.15">
      <c r="A12">
        <v>1991</v>
      </c>
      <c r="C12">
        <v>8</v>
      </c>
      <c r="D12">
        <v>2</v>
      </c>
      <c r="E12">
        <v>97</v>
      </c>
      <c r="G12" s="1">
        <f t="shared" si="0"/>
        <v>16.166666666666668</v>
      </c>
      <c r="H12">
        <v>43</v>
      </c>
    </row>
    <row r="13" spans="1:8" x14ac:dyDescent="0.15">
      <c r="A13">
        <v>1992</v>
      </c>
      <c r="C13">
        <v>11</v>
      </c>
      <c r="D13">
        <v>5</v>
      </c>
      <c r="E13">
        <v>90</v>
      </c>
      <c r="G13" s="1">
        <f t="shared" si="0"/>
        <v>15</v>
      </c>
      <c r="H13">
        <v>38</v>
      </c>
    </row>
    <row r="14" spans="1:8" x14ac:dyDescent="0.15">
      <c r="A14">
        <v>1993</v>
      </c>
      <c r="C14">
        <v>9</v>
      </c>
      <c r="D14">
        <v>4</v>
      </c>
      <c r="E14">
        <v>73</v>
      </c>
      <c r="G14" s="1">
        <f t="shared" si="0"/>
        <v>14.6</v>
      </c>
    </row>
    <row r="15" spans="1:8" x14ac:dyDescent="0.15">
      <c r="A15">
        <v>1994</v>
      </c>
      <c r="C15">
        <v>14</v>
      </c>
      <c r="D15">
        <v>0</v>
      </c>
      <c r="E15">
        <v>193</v>
      </c>
      <c r="G15" s="1">
        <f t="shared" si="0"/>
        <v>13.785714285714286</v>
      </c>
    </row>
    <row r="16" spans="1:8" x14ac:dyDescent="0.15">
      <c r="A16">
        <v>1995</v>
      </c>
      <c r="B16">
        <v>12</v>
      </c>
      <c r="C16">
        <v>9</v>
      </c>
      <c r="D16">
        <v>2</v>
      </c>
      <c r="E16">
        <v>69</v>
      </c>
      <c r="G16" s="1">
        <f t="shared" si="0"/>
        <v>9.8571428571428577</v>
      </c>
    </row>
    <row r="17" spans="1:9" x14ac:dyDescent="0.15">
      <c r="A17">
        <v>1996</v>
      </c>
      <c r="B17">
        <v>17</v>
      </c>
      <c r="C17">
        <v>9</v>
      </c>
      <c r="D17">
        <v>4</v>
      </c>
      <c r="E17">
        <v>90</v>
      </c>
      <c r="G17" s="1">
        <f t="shared" si="0"/>
        <v>18</v>
      </c>
    </row>
    <row r="18" spans="1:9" x14ac:dyDescent="0.15">
      <c r="A18">
        <v>1997</v>
      </c>
      <c r="B18">
        <v>12</v>
      </c>
      <c r="C18">
        <v>7</v>
      </c>
      <c r="D18">
        <v>4</v>
      </c>
      <c r="E18">
        <v>27</v>
      </c>
      <c r="G18" s="1">
        <f t="shared" si="0"/>
        <v>9</v>
      </c>
      <c r="H18">
        <v>15</v>
      </c>
      <c r="I18" t="s">
        <v>210</v>
      </c>
    </row>
    <row r="19" spans="1:9" x14ac:dyDescent="0.15">
      <c r="A19">
        <v>1998</v>
      </c>
      <c r="B19">
        <v>12</v>
      </c>
      <c r="C19">
        <v>6</v>
      </c>
      <c r="D19">
        <v>1</v>
      </c>
      <c r="E19">
        <v>28</v>
      </c>
      <c r="G19" s="1">
        <f t="shared" si="0"/>
        <v>5.6</v>
      </c>
      <c r="H19">
        <v>9</v>
      </c>
    </row>
    <row r="20" spans="1:9" x14ac:dyDescent="0.15">
      <c r="A20">
        <v>1999</v>
      </c>
      <c r="B20">
        <v>10</v>
      </c>
      <c r="C20">
        <v>7</v>
      </c>
      <c r="D20">
        <v>3</v>
      </c>
      <c r="E20">
        <v>39</v>
      </c>
      <c r="G20" s="1">
        <f t="shared" si="0"/>
        <v>9.75</v>
      </c>
    </row>
    <row r="21" spans="1:9" x14ac:dyDescent="0.15">
      <c r="A21">
        <v>2000</v>
      </c>
      <c r="B21">
        <v>9</v>
      </c>
      <c r="C21">
        <v>5</v>
      </c>
      <c r="D21">
        <v>1</v>
      </c>
      <c r="E21">
        <v>64</v>
      </c>
      <c r="F21">
        <v>1</v>
      </c>
      <c r="G21" s="1">
        <f t="shared" si="0"/>
        <v>16</v>
      </c>
    </row>
    <row r="22" spans="1:9" x14ac:dyDescent="0.15">
      <c r="A22">
        <v>2001</v>
      </c>
      <c r="B22">
        <v>7</v>
      </c>
      <c r="C22">
        <v>3</v>
      </c>
      <c r="D22">
        <v>0</v>
      </c>
      <c r="E22">
        <v>8</v>
      </c>
      <c r="G22" s="1">
        <f t="shared" si="0"/>
        <v>2.6666666666666665</v>
      </c>
    </row>
    <row r="24" spans="1:9" x14ac:dyDescent="0.15">
      <c r="A24" t="s">
        <v>55</v>
      </c>
      <c r="B24">
        <f>SUM(B6:B23)</f>
        <v>108</v>
      </c>
      <c r="C24">
        <f>SUM(C6:C23)</f>
        <v>142</v>
      </c>
      <c r="D24">
        <f>SUM(D6:D23)</f>
        <v>37</v>
      </c>
      <c r="E24">
        <f>SUM(E6:E23)</f>
        <v>1359</v>
      </c>
      <c r="F24">
        <f>SUM(F6:F23)</f>
        <v>2</v>
      </c>
      <c r="G24" s="1">
        <f>E24/(C24-D24)</f>
        <v>12.942857142857143</v>
      </c>
      <c r="H24">
        <f>MAX(H6:H23)</f>
        <v>117</v>
      </c>
    </row>
    <row r="44" spans="1:10" x14ac:dyDescent="0.15">
      <c r="H44" s="1"/>
      <c r="I44" s="1"/>
      <c r="J44" s="1"/>
    </row>
    <row r="45" spans="1:10" x14ac:dyDescent="0.15">
      <c r="A45" s="5" t="s">
        <v>118</v>
      </c>
      <c r="F45" s="2"/>
      <c r="G45"/>
    </row>
    <row r="46" spans="1:10" x14ac:dyDescent="0.15">
      <c r="B46" t="s">
        <v>58</v>
      </c>
      <c r="C46" t="s">
        <v>59</v>
      </c>
      <c r="D46" t="s">
        <v>60</v>
      </c>
      <c r="E46" t="s">
        <v>34</v>
      </c>
      <c r="F46" t="s">
        <v>62</v>
      </c>
      <c r="G46" s="1" t="s">
        <v>63</v>
      </c>
      <c r="H46" s="1" t="s">
        <v>64</v>
      </c>
      <c r="I46" s="1" t="s">
        <v>36</v>
      </c>
      <c r="J46" s="2" t="s">
        <v>61</v>
      </c>
    </row>
    <row r="47" spans="1:10" x14ac:dyDescent="0.15">
      <c r="A47">
        <v>1985</v>
      </c>
      <c r="B47">
        <v>140</v>
      </c>
      <c r="C47">
        <v>29</v>
      </c>
      <c r="D47">
        <v>18</v>
      </c>
      <c r="E47">
        <v>396</v>
      </c>
      <c r="G47" s="1">
        <f>E47/B47</f>
        <v>2.8285714285714287</v>
      </c>
      <c r="H47" s="1">
        <f>(B47*6)/D47</f>
        <v>46.666666666666664</v>
      </c>
      <c r="I47" s="1">
        <f>E47/D47</f>
        <v>22</v>
      </c>
      <c r="J47" s="2"/>
    </row>
    <row r="48" spans="1:10" x14ac:dyDescent="0.15">
      <c r="A48">
        <v>1986</v>
      </c>
      <c r="H48" s="1"/>
      <c r="I48" s="1"/>
      <c r="J48" s="2"/>
    </row>
    <row r="49" spans="1:10" x14ac:dyDescent="0.15">
      <c r="A49">
        <v>1987</v>
      </c>
      <c r="B49">
        <v>150.5</v>
      </c>
      <c r="D49">
        <v>35</v>
      </c>
      <c r="E49">
        <v>401</v>
      </c>
      <c r="G49" s="1">
        <f>E49/B49</f>
        <v>2.6644518272425248</v>
      </c>
      <c r="H49" s="1">
        <f>(B49*6)/D49</f>
        <v>25.8</v>
      </c>
      <c r="I49" s="1">
        <f>E49/D49</f>
        <v>11.457142857142857</v>
      </c>
      <c r="J49" s="2"/>
    </row>
    <row r="50" spans="1:10" x14ac:dyDescent="0.15">
      <c r="A50">
        <v>1988</v>
      </c>
      <c r="B50">
        <v>180</v>
      </c>
      <c r="D50">
        <v>35</v>
      </c>
      <c r="E50">
        <v>571</v>
      </c>
      <c r="G50" s="1">
        <f>E50/B50</f>
        <v>3.1722222222222221</v>
      </c>
      <c r="H50" s="1">
        <f>(B50*6)/D50</f>
        <v>30.857142857142858</v>
      </c>
      <c r="I50" s="1">
        <f>E50/D50</f>
        <v>16.314285714285713</v>
      </c>
      <c r="J50" s="2"/>
    </row>
    <row r="51" spans="1:10" x14ac:dyDescent="0.15">
      <c r="A51">
        <v>1989</v>
      </c>
      <c r="H51" s="1"/>
      <c r="I51" s="1"/>
      <c r="J51" s="2"/>
    </row>
    <row r="52" spans="1:10" x14ac:dyDescent="0.15">
      <c r="A52">
        <v>1990</v>
      </c>
      <c r="B52">
        <v>167.4</v>
      </c>
      <c r="C52">
        <v>35</v>
      </c>
      <c r="D52">
        <v>42</v>
      </c>
      <c r="E52">
        <v>521</v>
      </c>
      <c r="G52" s="1">
        <f t="shared" ref="G52:G63" si="1">E52/B52</f>
        <v>3.1123058542413382</v>
      </c>
      <c r="H52" s="1">
        <f t="shared" ref="H52:H63" si="2">(B52*6)/D52</f>
        <v>23.914285714285718</v>
      </c>
      <c r="I52" s="1">
        <f t="shared" ref="I52:I63" si="3">E52/D52</f>
        <v>12.404761904761905</v>
      </c>
      <c r="J52" s="2" t="s">
        <v>213</v>
      </c>
    </row>
    <row r="53" spans="1:10" x14ac:dyDescent="0.15">
      <c r="A53">
        <v>1991</v>
      </c>
      <c r="B53">
        <v>144.19999999999999</v>
      </c>
      <c r="C53">
        <v>27</v>
      </c>
      <c r="D53">
        <v>24</v>
      </c>
      <c r="E53">
        <v>449</v>
      </c>
      <c r="G53" s="1">
        <f t="shared" si="1"/>
        <v>3.1137309292649102</v>
      </c>
      <c r="H53" s="1">
        <f t="shared" si="2"/>
        <v>36.049999999999997</v>
      </c>
      <c r="I53" s="1">
        <f t="shared" si="3"/>
        <v>18.708333333333332</v>
      </c>
      <c r="J53" s="2"/>
    </row>
    <row r="54" spans="1:10" x14ac:dyDescent="0.15">
      <c r="A54">
        <v>1992</v>
      </c>
      <c r="B54">
        <v>146</v>
      </c>
      <c r="C54">
        <v>26</v>
      </c>
      <c r="D54">
        <v>20</v>
      </c>
      <c r="E54">
        <v>454</v>
      </c>
      <c r="G54" s="1">
        <f t="shared" si="1"/>
        <v>3.1095890410958904</v>
      </c>
      <c r="H54" s="1">
        <f t="shared" si="2"/>
        <v>43.8</v>
      </c>
      <c r="I54" s="1">
        <f t="shared" si="3"/>
        <v>22.7</v>
      </c>
      <c r="J54" t="s">
        <v>80</v>
      </c>
    </row>
    <row r="55" spans="1:10" x14ac:dyDescent="0.15">
      <c r="A55">
        <v>1993</v>
      </c>
      <c r="B55">
        <v>157</v>
      </c>
      <c r="C55">
        <v>32</v>
      </c>
      <c r="D55">
        <v>22</v>
      </c>
      <c r="E55">
        <v>471</v>
      </c>
      <c r="G55" s="1">
        <f t="shared" si="1"/>
        <v>3</v>
      </c>
      <c r="H55" s="1">
        <f t="shared" si="2"/>
        <v>42.81818181818182</v>
      </c>
      <c r="I55" s="1">
        <f t="shared" si="3"/>
        <v>21.40909090909091</v>
      </c>
      <c r="J55" t="s">
        <v>7</v>
      </c>
    </row>
    <row r="56" spans="1:10" x14ac:dyDescent="0.15">
      <c r="A56">
        <v>1994</v>
      </c>
      <c r="B56">
        <v>140</v>
      </c>
      <c r="C56">
        <v>27</v>
      </c>
      <c r="D56">
        <v>20</v>
      </c>
      <c r="E56">
        <v>429</v>
      </c>
      <c r="G56" s="1">
        <f t="shared" si="1"/>
        <v>3.0642857142857145</v>
      </c>
      <c r="H56" s="1">
        <f t="shared" si="2"/>
        <v>42</v>
      </c>
      <c r="I56" s="1">
        <f t="shared" si="3"/>
        <v>21.45</v>
      </c>
      <c r="J56" t="s">
        <v>80</v>
      </c>
    </row>
    <row r="57" spans="1:10" x14ac:dyDescent="0.15">
      <c r="A57">
        <v>1995</v>
      </c>
      <c r="B57">
        <v>117</v>
      </c>
      <c r="C57">
        <v>23</v>
      </c>
      <c r="D57">
        <v>27</v>
      </c>
      <c r="E57">
        <v>376</v>
      </c>
      <c r="F57">
        <v>2</v>
      </c>
      <c r="G57" s="1">
        <f t="shared" si="1"/>
        <v>3.2136752136752138</v>
      </c>
      <c r="H57" s="1">
        <f t="shared" si="2"/>
        <v>26</v>
      </c>
      <c r="I57" s="1">
        <f t="shared" si="3"/>
        <v>13.925925925925926</v>
      </c>
      <c r="J57" t="s">
        <v>214</v>
      </c>
    </row>
    <row r="58" spans="1:10" x14ac:dyDescent="0.15">
      <c r="A58">
        <v>1996</v>
      </c>
      <c r="B58">
        <v>124</v>
      </c>
      <c r="C58">
        <v>32</v>
      </c>
      <c r="D58">
        <v>38</v>
      </c>
      <c r="E58">
        <v>427</v>
      </c>
      <c r="G58" s="1">
        <f t="shared" si="1"/>
        <v>3.443548387096774</v>
      </c>
      <c r="H58" s="1">
        <f t="shared" si="2"/>
        <v>19.578947368421051</v>
      </c>
      <c r="I58" s="1">
        <f t="shared" si="3"/>
        <v>11.236842105263158</v>
      </c>
      <c r="J58" t="s">
        <v>90</v>
      </c>
    </row>
    <row r="59" spans="1:10" x14ac:dyDescent="0.15">
      <c r="A59">
        <v>1997</v>
      </c>
      <c r="B59">
        <v>121</v>
      </c>
      <c r="C59">
        <v>30</v>
      </c>
      <c r="D59">
        <v>27</v>
      </c>
      <c r="E59">
        <v>362</v>
      </c>
      <c r="F59" s="1"/>
      <c r="G59" s="1">
        <f t="shared" si="1"/>
        <v>2.9917355371900825</v>
      </c>
      <c r="H59" s="1">
        <f t="shared" si="2"/>
        <v>26.888888888888889</v>
      </c>
      <c r="I59" s="1">
        <f t="shared" si="3"/>
        <v>13.407407407407407</v>
      </c>
    </row>
    <row r="60" spans="1:10" x14ac:dyDescent="0.15">
      <c r="A60">
        <v>1998</v>
      </c>
      <c r="B60">
        <v>114</v>
      </c>
      <c r="C60">
        <v>36</v>
      </c>
      <c r="D60">
        <v>20</v>
      </c>
      <c r="E60">
        <v>323</v>
      </c>
      <c r="G60" s="1">
        <f t="shared" si="1"/>
        <v>2.8333333333333335</v>
      </c>
      <c r="H60" s="1">
        <f t="shared" si="2"/>
        <v>34.200000000000003</v>
      </c>
      <c r="I60" s="1">
        <f t="shared" si="3"/>
        <v>16.149999999999999</v>
      </c>
      <c r="J60" t="s">
        <v>66</v>
      </c>
    </row>
    <row r="61" spans="1:10" x14ac:dyDescent="0.15">
      <c r="A61">
        <v>1999</v>
      </c>
      <c r="B61">
        <v>107.5</v>
      </c>
      <c r="C61">
        <v>21</v>
      </c>
      <c r="D61">
        <v>25</v>
      </c>
      <c r="E61">
        <v>344</v>
      </c>
      <c r="G61" s="1">
        <f t="shared" si="1"/>
        <v>3.2</v>
      </c>
      <c r="H61" s="1">
        <f t="shared" si="2"/>
        <v>25.8</v>
      </c>
      <c r="I61" s="1">
        <f t="shared" si="3"/>
        <v>13.76</v>
      </c>
      <c r="J61" t="s">
        <v>81</v>
      </c>
    </row>
    <row r="62" spans="1:10" x14ac:dyDescent="0.15">
      <c r="A62">
        <v>2000</v>
      </c>
      <c r="B62">
        <v>76.3</v>
      </c>
      <c r="C62">
        <v>17</v>
      </c>
      <c r="D62">
        <v>15</v>
      </c>
      <c r="E62">
        <v>218</v>
      </c>
      <c r="G62" s="1">
        <f t="shared" si="1"/>
        <v>2.8571428571428572</v>
      </c>
      <c r="H62" s="1">
        <f t="shared" si="2"/>
        <v>30.519999999999996</v>
      </c>
      <c r="I62" s="1">
        <f t="shared" si="3"/>
        <v>14.533333333333333</v>
      </c>
      <c r="J62" t="s">
        <v>74</v>
      </c>
    </row>
    <row r="63" spans="1:10" x14ac:dyDescent="0.15">
      <c r="A63">
        <v>2001</v>
      </c>
      <c r="B63">
        <v>71</v>
      </c>
      <c r="C63">
        <v>10</v>
      </c>
      <c r="D63">
        <v>25</v>
      </c>
      <c r="E63">
        <v>262</v>
      </c>
      <c r="G63" s="1">
        <f t="shared" si="1"/>
        <v>3.6901408450704225</v>
      </c>
      <c r="H63" s="1">
        <f t="shared" si="2"/>
        <v>17.04</v>
      </c>
      <c r="I63" s="1">
        <f t="shared" si="3"/>
        <v>10.48</v>
      </c>
      <c r="J63" s="2"/>
    </row>
    <row r="64" spans="1:10" x14ac:dyDescent="0.15">
      <c r="H64" s="1"/>
      <c r="I64" s="1"/>
      <c r="J64" s="2"/>
    </row>
    <row r="65" spans="1:10" x14ac:dyDescent="0.15">
      <c r="A65" t="s">
        <v>55</v>
      </c>
      <c r="B65">
        <f t="shared" ref="B65:E65" si="4">SUM(B47:B62)</f>
        <v>1884.8999999999999</v>
      </c>
      <c r="C65">
        <f t="shared" si="4"/>
        <v>335</v>
      </c>
      <c r="D65">
        <f t="shared" si="4"/>
        <v>368</v>
      </c>
      <c r="E65">
        <f t="shared" si="4"/>
        <v>5742</v>
      </c>
      <c r="F65">
        <f>SUM(F47:F62)</f>
        <v>2</v>
      </c>
      <c r="G65" s="1">
        <f>E65/B65</f>
        <v>3.046315454400764</v>
      </c>
      <c r="H65" s="1">
        <f>(B65*6)/D65</f>
        <v>30.732065217391302</v>
      </c>
      <c r="I65" s="1">
        <f>E65/D65</f>
        <v>15.603260869565217</v>
      </c>
      <c r="J65" t="s">
        <v>213</v>
      </c>
    </row>
    <row r="66" spans="1:10" x14ac:dyDescent="0.15">
      <c r="H66" s="1"/>
      <c r="I66" s="1"/>
    </row>
  </sheetData>
  <hyperlinks>
    <hyperlink ref="A1" location="'Overall ave'!A1" display="(back to front sheet)" xr:uid="{00000000-0004-0000-2400-000000000000}"/>
  </hyperlinks>
  <pageMargins left="0.75" right="0.75" top="1" bottom="1" header="0.5" footer="0.5"/>
  <pageSetup paperSize="9" orientation="portrait" horizontalDpi="4294967292" verticalDpi="429496729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4"/>
  <dimension ref="A1:I25"/>
  <sheetViews>
    <sheetView zoomScale="125" zoomScaleNormal="125" zoomScalePageLayoutView="125" workbookViewId="0"/>
  </sheetViews>
  <sheetFormatPr defaultColWidth="8.76171875" defaultRowHeight="12.75" x14ac:dyDescent="0.15"/>
  <cols>
    <col min="7" max="7" width="9.16796875" style="1" customWidth="1"/>
  </cols>
  <sheetData>
    <row r="1" spans="1:9" x14ac:dyDescent="0.15">
      <c r="A1" s="19" t="s">
        <v>164</v>
      </c>
    </row>
    <row r="2" spans="1:9" x14ac:dyDescent="0.15">
      <c r="A2" s="5" t="s">
        <v>50</v>
      </c>
      <c r="B2" s="5" t="s">
        <v>107</v>
      </c>
    </row>
    <row r="3" spans="1:9" x14ac:dyDescent="0.15">
      <c r="A3" s="5" t="s">
        <v>108</v>
      </c>
    </row>
    <row r="4" spans="1:9" x14ac:dyDescent="0.15">
      <c r="A4" s="5"/>
    </row>
    <row r="5" spans="1:9" x14ac:dyDescent="0.15">
      <c r="B5" t="s">
        <v>31</v>
      </c>
      <c r="C5" t="s">
        <v>32</v>
      </c>
      <c r="D5" t="s">
        <v>33</v>
      </c>
      <c r="E5" t="s">
        <v>264</v>
      </c>
      <c r="F5" t="s">
        <v>34</v>
      </c>
      <c r="G5" t="s">
        <v>35</v>
      </c>
      <c r="H5" s="1" t="s">
        <v>36</v>
      </c>
      <c r="I5" t="s">
        <v>196</v>
      </c>
    </row>
    <row r="6" spans="1:9" x14ac:dyDescent="0.15">
      <c r="A6">
        <v>1991</v>
      </c>
      <c r="B6">
        <v>14</v>
      </c>
      <c r="C6">
        <v>14</v>
      </c>
      <c r="D6">
        <v>3</v>
      </c>
      <c r="F6">
        <v>271</v>
      </c>
      <c r="G6"/>
      <c r="H6" s="1">
        <f t="shared" ref="H6:H20" si="0">F6/(C6-D6)</f>
        <v>24.636363636363637</v>
      </c>
      <c r="I6">
        <v>40</v>
      </c>
    </row>
    <row r="7" spans="1:9" x14ac:dyDescent="0.15">
      <c r="A7">
        <v>1992</v>
      </c>
      <c r="B7">
        <v>9</v>
      </c>
      <c r="C7">
        <v>9</v>
      </c>
      <c r="D7">
        <v>1</v>
      </c>
      <c r="F7">
        <v>114</v>
      </c>
      <c r="G7"/>
      <c r="H7" s="1">
        <f t="shared" si="0"/>
        <v>14.25</v>
      </c>
      <c r="I7">
        <v>28</v>
      </c>
    </row>
    <row r="8" spans="1:9" x14ac:dyDescent="0.15">
      <c r="A8">
        <v>1993</v>
      </c>
      <c r="B8">
        <v>8</v>
      </c>
      <c r="C8">
        <v>8</v>
      </c>
      <c r="D8">
        <v>3</v>
      </c>
      <c r="F8">
        <v>204</v>
      </c>
      <c r="G8"/>
      <c r="H8" s="1">
        <f t="shared" si="0"/>
        <v>40.799999999999997</v>
      </c>
    </row>
    <row r="9" spans="1:9" x14ac:dyDescent="0.15">
      <c r="A9">
        <v>1994</v>
      </c>
      <c r="B9">
        <v>11</v>
      </c>
      <c r="C9">
        <v>11</v>
      </c>
      <c r="D9">
        <v>0</v>
      </c>
      <c r="F9">
        <v>222</v>
      </c>
      <c r="G9"/>
      <c r="H9" s="1">
        <f t="shared" si="0"/>
        <v>20.181818181818183</v>
      </c>
    </row>
    <row r="10" spans="1:9" x14ac:dyDescent="0.15">
      <c r="A10">
        <v>1995</v>
      </c>
      <c r="B10">
        <v>11</v>
      </c>
      <c r="C10">
        <v>11</v>
      </c>
      <c r="D10">
        <v>2</v>
      </c>
      <c r="F10">
        <v>280</v>
      </c>
      <c r="G10"/>
      <c r="H10" s="1">
        <f t="shared" si="0"/>
        <v>31.111111111111111</v>
      </c>
      <c r="I10">
        <v>82</v>
      </c>
    </row>
    <row r="11" spans="1:9" x14ac:dyDescent="0.15">
      <c r="A11">
        <v>1996</v>
      </c>
      <c r="B11">
        <v>12</v>
      </c>
      <c r="C11">
        <v>12</v>
      </c>
      <c r="D11">
        <v>1</v>
      </c>
      <c r="F11">
        <v>221</v>
      </c>
      <c r="G11"/>
      <c r="H11" s="1">
        <f t="shared" si="0"/>
        <v>20.09090909090909</v>
      </c>
    </row>
    <row r="12" spans="1:9" x14ac:dyDescent="0.15">
      <c r="A12">
        <v>1997</v>
      </c>
      <c r="B12">
        <v>12</v>
      </c>
      <c r="C12">
        <v>12</v>
      </c>
      <c r="D12">
        <v>1</v>
      </c>
      <c r="F12">
        <v>216</v>
      </c>
      <c r="G12">
        <v>1</v>
      </c>
      <c r="H12" s="1">
        <f t="shared" si="0"/>
        <v>19.636363636363637</v>
      </c>
      <c r="I12">
        <v>64</v>
      </c>
    </row>
    <row r="13" spans="1:9" x14ac:dyDescent="0.15">
      <c r="A13">
        <v>1998</v>
      </c>
      <c r="B13">
        <v>15</v>
      </c>
      <c r="C13">
        <v>15</v>
      </c>
      <c r="D13">
        <v>1</v>
      </c>
      <c r="F13">
        <v>335</v>
      </c>
      <c r="G13">
        <v>1</v>
      </c>
      <c r="H13" s="1">
        <f t="shared" si="0"/>
        <v>23.928571428571427</v>
      </c>
      <c r="I13">
        <v>51</v>
      </c>
    </row>
    <row r="14" spans="1:9" x14ac:dyDescent="0.15">
      <c r="A14">
        <v>1999</v>
      </c>
      <c r="B14">
        <v>16</v>
      </c>
      <c r="C14">
        <v>16</v>
      </c>
      <c r="D14">
        <v>3</v>
      </c>
      <c r="F14">
        <v>351</v>
      </c>
      <c r="G14">
        <v>1</v>
      </c>
      <c r="H14" s="1">
        <f t="shared" si="0"/>
        <v>27</v>
      </c>
    </row>
    <row r="15" spans="1:9" x14ac:dyDescent="0.15">
      <c r="A15">
        <v>2000</v>
      </c>
      <c r="B15">
        <v>13</v>
      </c>
      <c r="C15">
        <v>13</v>
      </c>
      <c r="D15">
        <v>0</v>
      </c>
      <c r="F15">
        <v>291</v>
      </c>
      <c r="G15">
        <v>2</v>
      </c>
      <c r="H15" s="1">
        <f t="shared" si="0"/>
        <v>22.384615384615383</v>
      </c>
    </row>
    <row r="16" spans="1:9" x14ac:dyDescent="0.15">
      <c r="A16">
        <v>2001</v>
      </c>
      <c r="B16">
        <v>9</v>
      </c>
      <c r="C16">
        <v>9</v>
      </c>
      <c r="D16">
        <v>3</v>
      </c>
      <c r="F16">
        <v>131</v>
      </c>
      <c r="G16"/>
      <c r="H16" s="1">
        <f t="shared" si="0"/>
        <v>21.833333333333332</v>
      </c>
    </row>
    <row r="17" spans="1:9" x14ac:dyDescent="0.15">
      <c r="A17">
        <v>2002</v>
      </c>
      <c r="B17">
        <v>8</v>
      </c>
      <c r="C17">
        <v>8</v>
      </c>
      <c r="D17">
        <v>0</v>
      </c>
      <c r="F17">
        <v>163</v>
      </c>
      <c r="G17">
        <v>1</v>
      </c>
      <c r="H17" s="1">
        <f t="shared" si="0"/>
        <v>20.375</v>
      </c>
    </row>
    <row r="18" spans="1:9" x14ac:dyDescent="0.15">
      <c r="A18">
        <v>2003</v>
      </c>
      <c r="B18">
        <v>10</v>
      </c>
      <c r="C18">
        <v>10</v>
      </c>
      <c r="D18">
        <v>5</v>
      </c>
      <c r="F18">
        <v>180</v>
      </c>
      <c r="G18">
        <v>1</v>
      </c>
      <c r="H18" s="1">
        <f t="shared" si="0"/>
        <v>36</v>
      </c>
    </row>
    <row r="19" spans="1:9" x14ac:dyDescent="0.15">
      <c r="A19">
        <v>2004</v>
      </c>
      <c r="B19">
        <v>12</v>
      </c>
      <c r="C19">
        <v>12</v>
      </c>
      <c r="D19">
        <v>0</v>
      </c>
      <c r="E19">
        <v>2</v>
      </c>
      <c r="F19">
        <v>199</v>
      </c>
      <c r="G19">
        <v>1</v>
      </c>
      <c r="H19" s="1">
        <f t="shared" si="0"/>
        <v>16.583333333333332</v>
      </c>
      <c r="I19">
        <v>67</v>
      </c>
    </row>
    <row r="20" spans="1:9" x14ac:dyDescent="0.15">
      <c r="A20">
        <v>2005</v>
      </c>
      <c r="B20">
        <v>4</v>
      </c>
      <c r="C20">
        <v>3</v>
      </c>
      <c r="D20">
        <v>1</v>
      </c>
      <c r="F20">
        <v>38</v>
      </c>
      <c r="G20"/>
      <c r="H20" s="1">
        <f t="shared" si="0"/>
        <v>19</v>
      </c>
      <c r="I20">
        <v>20</v>
      </c>
    </row>
    <row r="21" spans="1:9" x14ac:dyDescent="0.15">
      <c r="A21">
        <v>2006</v>
      </c>
      <c r="B21">
        <v>1</v>
      </c>
      <c r="C21">
        <v>0</v>
      </c>
      <c r="G21"/>
      <c r="H21" s="1"/>
    </row>
    <row r="22" spans="1:9" x14ac:dyDescent="0.15">
      <c r="A22">
        <v>2007</v>
      </c>
      <c r="B22" s="9">
        <v>2</v>
      </c>
      <c r="C22" s="9">
        <v>2</v>
      </c>
      <c r="D22" s="9">
        <v>1</v>
      </c>
      <c r="E22" s="9">
        <v>1</v>
      </c>
      <c r="F22" s="9">
        <v>6</v>
      </c>
      <c r="G22" s="9"/>
      <c r="H22" s="1">
        <f>F22/(C22-D22)</f>
        <v>6</v>
      </c>
    </row>
    <row r="23" spans="1:9" x14ac:dyDescent="0.15">
      <c r="A23">
        <v>2014</v>
      </c>
      <c r="B23" s="9">
        <v>2</v>
      </c>
      <c r="C23" s="9">
        <v>2</v>
      </c>
      <c r="D23" s="9">
        <v>1</v>
      </c>
      <c r="E23" s="9">
        <v>1</v>
      </c>
      <c r="F23" s="9">
        <v>5</v>
      </c>
      <c r="G23" s="9"/>
      <c r="H23" s="1">
        <f>F23/(C23-D23)</f>
        <v>5</v>
      </c>
      <c r="I23" s="9">
        <v>5</v>
      </c>
    </row>
    <row r="25" spans="1:9" x14ac:dyDescent="0.15">
      <c r="A25" t="s">
        <v>55</v>
      </c>
      <c r="B25">
        <f t="shared" ref="B25:G25" si="1">SUM(B6:B24)</f>
        <v>169</v>
      </c>
      <c r="C25">
        <f t="shared" si="1"/>
        <v>167</v>
      </c>
      <c r="D25">
        <f t="shared" si="1"/>
        <v>26</v>
      </c>
      <c r="E25">
        <f t="shared" si="1"/>
        <v>4</v>
      </c>
      <c r="F25">
        <f t="shared" si="1"/>
        <v>3227</v>
      </c>
      <c r="G25">
        <f t="shared" si="1"/>
        <v>8</v>
      </c>
      <c r="H25" s="1">
        <f>E25/(C25-D25)</f>
        <v>2.8368794326241134E-2</v>
      </c>
      <c r="I25">
        <f>MAX(I6:I24)</f>
        <v>82</v>
      </c>
    </row>
  </sheetData>
  <hyperlinks>
    <hyperlink ref="A1" location="'Overall ave'!A1" display="(back to front sheet)" xr:uid="{00000000-0004-0000-2500-000000000000}"/>
  </hyperlinks>
  <pageMargins left="0.75" right="0.75" top="1" bottom="1" header="0.5" footer="0.5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5"/>
  <dimension ref="A1:L78"/>
  <sheetViews>
    <sheetView zoomScale="125" zoomScaleNormal="125" zoomScalePageLayoutView="125" workbookViewId="0"/>
  </sheetViews>
  <sheetFormatPr defaultColWidth="8.76171875" defaultRowHeight="12.75" x14ac:dyDescent="0.15"/>
  <cols>
    <col min="7" max="7" width="9.16796875" style="1" customWidth="1"/>
  </cols>
  <sheetData>
    <row r="1" spans="1:10" x14ac:dyDescent="0.15">
      <c r="A1" s="19" t="s">
        <v>164</v>
      </c>
    </row>
    <row r="2" spans="1:10" x14ac:dyDescent="0.15">
      <c r="A2" s="5" t="s">
        <v>47</v>
      </c>
      <c r="B2" s="5" t="s">
        <v>120</v>
      </c>
    </row>
    <row r="3" spans="1:10" x14ac:dyDescent="0.15">
      <c r="A3" s="5" t="s">
        <v>108</v>
      </c>
      <c r="B3" s="5"/>
    </row>
    <row r="4" spans="1:10" x14ac:dyDescent="0.15">
      <c r="A4" s="5"/>
      <c r="B4" s="5"/>
    </row>
    <row r="5" spans="1:10" x14ac:dyDescent="0.15">
      <c r="A5" t="s">
        <v>99</v>
      </c>
      <c r="B5" t="s">
        <v>31</v>
      </c>
      <c r="C5" t="s">
        <v>32</v>
      </c>
      <c r="D5" t="s">
        <v>33</v>
      </c>
      <c r="E5" t="s">
        <v>264</v>
      </c>
      <c r="F5" t="s">
        <v>34</v>
      </c>
      <c r="G5" t="s">
        <v>35</v>
      </c>
      <c r="H5" s="1" t="s">
        <v>36</v>
      </c>
      <c r="I5" t="s">
        <v>196</v>
      </c>
    </row>
    <row r="6" spans="1:10" x14ac:dyDescent="0.15">
      <c r="G6"/>
      <c r="H6" s="1"/>
    </row>
    <row r="7" spans="1:10" x14ac:dyDescent="0.15">
      <c r="A7">
        <v>1985</v>
      </c>
      <c r="B7">
        <v>8</v>
      </c>
      <c r="C7">
        <v>8</v>
      </c>
      <c r="D7">
        <v>0</v>
      </c>
      <c r="F7">
        <v>64</v>
      </c>
      <c r="G7">
        <v>0</v>
      </c>
      <c r="H7" s="1">
        <f>F7/(C7-D7)</f>
        <v>8</v>
      </c>
    </row>
    <row r="8" spans="1:10" x14ac:dyDescent="0.15">
      <c r="A8">
        <v>1986</v>
      </c>
      <c r="G8"/>
      <c r="H8" s="1"/>
    </row>
    <row r="9" spans="1:10" x14ac:dyDescent="0.15">
      <c r="A9">
        <v>1987</v>
      </c>
      <c r="B9">
        <v>11</v>
      </c>
      <c r="C9">
        <v>11</v>
      </c>
      <c r="D9">
        <v>0</v>
      </c>
      <c r="F9">
        <v>275</v>
      </c>
      <c r="G9"/>
      <c r="H9" s="1">
        <f>F9/(C9-D9)</f>
        <v>25</v>
      </c>
    </row>
    <row r="10" spans="1:10" x14ac:dyDescent="0.15">
      <c r="A10">
        <v>1988</v>
      </c>
      <c r="B10">
        <v>18</v>
      </c>
      <c r="C10">
        <v>18</v>
      </c>
      <c r="D10">
        <v>2</v>
      </c>
      <c r="F10">
        <v>450</v>
      </c>
      <c r="G10"/>
      <c r="H10" s="1">
        <f>F10/(C10-D10)</f>
        <v>28.125</v>
      </c>
      <c r="I10">
        <v>57</v>
      </c>
    </row>
    <row r="11" spans="1:10" x14ac:dyDescent="0.15">
      <c r="A11">
        <v>1989</v>
      </c>
      <c r="G11"/>
      <c r="H11" s="1"/>
    </row>
    <row r="12" spans="1:10" x14ac:dyDescent="0.15">
      <c r="A12">
        <v>1990</v>
      </c>
      <c r="B12">
        <v>17</v>
      </c>
      <c r="C12">
        <v>17</v>
      </c>
      <c r="D12">
        <v>1</v>
      </c>
      <c r="F12">
        <v>392</v>
      </c>
      <c r="G12"/>
      <c r="H12" s="1">
        <f t="shared" ref="H12:H28" si="0">F12/(C12-D12)</f>
        <v>24.5</v>
      </c>
      <c r="I12">
        <v>56</v>
      </c>
    </row>
    <row r="13" spans="1:10" x14ac:dyDescent="0.15">
      <c r="A13">
        <v>1991</v>
      </c>
      <c r="B13">
        <v>17</v>
      </c>
      <c r="C13">
        <v>17</v>
      </c>
      <c r="D13">
        <v>2</v>
      </c>
      <c r="F13">
        <v>471</v>
      </c>
      <c r="G13"/>
      <c r="H13" s="1">
        <f t="shared" si="0"/>
        <v>31.4</v>
      </c>
      <c r="I13">
        <v>96</v>
      </c>
      <c r="J13" t="s">
        <v>210</v>
      </c>
    </row>
    <row r="14" spans="1:10" x14ac:dyDescent="0.15">
      <c r="A14">
        <v>1992</v>
      </c>
      <c r="B14">
        <v>17</v>
      </c>
      <c r="C14">
        <v>16</v>
      </c>
      <c r="D14">
        <v>0</v>
      </c>
      <c r="F14">
        <v>326</v>
      </c>
      <c r="G14"/>
      <c r="H14" s="1">
        <f t="shared" si="0"/>
        <v>20.375</v>
      </c>
      <c r="I14">
        <v>42</v>
      </c>
    </row>
    <row r="15" spans="1:10" x14ac:dyDescent="0.15">
      <c r="A15">
        <v>1993</v>
      </c>
      <c r="B15">
        <v>15</v>
      </c>
      <c r="C15">
        <v>15</v>
      </c>
      <c r="D15">
        <v>2</v>
      </c>
      <c r="F15">
        <v>338</v>
      </c>
      <c r="G15"/>
      <c r="H15" s="1">
        <f t="shared" si="0"/>
        <v>26</v>
      </c>
    </row>
    <row r="16" spans="1:10" x14ac:dyDescent="0.15">
      <c r="A16">
        <v>1994</v>
      </c>
      <c r="B16">
        <v>13</v>
      </c>
      <c r="C16">
        <v>13</v>
      </c>
      <c r="D16">
        <v>1</v>
      </c>
      <c r="F16">
        <v>295</v>
      </c>
      <c r="G16"/>
      <c r="H16" s="1">
        <f t="shared" si="0"/>
        <v>24.583333333333332</v>
      </c>
    </row>
    <row r="17" spans="1:10" x14ac:dyDescent="0.15">
      <c r="A17">
        <v>1995</v>
      </c>
      <c r="B17">
        <v>12</v>
      </c>
      <c r="C17">
        <v>12</v>
      </c>
      <c r="D17">
        <v>1</v>
      </c>
      <c r="F17">
        <v>252</v>
      </c>
      <c r="G17"/>
      <c r="H17" s="1">
        <f t="shared" si="0"/>
        <v>22.90909090909091</v>
      </c>
    </row>
    <row r="18" spans="1:10" x14ac:dyDescent="0.15">
      <c r="A18">
        <v>1996</v>
      </c>
      <c r="B18">
        <v>14</v>
      </c>
      <c r="C18">
        <v>13</v>
      </c>
      <c r="D18">
        <v>0</v>
      </c>
      <c r="F18">
        <v>298</v>
      </c>
      <c r="G18"/>
      <c r="H18" s="1">
        <f t="shared" si="0"/>
        <v>22.923076923076923</v>
      </c>
    </row>
    <row r="19" spans="1:10" x14ac:dyDescent="0.15">
      <c r="A19">
        <v>1997</v>
      </c>
      <c r="B19">
        <v>14</v>
      </c>
      <c r="C19">
        <v>14</v>
      </c>
      <c r="D19">
        <v>3</v>
      </c>
      <c r="F19">
        <v>388</v>
      </c>
      <c r="G19">
        <v>1</v>
      </c>
      <c r="H19" s="1">
        <f t="shared" si="0"/>
        <v>35.272727272727273</v>
      </c>
      <c r="I19">
        <v>64</v>
      </c>
      <c r="J19" t="s">
        <v>210</v>
      </c>
    </row>
    <row r="20" spans="1:10" x14ac:dyDescent="0.15">
      <c r="A20">
        <v>1998</v>
      </c>
      <c r="B20">
        <v>15</v>
      </c>
      <c r="C20">
        <v>15</v>
      </c>
      <c r="D20">
        <v>3</v>
      </c>
      <c r="F20">
        <v>451</v>
      </c>
      <c r="G20">
        <v>4</v>
      </c>
      <c r="H20" s="1">
        <f t="shared" si="0"/>
        <v>37.583333333333336</v>
      </c>
      <c r="I20">
        <v>76</v>
      </c>
      <c r="J20" t="s">
        <v>210</v>
      </c>
    </row>
    <row r="21" spans="1:10" x14ac:dyDescent="0.15">
      <c r="A21">
        <v>1999</v>
      </c>
      <c r="B21">
        <v>15</v>
      </c>
      <c r="C21">
        <v>14</v>
      </c>
      <c r="D21">
        <v>2</v>
      </c>
      <c r="F21">
        <v>289</v>
      </c>
      <c r="G21">
        <v>1</v>
      </c>
      <c r="H21" s="1">
        <f t="shared" si="0"/>
        <v>24.083333333333332</v>
      </c>
    </row>
    <row r="22" spans="1:10" x14ac:dyDescent="0.15">
      <c r="A22">
        <v>2000</v>
      </c>
      <c r="B22">
        <v>12</v>
      </c>
      <c r="C22">
        <v>12</v>
      </c>
      <c r="D22">
        <v>1</v>
      </c>
      <c r="F22">
        <v>308</v>
      </c>
      <c r="G22">
        <v>2</v>
      </c>
      <c r="H22" s="1">
        <f t="shared" si="0"/>
        <v>28</v>
      </c>
    </row>
    <row r="23" spans="1:10" x14ac:dyDescent="0.15">
      <c r="A23">
        <v>2001</v>
      </c>
      <c r="B23">
        <v>12</v>
      </c>
      <c r="C23">
        <v>12</v>
      </c>
      <c r="D23">
        <v>0</v>
      </c>
      <c r="F23">
        <v>224</v>
      </c>
      <c r="G23">
        <v>2</v>
      </c>
      <c r="H23" s="1">
        <f t="shared" si="0"/>
        <v>18.666666666666668</v>
      </c>
    </row>
    <row r="24" spans="1:10" x14ac:dyDescent="0.15">
      <c r="A24">
        <v>2002</v>
      </c>
      <c r="B24">
        <v>8</v>
      </c>
      <c r="C24">
        <v>8</v>
      </c>
      <c r="D24">
        <v>1</v>
      </c>
      <c r="F24">
        <v>172</v>
      </c>
      <c r="G24">
        <v>1</v>
      </c>
      <c r="H24" s="1">
        <f t="shared" si="0"/>
        <v>24.571428571428573</v>
      </c>
    </row>
    <row r="25" spans="1:10" x14ac:dyDescent="0.15">
      <c r="A25">
        <v>2003</v>
      </c>
      <c r="B25">
        <v>7</v>
      </c>
      <c r="C25">
        <v>7</v>
      </c>
      <c r="D25">
        <v>0</v>
      </c>
      <c r="F25">
        <v>120</v>
      </c>
      <c r="G25"/>
      <c r="H25" s="1">
        <f t="shared" si="0"/>
        <v>17.142857142857142</v>
      </c>
    </row>
    <row r="26" spans="1:10" x14ac:dyDescent="0.15">
      <c r="A26">
        <v>2004</v>
      </c>
      <c r="B26">
        <v>8</v>
      </c>
      <c r="C26">
        <v>7</v>
      </c>
      <c r="D26">
        <v>0</v>
      </c>
      <c r="E26">
        <v>1</v>
      </c>
      <c r="F26">
        <v>82</v>
      </c>
      <c r="G26"/>
      <c r="H26" s="1">
        <f t="shared" si="0"/>
        <v>11.714285714285714</v>
      </c>
      <c r="I26">
        <v>26</v>
      </c>
    </row>
    <row r="27" spans="1:10" x14ac:dyDescent="0.15">
      <c r="A27">
        <v>2005</v>
      </c>
      <c r="B27">
        <v>1</v>
      </c>
      <c r="C27">
        <v>1</v>
      </c>
      <c r="D27">
        <v>0</v>
      </c>
      <c r="F27">
        <v>5</v>
      </c>
      <c r="G27"/>
      <c r="H27" s="1">
        <f t="shared" si="0"/>
        <v>5</v>
      </c>
      <c r="I27">
        <v>5</v>
      </c>
    </row>
    <row r="28" spans="1:10" x14ac:dyDescent="0.15">
      <c r="A28">
        <v>2006</v>
      </c>
      <c r="B28">
        <v>4</v>
      </c>
      <c r="C28">
        <v>3</v>
      </c>
      <c r="D28">
        <v>2</v>
      </c>
      <c r="F28">
        <v>65</v>
      </c>
      <c r="G28"/>
      <c r="H28" s="1">
        <f t="shared" si="0"/>
        <v>65</v>
      </c>
    </row>
    <row r="29" spans="1:10" x14ac:dyDescent="0.15">
      <c r="A29">
        <v>2007</v>
      </c>
      <c r="B29" s="9">
        <v>2</v>
      </c>
      <c r="C29" s="9">
        <v>2</v>
      </c>
      <c r="D29" s="9">
        <v>0</v>
      </c>
      <c r="E29" s="9"/>
      <c r="F29" s="9">
        <v>16</v>
      </c>
      <c r="G29" s="3"/>
      <c r="H29" s="9">
        <v>8</v>
      </c>
    </row>
    <row r="30" spans="1:10" x14ac:dyDescent="0.15">
      <c r="B30" s="3"/>
      <c r="C30" s="3"/>
      <c r="D30" s="3"/>
      <c r="E30" s="3"/>
      <c r="F30" s="3"/>
      <c r="G30" s="3"/>
      <c r="H30" s="9"/>
    </row>
    <row r="31" spans="1:10" x14ac:dyDescent="0.15">
      <c r="A31" t="s">
        <v>55</v>
      </c>
      <c r="B31">
        <f>SUM(B7:B29)</f>
        <v>240</v>
      </c>
      <c r="C31">
        <f>SUM(C7:C29)</f>
        <v>235</v>
      </c>
      <c r="D31">
        <f>SUM(D7:D29)</f>
        <v>21</v>
      </c>
      <c r="F31">
        <f>SUM(F7:F29)</f>
        <v>5281</v>
      </c>
      <c r="G31">
        <f>SUM(G7:G28)</f>
        <v>11</v>
      </c>
      <c r="H31" s="1">
        <f>F31/(C31-D31)</f>
        <v>24.677570093457945</v>
      </c>
    </row>
    <row r="52" spans="1:10" x14ac:dyDescent="0.15">
      <c r="A52" s="5" t="s">
        <v>118</v>
      </c>
      <c r="F52" s="2"/>
      <c r="G52"/>
      <c r="H52" s="1"/>
      <c r="I52" s="1"/>
      <c r="J52" s="1"/>
    </row>
    <row r="53" spans="1:10" x14ac:dyDescent="0.15">
      <c r="B53" t="s">
        <v>58</v>
      </c>
      <c r="C53" t="s">
        <v>59</v>
      </c>
      <c r="D53" t="s">
        <v>60</v>
      </c>
      <c r="E53" t="s">
        <v>34</v>
      </c>
      <c r="F53" t="s">
        <v>62</v>
      </c>
      <c r="G53" s="1" t="s">
        <v>63</v>
      </c>
      <c r="H53" s="1" t="s">
        <v>64</v>
      </c>
      <c r="I53" s="1" t="s">
        <v>36</v>
      </c>
      <c r="J53" s="2" t="s">
        <v>61</v>
      </c>
    </row>
    <row r="54" spans="1:10" x14ac:dyDescent="0.15">
      <c r="A54">
        <v>1985</v>
      </c>
      <c r="B54">
        <v>24.1</v>
      </c>
      <c r="C54">
        <v>1</v>
      </c>
      <c r="D54">
        <v>12</v>
      </c>
      <c r="E54">
        <v>78</v>
      </c>
      <c r="G54" s="1">
        <f>E54/B54</f>
        <v>3.2365145228215764</v>
      </c>
      <c r="H54" s="1">
        <f>(B54*6)/D54</f>
        <v>12.050000000000002</v>
      </c>
      <c r="I54" s="1">
        <f>E54/D54</f>
        <v>6.5</v>
      </c>
      <c r="J54" s="2"/>
    </row>
    <row r="55" spans="1:10" x14ac:dyDescent="0.15">
      <c r="A55">
        <v>1986</v>
      </c>
      <c r="H55" s="1"/>
      <c r="I55" s="1"/>
      <c r="J55" s="2"/>
    </row>
    <row r="56" spans="1:10" x14ac:dyDescent="0.15">
      <c r="A56">
        <v>1987</v>
      </c>
      <c r="B56">
        <v>27</v>
      </c>
      <c r="D56">
        <v>5</v>
      </c>
      <c r="E56">
        <v>77</v>
      </c>
      <c r="G56" s="1">
        <f>E56/B56</f>
        <v>2.8518518518518516</v>
      </c>
      <c r="H56" s="1">
        <f>(B56*6)/D56</f>
        <v>32.4</v>
      </c>
      <c r="I56" s="1">
        <f>E56/D56</f>
        <v>15.4</v>
      </c>
      <c r="J56" s="2"/>
    </row>
    <row r="57" spans="1:10" x14ac:dyDescent="0.15">
      <c r="A57">
        <v>1988</v>
      </c>
      <c r="B57">
        <v>70</v>
      </c>
      <c r="D57">
        <v>19</v>
      </c>
      <c r="E57">
        <v>233</v>
      </c>
      <c r="G57" s="1">
        <f>E57/B57</f>
        <v>3.3285714285714287</v>
      </c>
      <c r="H57" s="1">
        <f>(B57*6)/D57</f>
        <v>22.105263157894736</v>
      </c>
      <c r="I57" s="1">
        <f>E57/D57</f>
        <v>12.263157894736842</v>
      </c>
      <c r="J57" s="2"/>
    </row>
    <row r="58" spans="1:10" x14ac:dyDescent="0.15">
      <c r="A58">
        <v>1989</v>
      </c>
      <c r="H58" s="1"/>
      <c r="I58" s="1"/>
      <c r="J58" s="2"/>
    </row>
    <row r="59" spans="1:10" x14ac:dyDescent="0.15">
      <c r="A59">
        <v>1990</v>
      </c>
      <c r="B59">
        <v>36</v>
      </c>
      <c r="C59">
        <v>0</v>
      </c>
      <c r="D59">
        <v>6</v>
      </c>
      <c r="E59">
        <v>167</v>
      </c>
      <c r="G59" s="1">
        <f t="shared" ref="G59:G72" si="1">E59/B59</f>
        <v>4.6388888888888893</v>
      </c>
      <c r="H59" s="1">
        <f t="shared" ref="H59:H67" si="2">(B59*6)/D59</f>
        <v>36</v>
      </c>
      <c r="I59" s="1">
        <f t="shared" ref="I59:I67" si="3">E59/D59</f>
        <v>27.833333333333332</v>
      </c>
      <c r="J59" s="2"/>
    </row>
    <row r="60" spans="1:10" x14ac:dyDescent="0.15">
      <c r="A60">
        <v>1991</v>
      </c>
      <c r="B60">
        <v>82.9</v>
      </c>
      <c r="C60">
        <v>7</v>
      </c>
      <c r="D60">
        <v>21</v>
      </c>
      <c r="E60">
        <v>335</v>
      </c>
      <c r="G60" s="1">
        <f t="shared" si="1"/>
        <v>4.0410132689987934</v>
      </c>
      <c r="H60" s="1">
        <f t="shared" si="2"/>
        <v>23.685714285714287</v>
      </c>
      <c r="I60" s="1">
        <f t="shared" si="3"/>
        <v>15.952380952380953</v>
      </c>
      <c r="J60" s="2"/>
    </row>
    <row r="61" spans="1:10" x14ac:dyDescent="0.15">
      <c r="A61">
        <v>1992</v>
      </c>
      <c r="B61">
        <v>90</v>
      </c>
      <c r="C61">
        <v>9</v>
      </c>
      <c r="D61">
        <v>26</v>
      </c>
      <c r="E61">
        <v>333</v>
      </c>
      <c r="G61" s="1">
        <f t="shared" si="1"/>
        <v>3.7</v>
      </c>
      <c r="H61" s="1">
        <f t="shared" si="2"/>
        <v>20.76923076923077</v>
      </c>
      <c r="I61" s="1">
        <f t="shared" si="3"/>
        <v>12.807692307692308</v>
      </c>
      <c r="J61" s="2" t="s">
        <v>212</v>
      </c>
    </row>
    <row r="62" spans="1:10" x14ac:dyDescent="0.15">
      <c r="A62">
        <v>1993</v>
      </c>
      <c r="B62">
        <v>55</v>
      </c>
      <c r="C62">
        <v>6</v>
      </c>
      <c r="D62">
        <v>8</v>
      </c>
      <c r="E62">
        <v>269</v>
      </c>
      <c r="G62" s="1">
        <f t="shared" si="1"/>
        <v>4.8909090909090907</v>
      </c>
      <c r="H62" s="1">
        <f t="shared" si="2"/>
        <v>41.25</v>
      </c>
      <c r="I62" s="1">
        <f t="shared" si="3"/>
        <v>33.625</v>
      </c>
      <c r="J62" s="2"/>
    </row>
    <row r="63" spans="1:10" x14ac:dyDescent="0.15">
      <c r="A63">
        <v>1994</v>
      </c>
      <c r="B63">
        <v>35</v>
      </c>
      <c r="C63">
        <v>3</v>
      </c>
      <c r="D63">
        <v>11</v>
      </c>
      <c r="E63">
        <v>181</v>
      </c>
      <c r="G63" s="1">
        <f t="shared" si="1"/>
        <v>5.1714285714285717</v>
      </c>
      <c r="H63" s="1">
        <f t="shared" si="2"/>
        <v>19.09090909090909</v>
      </c>
      <c r="I63" s="1">
        <f t="shared" si="3"/>
        <v>16.454545454545453</v>
      </c>
      <c r="J63" s="2"/>
    </row>
    <row r="64" spans="1:10" x14ac:dyDescent="0.15">
      <c r="A64">
        <v>1995</v>
      </c>
      <c r="B64">
        <v>25</v>
      </c>
      <c r="C64">
        <v>4</v>
      </c>
      <c r="D64">
        <v>8</v>
      </c>
      <c r="E64">
        <v>113</v>
      </c>
      <c r="F64">
        <v>1</v>
      </c>
      <c r="G64" s="1">
        <f t="shared" si="1"/>
        <v>4.5199999999999996</v>
      </c>
      <c r="H64" s="1">
        <f t="shared" si="2"/>
        <v>18.75</v>
      </c>
      <c r="I64" s="1">
        <f t="shared" si="3"/>
        <v>14.125</v>
      </c>
      <c r="J64" s="2" t="s">
        <v>203</v>
      </c>
    </row>
    <row r="65" spans="1:12" x14ac:dyDescent="0.15">
      <c r="A65">
        <v>1996</v>
      </c>
      <c r="B65">
        <v>14</v>
      </c>
      <c r="C65">
        <v>1</v>
      </c>
      <c r="D65">
        <v>4</v>
      </c>
      <c r="E65">
        <v>82</v>
      </c>
      <c r="G65" s="1">
        <f t="shared" si="1"/>
        <v>5.8571428571428568</v>
      </c>
      <c r="H65" s="1">
        <f t="shared" si="2"/>
        <v>21</v>
      </c>
      <c r="I65" s="1">
        <f t="shared" si="3"/>
        <v>20.5</v>
      </c>
      <c r="J65" s="2"/>
    </row>
    <row r="66" spans="1:12" x14ac:dyDescent="0.15">
      <c r="A66">
        <v>1997</v>
      </c>
      <c r="B66">
        <v>16</v>
      </c>
      <c r="C66">
        <v>0</v>
      </c>
      <c r="D66">
        <v>6</v>
      </c>
      <c r="E66">
        <v>68</v>
      </c>
      <c r="G66" s="1">
        <f t="shared" si="1"/>
        <v>4.25</v>
      </c>
      <c r="H66" s="1">
        <f t="shared" si="2"/>
        <v>16</v>
      </c>
      <c r="I66" s="1">
        <f t="shared" si="3"/>
        <v>11.333333333333334</v>
      </c>
      <c r="J66" s="2"/>
    </row>
    <row r="67" spans="1:12" x14ac:dyDescent="0.15">
      <c r="A67">
        <v>1998</v>
      </c>
      <c r="B67">
        <v>18</v>
      </c>
      <c r="C67">
        <v>1</v>
      </c>
      <c r="D67">
        <v>4</v>
      </c>
      <c r="E67">
        <v>89</v>
      </c>
      <c r="G67" s="1">
        <f t="shared" si="1"/>
        <v>4.9444444444444446</v>
      </c>
      <c r="H67" s="1">
        <f t="shared" si="2"/>
        <v>27</v>
      </c>
      <c r="I67" s="1">
        <f t="shared" si="3"/>
        <v>22.25</v>
      </c>
      <c r="J67" t="s">
        <v>12</v>
      </c>
    </row>
    <row r="68" spans="1:12" x14ac:dyDescent="0.15">
      <c r="A68">
        <v>1999</v>
      </c>
      <c r="B68">
        <v>3</v>
      </c>
      <c r="C68">
        <v>0</v>
      </c>
      <c r="D68">
        <v>0</v>
      </c>
      <c r="E68">
        <v>40</v>
      </c>
      <c r="G68" s="1">
        <f t="shared" si="1"/>
        <v>13.333333333333334</v>
      </c>
      <c r="H68" s="1"/>
      <c r="I68" s="1"/>
      <c r="J68" t="s">
        <v>9</v>
      </c>
    </row>
    <row r="69" spans="1:12" x14ac:dyDescent="0.15">
      <c r="A69">
        <v>2000</v>
      </c>
      <c r="B69">
        <v>3</v>
      </c>
      <c r="C69">
        <v>0</v>
      </c>
      <c r="D69">
        <v>1</v>
      </c>
      <c r="E69">
        <v>37</v>
      </c>
      <c r="G69" s="1">
        <f t="shared" si="1"/>
        <v>12.333333333333334</v>
      </c>
      <c r="H69" s="1">
        <f>(B69*6)/D69</f>
        <v>18</v>
      </c>
      <c r="I69" s="1">
        <f>E69/D69</f>
        <v>37</v>
      </c>
      <c r="J69" t="s">
        <v>4</v>
      </c>
    </row>
    <row r="70" spans="1:12" x14ac:dyDescent="0.15">
      <c r="A70">
        <v>2001</v>
      </c>
      <c r="B70">
        <v>9</v>
      </c>
      <c r="C70">
        <v>0</v>
      </c>
      <c r="D70">
        <v>0</v>
      </c>
      <c r="E70">
        <v>29</v>
      </c>
      <c r="G70" s="1">
        <f t="shared" si="1"/>
        <v>3.2222222222222223</v>
      </c>
      <c r="H70" s="1"/>
      <c r="I70" s="1"/>
      <c r="J70" t="s">
        <v>97</v>
      </c>
    </row>
    <row r="71" spans="1:12" x14ac:dyDescent="0.15">
      <c r="A71">
        <v>2002</v>
      </c>
      <c r="B71">
        <v>5</v>
      </c>
      <c r="C71">
        <v>2</v>
      </c>
      <c r="D71">
        <v>0</v>
      </c>
      <c r="E71">
        <v>3</v>
      </c>
      <c r="G71" s="1">
        <f t="shared" si="1"/>
        <v>0.6</v>
      </c>
      <c r="H71" s="1"/>
      <c r="I71" s="1"/>
    </row>
    <row r="72" spans="1:12" x14ac:dyDescent="0.15">
      <c r="A72">
        <v>2003</v>
      </c>
      <c r="B72">
        <v>5</v>
      </c>
      <c r="C72">
        <v>0</v>
      </c>
      <c r="D72">
        <v>2</v>
      </c>
      <c r="E72">
        <v>29</v>
      </c>
      <c r="F72" s="1"/>
      <c r="G72" s="1">
        <f t="shared" si="1"/>
        <v>5.8</v>
      </c>
      <c r="H72" s="1">
        <f>(B72*6)/D72</f>
        <v>15</v>
      </c>
      <c r="I72" s="1">
        <f>E72/D72</f>
        <v>14.5</v>
      </c>
      <c r="J72" t="s">
        <v>84</v>
      </c>
    </row>
    <row r="73" spans="1:12" x14ac:dyDescent="0.15">
      <c r="A73">
        <v>2004</v>
      </c>
      <c r="H73" s="1"/>
      <c r="I73" s="1"/>
    </row>
    <row r="74" spans="1:12" x14ac:dyDescent="0.15">
      <c r="A74">
        <v>2005</v>
      </c>
      <c r="H74" s="1"/>
      <c r="I74" s="1"/>
    </row>
    <row r="75" spans="1:12" x14ac:dyDescent="0.15">
      <c r="A75">
        <v>2006</v>
      </c>
      <c r="B75">
        <v>1</v>
      </c>
      <c r="C75">
        <v>0</v>
      </c>
      <c r="D75">
        <v>0</v>
      </c>
      <c r="E75">
        <v>9</v>
      </c>
      <c r="G75" s="1">
        <f>E75/B75</f>
        <v>9</v>
      </c>
      <c r="H75" s="1"/>
      <c r="I75" s="1"/>
      <c r="J75" t="s">
        <v>73</v>
      </c>
    </row>
    <row r="76" spans="1:12" x14ac:dyDescent="0.15">
      <c r="A76">
        <v>2007</v>
      </c>
      <c r="B76">
        <v>4</v>
      </c>
      <c r="C76">
        <v>0</v>
      </c>
      <c r="D76">
        <v>2</v>
      </c>
      <c r="E76">
        <v>28</v>
      </c>
      <c r="G76" s="1">
        <v>7</v>
      </c>
      <c r="H76" s="1">
        <v>12</v>
      </c>
      <c r="I76" s="1">
        <v>14</v>
      </c>
      <c r="J76" t="s">
        <v>72</v>
      </c>
    </row>
    <row r="77" spans="1:12" x14ac:dyDescent="0.15">
      <c r="H77" s="1"/>
      <c r="I77" s="1"/>
      <c r="L77" s="30"/>
    </row>
    <row r="78" spans="1:12" x14ac:dyDescent="0.15">
      <c r="A78" t="s">
        <v>55</v>
      </c>
      <c r="B78">
        <f>SUM(B54:B76)</f>
        <v>523</v>
      </c>
      <c r="C78">
        <f>SUM(C54:C76)</f>
        <v>34</v>
      </c>
      <c r="D78">
        <f>SUM(D54:D76)</f>
        <v>135</v>
      </c>
      <c r="E78">
        <f>SUM(E54:E76)</f>
        <v>2200</v>
      </c>
      <c r="F78">
        <f>SUM(F54:F75)</f>
        <v>1</v>
      </c>
      <c r="G78" s="1">
        <f>E78/B78</f>
        <v>4.2065009560229445</v>
      </c>
      <c r="H78" s="1">
        <f>(B78*6)/D78</f>
        <v>23.244444444444444</v>
      </c>
      <c r="I78" s="1">
        <f>E78/D78</f>
        <v>16.296296296296298</v>
      </c>
      <c r="J78" s="2" t="s">
        <v>203</v>
      </c>
    </row>
  </sheetData>
  <hyperlinks>
    <hyperlink ref="A1" location="'Overall ave'!A1" display="(back to front sheet)" xr:uid="{00000000-0004-0000-2600-000000000000}"/>
  </hyperlinks>
  <pageMargins left="0.75" right="0.75" top="1" bottom="1" header="0.5" footer="0.5"/>
  <pageSetup paperSize="9" orientation="portrait" horizontalDpi="4294967292" verticalDpi="429496729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6"/>
  <dimension ref="A1:J74"/>
  <sheetViews>
    <sheetView zoomScale="125" zoomScaleNormal="125" zoomScalePageLayoutView="125" workbookViewId="0"/>
  </sheetViews>
  <sheetFormatPr defaultColWidth="8.76171875" defaultRowHeight="12.75" x14ac:dyDescent="0.15"/>
  <sheetData>
    <row r="1" spans="1:10" x14ac:dyDescent="0.15">
      <c r="A1" s="19" t="s">
        <v>164</v>
      </c>
    </row>
    <row r="2" spans="1:10" x14ac:dyDescent="0.15">
      <c r="A2" s="5" t="s">
        <v>48</v>
      </c>
      <c r="B2" s="5" t="s">
        <v>116</v>
      </c>
    </row>
    <row r="3" spans="1:10" x14ac:dyDescent="0.15">
      <c r="A3" s="18" t="s">
        <v>108</v>
      </c>
      <c r="B3" s="5"/>
    </row>
    <row r="4" spans="1:10" x14ac:dyDescent="0.15">
      <c r="A4" s="18"/>
      <c r="B4" s="5"/>
    </row>
    <row r="5" spans="1:10" x14ac:dyDescent="0.15">
      <c r="A5" t="s">
        <v>99</v>
      </c>
      <c r="B5" t="s">
        <v>31</v>
      </c>
      <c r="C5" t="s">
        <v>32</v>
      </c>
      <c r="D5" t="s">
        <v>33</v>
      </c>
      <c r="E5" t="s">
        <v>264</v>
      </c>
      <c r="F5" t="s">
        <v>34</v>
      </c>
      <c r="G5" t="s">
        <v>35</v>
      </c>
      <c r="H5" s="1" t="s">
        <v>36</v>
      </c>
      <c r="I5" t="s">
        <v>209</v>
      </c>
    </row>
    <row r="6" spans="1:10" x14ac:dyDescent="0.15">
      <c r="A6">
        <v>1987</v>
      </c>
      <c r="B6">
        <v>6</v>
      </c>
      <c r="C6">
        <v>6</v>
      </c>
      <c r="D6">
        <v>0</v>
      </c>
      <c r="F6">
        <v>67</v>
      </c>
      <c r="H6" s="1">
        <f>F6/(C6-D6)</f>
        <v>11.166666666666666</v>
      </c>
    </row>
    <row r="7" spans="1:10" x14ac:dyDescent="0.15">
      <c r="A7">
        <v>1988</v>
      </c>
      <c r="B7">
        <v>12</v>
      </c>
      <c r="C7">
        <v>7</v>
      </c>
      <c r="D7">
        <v>1</v>
      </c>
      <c r="F7">
        <v>47</v>
      </c>
      <c r="H7" s="1">
        <f>F7/(C7-D7)</f>
        <v>7.833333333333333</v>
      </c>
    </row>
    <row r="8" spans="1:10" x14ac:dyDescent="0.15">
      <c r="A8">
        <v>1989</v>
      </c>
      <c r="H8" s="1"/>
    </row>
    <row r="9" spans="1:10" x14ac:dyDescent="0.15">
      <c r="A9">
        <v>1990</v>
      </c>
      <c r="B9">
        <v>14</v>
      </c>
      <c r="C9">
        <v>14</v>
      </c>
      <c r="D9">
        <v>0</v>
      </c>
      <c r="F9">
        <v>88</v>
      </c>
      <c r="H9" s="1">
        <f t="shared" ref="H9:H25" si="0">F9/(C9-D9)</f>
        <v>6.2857142857142856</v>
      </c>
      <c r="I9">
        <v>18</v>
      </c>
    </row>
    <row r="10" spans="1:10" x14ac:dyDescent="0.15">
      <c r="A10">
        <v>1991</v>
      </c>
      <c r="B10">
        <v>12</v>
      </c>
      <c r="C10">
        <v>5</v>
      </c>
      <c r="D10">
        <v>0</v>
      </c>
      <c r="F10">
        <v>13</v>
      </c>
      <c r="H10" s="1">
        <f t="shared" si="0"/>
        <v>2.6</v>
      </c>
      <c r="I10">
        <v>6</v>
      </c>
    </row>
    <row r="11" spans="1:10" x14ac:dyDescent="0.15">
      <c r="A11">
        <v>1992</v>
      </c>
      <c r="B11">
        <v>9</v>
      </c>
      <c r="C11">
        <v>8</v>
      </c>
      <c r="D11">
        <v>3</v>
      </c>
      <c r="F11">
        <v>82</v>
      </c>
      <c r="H11" s="1">
        <f t="shared" si="0"/>
        <v>16.399999999999999</v>
      </c>
      <c r="I11">
        <v>35</v>
      </c>
    </row>
    <row r="12" spans="1:10" x14ac:dyDescent="0.15">
      <c r="A12">
        <v>1993</v>
      </c>
      <c r="B12">
        <v>12</v>
      </c>
      <c r="C12">
        <v>13</v>
      </c>
      <c r="D12">
        <v>3</v>
      </c>
      <c r="F12">
        <v>155</v>
      </c>
      <c r="H12" s="1">
        <f t="shared" si="0"/>
        <v>15.5</v>
      </c>
    </row>
    <row r="13" spans="1:10" x14ac:dyDescent="0.15">
      <c r="A13">
        <v>1994</v>
      </c>
      <c r="B13">
        <v>7</v>
      </c>
      <c r="C13">
        <v>5</v>
      </c>
      <c r="D13">
        <v>3</v>
      </c>
      <c r="F13">
        <v>63</v>
      </c>
      <c r="H13" s="1">
        <f t="shared" si="0"/>
        <v>31.5</v>
      </c>
    </row>
    <row r="14" spans="1:10" x14ac:dyDescent="0.15">
      <c r="A14">
        <v>1995</v>
      </c>
      <c r="B14">
        <v>11</v>
      </c>
      <c r="C14">
        <v>9</v>
      </c>
      <c r="D14">
        <v>0</v>
      </c>
      <c r="F14">
        <v>105</v>
      </c>
      <c r="H14" s="1">
        <f t="shared" si="0"/>
        <v>11.666666666666666</v>
      </c>
    </row>
    <row r="15" spans="1:10" x14ac:dyDescent="0.15">
      <c r="A15">
        <v>1996</v>
      </c>
      <c r="B15">
        <v>6</v>
      </c>
      <c r="C15">
        <v>5</v>
      </c>
      <c r="D15">
        <v>2</v>
      </c>
      <c r="F15">
        <v>73</v>
      </c>
      <c r="H15" s="1">
        <f t="shared" si="0"/>
        <v>24.333333333333332</v>
      </c>
    </row>
    <row r="16" spans="1:10" x14ac:dyDescent="0.15">
      <c r="A16">
        <v>1997</v>
      </c>
      <c r="B16">
        <v>8</v>
      </c>
      <c r="C16">
        <v>5</v>
      </c>
      <c r="D16">
        <v>1</v>
      </c>
      <c r="F16">
        <v>19</v>
      </c>
      <c r="H16" s="1">
        <f t="shared" si="0"/>
        <v>4.75</v>
      </c>
      <c r="I16">
        <v>6</v>
      </c>
      <c r="J16" t="s">
        <v>210</v>
      </c>
    </row>
    <row r="17" spans="1:9" x14ac:dyDescent="0.15">
      <c r="A17">
        <v>1998</v>
      </c>
      <c r="B17">
        <v>13</v>
      </c>
      <c r="C17">
        <v>10</v>
      </c>
      <c r="D17">
        <v>1</v>
      </c>
      <c r="F17">
        <v>132</v>
      </c>
      <c r="H17" s="1">
        <f t="shared" si="0"/>
        <v>14.666666666666666</v>
      </c>
      <c r="I17">
        <v>29</v>
      </c>
    </row>
    <row r="18" spans="1:9" x14ac:dyDescent="0.15">
      <c r="A18">
        <v>1999</v>
      </c>
      <c r="B18">
        <v>9</v>
      </c>
      <c r="C18">
        <v>7</v>
      </c>
      <c r="D18">
        <v>1</v>
      </c>
      <c r="F18">
        <v>86</v>
      </c>
      <c r="H18" s="1">
        <f t="shared" si="0"/>
        <v>14.333333333333334</v>
      </c>
    </row>
    <row r="19" spans="1:9" x14ac:dyDescent="0.15">
      <c r="A19">
        <v>2000</v>
      </c>
      <c r="B19">
        <v>12</v>
      </c>
      <c r="C19">
        <v>10</v>
      </c>
      <c r="D19">
        <v>3</v>
      </c>
      <c r="F19">
        <v>116</v>
      </c>
      <c r="H19" s="1">
        <f t="shared" si="0"/>
        <v>16.571428571428573</v>
      </c>
    </row>
    <row r="20" spans="1:9" x14ac:dyDescent="0.15">
      <c r="A20">
        <v>2001</v>
      </c>
      <c r="B20">
        <v>8</v>
      </c>
      <c r="C20">
        <v>5</v>
      </c>
      <c r="D20">
        <v>0</v>
      </c>
      <c r="F20">
        <v>32</v>
      </c>
      <c r="H20" s="1">
        <f t="shared" si="0"/>
        <v>6.4</v>
      </c>
    </row>
    <row r="21" spans="1:9" x14ac:dyDescent="0.15">
      <c r="A21">
        <v>2002</v>
      </c>
      <c r="B21">
        <v>11</v>
      </c>
      <c r="C21">
        <v>11</v>
      </c>
      <c r="D21">
        <v>2</v>
      </c>
      <c r="F21">
        <v>97</v>
      </c>
      <c r="H21" s="1">
        <f t="shared" si="0"/>
        <v>10.777777777777779</v>
      </c>
    </row>
    <row r="22" spans="1:9" x14ac:dyDescent="0.15">
      <c r="A22">
        <v>2003</v>
      </c>
      <c r="B22">
        <v>10</v>
      </c>
      <c r="C22">
        <v>7</v>
      </c>
      <c r="D22">
        <v>2</v>
      </c>
      <c r="F22">
        <v>68</v>
      </c>
      <c r="H22" s="1">
        <f t="shared" si="0"/>
        <v>13.6</v>
      </c>
    </row>
    <row r="23" spans="1:9" x14ac:dyDescent="0.15">
      <c r="A23">
        <v>2004</v>
      </c>
      <c r="B23">
        <v>12</v>
      </c>
      <c r="C23">
        <v>11</v>
      </c>
      <c r="D23">
        <v>0</v>
      </c>
      <c r="E23">
        <v>2</v>
      </c>
      <c r="F23">
        <v>113</v>
      </c>
      <c r="H23" s="1">
        <f t="shared" si="0"/>
        <v>10.272727272727273</v>
      </c>
      <c r="I23">
        <v>39</v>
      </c>
    </row>
    <row r="24" spans="1:9" x14ac:dyDescent="0.15">
      <c r="A24">
        <v>2005</v>
      </c>
      <c r="B24">
        <v>18</v>
      </c>
      <c r="C24">
        <v>15</v>
      </c>
      <c r="D24">
        <v>1</v>
      </c>
      <c r="F24">
        <v>159</v>
      </c>
      <c r="H24" s="1">
        <f t="shared" si="0"/>
        <v>11.357142857142858</v>
      </c>
      <c r="I24">
        <v>40</v>
      </c>
    </row>
    <row r="25" spans="1:9" x14ac:dyDescent="0.15">
      <c r="A25">
        <v>2006</v>
      </c>
      <c r="B25">
        <v>1</v>
      </c>
      <c r="C25">
        <v>1</v>
      </c>
      <c r="D25">
        <v>0</v>
      </c>
      <c r="F25">
        <v>20</v>
      </c>
      <c r="H25" s="1">
        <f t="shared" si="0"/>
        <v>20</v>
      </c>
    </row>
    <row r="26" spans="1:9" x14ac:dyDescent="0.15">
      <c r="A26">
        <v>2007</v>
      </c>
      <c r="B26" s="9">
        <v>1</v>
      </c>
      <c r="C26" s="9">
        <v>1</v>
      </c>
      <c r="D26" s="9">
        <v>0</v>
      </c>
      <c r="E26" s="9"/>
      <c r="F26" s="9">
        <v>11</v>
      </c>
      <c r="G26" s="9"/>
      <c r="H26" s="9">
        <v>11</v>
      </c>
    </row>
    <row r="27" spans="1:9" x14ac:dyDescent="0.15">
      <c r="B27" s="9"/>
      <c r="C27" s="9"/>
      <c r="D27" s="9"/>
      <c r="E27" s="9"/>
      <c r="F27" s="9"/>
      <c r="G27" s="9"/>
      <c r="H27" s="9"/>
    </row>
    <row r="28" spans="1:9" x14ac:dyDescent="0.15">
      <c r="A28" t="s">
        <v>55</v>
      </c>
      <c r="B28">
        <f>SUM(B6:B26)</f>
        <v>192</v>
      </c>
      <c r="C28">
        <f>SUM(C6:C26)</f>
        <v>155</v>
      </c>
      <c r="D28">
        <f>SUM(D6:D26)</f>
        <v>23</v>
      </c>
      <c r="F28">
        <f>SUM(F6:F26)</f>
        <v>1546</v>
      </c>
      <c r="G28">
        <f>SUM(G6:G25)</f>
        <v>0</v>
      </c>
      <c r="H28" s="1">
        <f>F28/(C28-D28)</f>
        <v>11.712121212121213</v>
      </c>
    </row>
    <row r="49" spans="1:10" x14ac:dyDescent="0.15">
      <c r="A49" s="5" t="s">
        <v>118</v>
      </c>
      <c r="F49" s="2"/>
      <c r="H49" s="1"/>
      <c r="I49" s="1"/>
      <c r="J49" s="1"/>
    </row>
    <row r="50" spans="1:10" x14ac:dyDescent="0.15">
      <c r="B50" t="s">
        <v>58</v>
      </c>
      <c r="C50" t="s">
        <v>59</v>
      </c>
      <c r="D50" t="s">
        <v>60</v>
      </c>
      <c r="E50" t="s">
        <v>34</v>
      </c>
      <c r="F50" t="s">
        <v>62</v>
      </c>
      <c r="G50" s="1" t="s">
        <v>63</v>
      </c>
      <c r="H50" s="1" t="s">
        <v>64</v>
      </c>
      <c r="I50" s="1" t="s">
        <v>36</v>
      </c>
      <c r="J50" s="2" t="s">
        <v>61</v>
      </c>
    </row>
    <row r="51" spans="1:10" x14ac:dyDescent="0.15">
      <c r="A51">
        <v>1986</v>
      </c>
      <c r="G51" s="1"/>
      <c r="H51" s="1"/>
      <c r="I51" s="1"/>
    </row>
    <row r="52" spans="1:10" x14ac:dyDescent="0.15">
      <c r="A52">
        <v>1987</v>
      </c>
      <c r="B52">
        <v>52</v>
      </c>
      <c r="D52">
        <v>15</v>
      </c>
      <c r="E52">
        <v>149</v>
      </c>
      <c r="G52" s="1">
        <f>E52/B52</f>
        <v>2.8653846153846154</v>
      </c>
      <c r="H52" s="1">
        <f>(B52*6)/D52</f>
        <v>20.8</v>
      </c>
      <c r="I52" s="1">
        <f>E52/D52</f>
        <v>9.9333333333333336</v>
      </c>
    </row>
    <row r="53" spans="1:10" x14ac:dyDescent="0.15">
      <c r="A53">
        <v>1988</v>
      </c>
      <c r="B53">
        <v>150</v>
      </c>
      <c r="C53">
        <v>20</v>
      </c>
      <c r="D53">
        <v>34</v>
      </c>
      <c r="E53">
        <v>398</v>
      </c>
      <c r="G53" s="1">
        <f>E53/B53</f>
        <v>2.6533333333333333</v>
      </c>
      <c r="H53" s="1">
        <f>(B53*6)/D53</f>
        <v>26.470588235294116</v>
      </c>
      <c r="I53" s="1">
        <f>E53/D53</f>
        <v>11.705882352941176</v>
      </c>
    </row>
    <row r="54" spans="1:10" x14ac:dyDescent="0.15">
      <c r="A54">
        <v>1989</v>
      </c>
      <c r="G54" s="1"/>
      <c r="H54" s="1"/>
      <c r="I54" s="1"/>
    </row>
    <row r="55" spans="1:10" x14ac:dyDescent="0.15">
      <c r="A55">
        <v>1990</v>
      </c>
      <c r="B55">
        <v>196.5</v>
      </c>
      <c r="C55">
        <v>4</v>
      </c>
      <c r="D55">
        <v>26</v>
      </c>
      <c r="E55">
        <v>560</v>
      </c>
      <c r="F55">
        <v>1</v>
      </c>
      <c r="G55" s="1">
        <f t="shared" ref="G55:G71" si="1">E55/B55</f>
        <v>2.8498727735368958</v>
      </c>
      <c r="H55" s="1">
        <f t="shared" ref="H55:H71" si="2">(B55*6)/D55</f>
        <v>45.346153846153847</v>
      </c>
      <c r="I55" s="1">
        <f t="shared" ref="I55:I71" si="3">E55/D55</f>
        <v>21.53846153846154</v>
      </c>
      <c r="J55" t="s">
        <v>203</v>
      </c>
    </row>
    <row r="56" spans="1:10" x14ac:dyDescent="0.15">
      <c r="A56">
        <v>1991</v>
      </c>
      <c r="B56">
        <v>156.69999999999999</v>
      </c>
      <c r="C56">
        <v>35</v>
      </c>
      <c r="D56">
        <v>32</v>
      </c>
      <c r="E56">
        <v>556</v>
      </c>
      <c r="F56">
        <v>1</v>
      </c>
      <c r="G56" s="1">
        <f t="shared" si="1"/>
        <v>3.5481812380344611</v>
      </c>
      <c r="H56" s="1">
        <f t="shared" si="2"/>
        <v>29.381249999999998</v>
      </c>
      <c r="I56" s="1">
        <f t="shared" si="3"/>
        <v>17.375</v>
      </c>
      <c r="J56" t="s">
        <v>211</v>
      </c>
    </row>
    <row r="57" spans="1:10" x14ac:dyDescent="0.15">
      <c r="A57">
        <v>1992</v>
      </c>
      <c r="B57">
        <v>113</v>
      </c>
      <c r="C57">
        <v>28</v>
      </c>
      <c r="D57">
        <v>19</v>
      </c>
      <c r="E57">
        <v>306</v>
      </c>
      <c r="F57">
        <v>1</v>
      </c>
      <c r="G57" s="1">
        <f t="shared" si="1"/>
        <v>2.7079646017699117</v>
      </c>
      <c r="H57" s="1">
        <f t="shared" si="2"/>
        <v>35.684210526315788</v>
      </c>
      <c r="I57" s="1">
        <f t="shared" si="3"/>
        <v>16.105263157894736</v>
      </c>
      <c r="J57" t="s">
        <v>19</v>
      </c>
    </row>
    <row r="58" spans="1:10" x14ac:dyDescent="0.15">
      <c r="A58">
        <v>1993</v>
      </c>
      <c r="B58">
        <v>196</v>
      </c>
      <c r="C58">
        <v>33</v>
      </c>
      <c r="D58">
        <v>31</v>
      </c>
      <c r="E58">
        <v>670</v>
      </c>
      <c r="G58" s="1">
        <f t="shared" si="1"/>
        <v>3.4183673469387754</v>
      </c>
      <c r="H58" s="1">
        <f t="shared" si="2"/>
        <v>37.935483870967744</v>
      </c>
      <c r="I58" s="1">
        <f t="shared" si="3"/>
        <v>21.612903225806452</v>
      </c>
    </row>
    <row r="59" spans="1:10" x14ac:dyDescent="0.15">
      <c r="A59">
        <v>1994</v>
      </c>
      <c r="B59">
        <v>92</v>
      </c>
      <c r="C59">
        <v>19</v>
      </c>
      <c r="D59">
        <v>13</v>
      </c>
      <c r="E59">
        <v>292</v>
      </c>
      <c r="G59" s="1">
        <f t="shared" si="1"/>
        <v>3.1739130434782608</v>
      </c>
      <c r="H59" s="1">
        <f t="shared" si="2"/>
        <v>42.46153846153846</v>
      </c>
      <c r="I59" s="1">
        <f t="shared" si="3"/>
        <v>22.46153846153846</v>
      </c>
    </row>
    <row r="60" spans="1:10" x14ac:dyDescent="0.15">
      <c r="A60">
        <v>1995</v>
      </c>
      <c r="B60">
        <v>142</v>
      </c>
      <c r="C60">
        <v>37</v>
      </c>
      <c r="D60">
        <v>27</v>
      </c>
      <c r="E60">
        <v>452</v>
      </c>
      <c r="F60">
        <v>2</v>
      </c>
      <c r="G60" s="1">
        <f t="shared" si="1"/>
        <v>3.183098591549296</v>
      </c>
      <c r="H60" s="1">
        <f t="shared" si="2"/>
        <v>31.555555555555557</v>
      </c>
      <c r="I60" s="1">
        <f t="shared" si="3"/>
        <v>16.74074074074074</v>
      </c>
      <c r="J60" t="s">
        <v>215</v>
      </c>
    </row>
    <row r="61" spans="1:10" x14ac:dyDescent="0.15">
      <c r="A61">
        <v>1996</v>
      </c>
      <c r="B61">
        <v>65</v>
      </c>
      <c r="C61">
        <v>14</v>
      </c>
      <c r="D61">
        <v>4</v>
      </c>
      <c r="E61">
        <v>212</v>
      </c>
      <c r="G61" s="1">
        <f t="shared" si="1"/>
        <v>3.2615384615384615</v>
      </c>
      <c r="H61" s="1">
        <f t="shared" si="2"/>
        <v>97.5</v>
      </c>
      <c r="I61" s="1">
        <f t="shared" si="3"/>
        <v>53</v>
      </c>
    </row>
    <row r="62" spans="1:10" x14ac:dyDescent="0.15">
      <c r="A62">
        <v>1997</v>
      </c>
      <c r="B62">
        <v>78</v>
      </c>
      <c r="C62">
        <v>17</v>
      </c>
      <c r="D62">
        <v>14</v>
      </c>
      <c r="E62">
        <v>229</v>
      </c>
      <c r="G62" s="1">
        <f t="shared" si="1"/>
        <v>2.9358974358974357</v>
      </c>
      <c r="H62" s="1">
        <f t="shared" si="2"/>
        <v>33.428571428571431</v>
      </c>
      <c r="I62" s="1">
        <f t="shared" si="3"/>
        <v>16.357142857142858</v>
      </c>
    </row>
    <row r="63" spans="1:10" x14ac:dyDescent="0.15">
      <c r="A63">
        <v>1998</v>
      </c>
      <c r="B63">
        <v>113</v>
      </c>
      <c r="C63">
        <v>17</v>
      </c>
      <c r="D63">
        <v>21</v>
      </c>
      <c r="E63">
        <v>348</v>
      </c>
      <c r="G63" s="1">
        <f t="shared" si="1"/>
        <v>3.0796460176991149</v>
      </c>
      <c r="H63" s="1">
        <f t="shared" si="2"/>
        <v>32.285714285714285</v>
      </c>
      <c r="I63" s="1">
        <f t="shared" si="3"/>
        <v>16.571428571428573</v>
      </c>
    </row>
    <row r="64" spans="1:10" x14ac:dyDescent="0.15">
      <c r="A64">
        <v>1999</v>
      </c>
      <c r="B64">
        <v>90.1</v>
      </c>
      <c r="C64">
        <v>18</v>
      </c>
      <c r="D64">
        <v>17</v>
      </c>
      <c r="E64">
        <v>246</v>
      </c>
      <c r="G64" s="1">
        <f t="shared" si="1"/>
        <v>2.730299667036626</v>
      </c>
      <c r="H64" s="1">
        <f t="shared" si="2"/>
        <v>31.799999999999994</v>
      </c>
      <c r="I64" s="1">
        <f t="shared" si="3"/>
        <v>14.470588235294118</v>
      </c>
    </row>
    <row r="65" spans="1:10" x14ac:dyDescent="0.15">
      <c r="A65">
        <v>2000</v>
      </c>
      <c r="B65">
        <v>124.4</v>
      </c>
      <c r="C65">
        <v>19</v>
      </c>
      <c r="D65">
        <v>21</v>
      </c>
      <c r="E65">
        <v>454</v>
      </c>
      <c r="G65" s="1">
        <f t="shared" si="1"/>
        <v>3.6495176848874595</v>
      </c>
      <c r="H65" s="1">
        <f t="shared" si="2"/>
        <v>35.542857142857144</v>
      </c>
      <c r="I65" s="1">
        <f t="shared" si="3"/>
        <v>21.61904761904762</v>
      </c>
    </row>
    <row r="66" spans="1:10" x14ac:dyDescent="0.15">
      <c r="A66">
        <v>2001</v>
      </c>
      <c r="B66">
        <v>94.1</v>
      </c>
      <c r="C66">
        <v>10</v>
      </c>
      <c r="D66">
        <v>22</v>
      </c>
      <c r="E66">
        <v>301</v>
      </c>
      <c r="G66" s="1">
        <f t="shared" si="1"/>
        <v>3.1987247608926674</v>
      </c>
      <c r="H66" s="1">
        <f t="shared" si="2"/>
        <v>25.66363636363636</v>
      </c>
      <c r="I66" s="1">
        <f t="shared" si="3"/>
        <v>13.681818181818182</v>
      </c>
    </row>
    <row r="67" spans="1:10" x14ac:dyDescent="0.15">
      <c r="A67">
        <v>2002</v>
      </c>
      <c r="B67">
        <v>143.19999999999999</v>
      </c>
      <c r="C67">
        <v>23</v>
      </c>
      <c r="D67">
        <v>16</v>
      </c>
      <c r="E67">
        <v>498</v>
      </c>
      <c r="G67" s="1">
        <f t="shared" si="1"/>
        <v>3.4776536312849164</v>
      </c>
      <c r="H67" s="1">
        <f t="shared" si="2"/>
        <v>53.699999999999996</v>
      </c>
      <c r="I67" s="1">
        <f t="shared" si="3"/>
        <v>31.125</v>
      </c>
    </row>
    <row r="68" spans="1:10" x14ac:dyDescent="0.15">
      <c r="A68">
        <v>2003</v>
      </c>
      <c r="B68">
        <v>100</v>
      </c>
      <c r="C68">
        <v>16</v>
      </c>
      <c r="D68">
        <v>18</v>
      </c>
      <c r="E68">
        <v>378</v>
      </c>
      <c r="F68" s="1"/>
      <c r="G68" s="1">
        <f t="shared" si="1"/>
        <v>3.78</v>
      </c>
      <c r="H68" s="1">
        <f t="shared" si="2"/>
        <v>33.333333333333336</v>
      </c>
      <c r="I68" s="1">
        <f t="shared" si="3"/>
        <v>21</v>
      </c>
    </row>
    <row r="69" spans="1:10" x14ac:dyDescent="0.15">
      <c r="A69">
        <v>2004</v>
      </c>
      <c r="B69">
        <v>119</v>
      </c>
      <c r="C69">
        <v>18</v>
      </c>
      <c r="D69">
        <v>19</v>
      </c>
      <c r="E69">
        <v>514</v>
      </c>
      <c r="G69" s="1">
        <f t="shared" si="1"/>
        <v>4.3193277310924367</v>
      </c>
      <c r="H69" s="1">
        <f t="shared" si="2"/>
        <v>37.578947368421055</v>
      </c>
      <c r="I69" s="1">
        <f t="shared" si="3"/>
        <v>27.05263157894737</v>
      </c>
    </row>
    <row r="70" spans="1:10" x14ac:dyDescent="0.15">
      <c r="A70">
        <v>2005</v>
      </c>
      <c r="B70">
        <v>180.3</v>
      </c>
      <c r="C70">
        <v>13</v>
      </c>
      <c r="D70">
        <v>41</v>
      </c>
      <c r="E70">
        <v>849</v>
      </c>
      <c r="F70">
        <v>1</v>
      </c>
      <c r="G70" s="1">
        <f t="shared" si="1"/>
        <v>4.7088186356073205</v>
      </c>
      <c r="H70" s="1">
        <f t="shared" si="2"/>
        <v>26.385365853658541</v>
      </c>
      <c r="I70" s="1">
        <f t="shared" si="3"/>
        <v>20.707317073170731</v>
      </c>
      <c r="J70" t="s">
        <v>206</v>
      </c>
    </row>
    <row r="71" spans="1:10" x14ac:dyDescent="0.15">
      <c r="A71">
        <v>2006</v>
      </c>
      <c r="B71">
        <v>8</v>
      </c>
      <c r="C71">
        <v>3</v>
      </c>
      <c r="D71">
        <v>2</v>
      </c>
      <c r="E71">
        <v>23</v>
      </c>
      <c r="G71" s="1">
        <f t="shared" si="1"/>
        <v>2.875</v>
      </c>
      <c r="H71" s="1">
        <f t="shared" si="2"/>
        <v>24</v>
      </c>
      <c r="I71" s="1">
        <f t="shared" si="3"/>
        <v>11.5</v>
      </c>
      <c r="J71" t="s">
        <v>66</v>
      </c>
    </row>
    <row r="72" spans="1:10" x14ac:dyDescent="0.15">
      <c r="A72">
        <v>2007</v>
      </c>
      <c r="B72">
        <v>5</v>
      </c>
      <c r="C72">
        <v>2</v>
      </c>
      <c r="D72">
        <v>4</v>
      </c>
      <c r="E72">
        <v>10</v>
      </c>
      <c r="G72">
        <v>2</v>
      </c>
      <c r="H72">
        <v>7.5</v>
      </c>
      <c r="I72">
        <v>2.5</v>
      </c>
      <c r="J72" t="s">
        <v>15</v>
      </c>
    </row>
    <row r="74" spans="1:10" x14ac:dyDescent="0.15">
      <c r="A74" t="s">
        <v>55</v>
      </c>
      <c r="B74">
        <f>SUM(B52:B72)</f>
        <v>2218.3000000000002</v>
      </c>
      <c r="C74">
        <f>SUM(C52:C72)</f>
        <v>346</v>
      </c>
      <c r="D74">
        <f>SUM(D52:D72)</f>
        <v>396</v>
      </c>
      <c r="E74">
        <f>SUM(E52:E72)</f>
        <v>7445</v>
      </c>
      <c r="F74">
        <f>SUM(F51:F71)</f>
        <v>6</v>
      </c>
      <c r="G74" s="1">
        <f>E74/B74</f>
        <v>3.3561736464860474</v>
      </c>
      <c r="H74" s="1">
        <f>(B74*6)/D74</f>
        <v>33.610606060606067</v>
      </c>
      <c r="I74" s="1">
        <f>E74/D74</f>
        <v>18.800505050505052</v>
      </c>
      <c r="J74" s="20" t="s">
        <v>206</v>
      </c>
    </row>
  </sheetData>
  <hyperlinks>
    <hyperlink ref="A1" location="'Overall ave'!A1" display="(back to front sheet)" xr:uid="{00000000-0004-0000-27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5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298</v>
      </c>
    </row>
    <row r="2" spans="1:12" x14ac:dyDescent="0.15">
      <c r="A2" s="5" t="s">
        <v>296</v>
      </c>
      <c r="B2" s="5" t="s">
        <v>297</v>
      </c>
    </row>
    <row r="3" spans="1:12" x14ac:dyDescent="0.15">
      <c r="A3" s="5" t="s">
        <v>108</v>
      </c>
      <c r="B3" s="15"/>
    </row>
    <row r="4" spans="1:12" hidden="1" x14ac:dyDescent="0.15">
      <c r="A4" s="9">
        <f>COUNTA(A7:A12)</f>
        <v>5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x14ac:dyDescent="0.15">
      <c r="A5" s="9"/>
      <c r="J5" s="9"/>
      <c r="K5" s="9"/>
      <c r="L5" s="9"/>
    </row>
    <row r="6" spans="1:12" x14ac:dyDescent="0.15">
      <c r="A6" t="s">
        <v>99</v>
      </c>
      <c r="B6" s="9" t="s">
        <v>140</v>
      </c>
      <c r="C6" s="9" t="s">
        <v>141</v>
      </c>
      <c r="D6" s="9" t="s">
        <v>26</v>
      </c>
      <c r="E6" s="9" t="s">
        <v>264</v>
      </c>
      <c r="F6" s="9" t="s">
        <v>34</v>
      </c>
      <c r="G6" s="3" t="s">
        <v>22</v>
      </c>
      <c r="H6" s="3" t="s">
        <v>35</v>
      </c>
      <c r="I6" s="3" t="s">
        <v>114</v>
      </c>
      <c r="J6" s="3" t="s">
        <v>196</v>
      </c>
      <c r="K6" s="3" t="s">
        <v>262</v>
      </c>
      <c r="L6" s="9" t="s">
        <v>275</v>
      </c>
    </row>
    <row r="7" spans="1:12" x14ac:dyDescent="0.15">
      <c r="A7">
        <v>2015</v>
      </c>
      <c r="B7" s="9">
        <v>2</v>
      </c>
      <c r="C7" s="9">
        <v>2</v>
      </c>
      <c r="D7" s="9">
        <v>0</v>
      </c>
      <c r="E7" s="9">
        <v>1</v>
      </c>
      <c r="F7" s="9">
        <v>1</v>
      </c>
      <c r="G7" s="3"/>
      <c r="H7" s="3"/>
      <c r="I7" s="4">
        <f>IFERROR(ROUND(F7/(C7-D7),3),"--")</f>
        <v>0.5</v>
      </c>
      <c r="J7" s="43">
        <v>1</v>
      </c>
      <c r="K7" s="3"/>
      <c r="L7" s="9">
        <v>0</v>
      </c>
    </row>
    <row r="8" spans="1:12" x14ac:dyDescent="0.15">
      <c r="A8">
        <v>2016</v>
      </c>
      <c r="B8" s="22">
        <v>2</v>
      </c>
      <c r="C8" s="22">
        <v>2</v>
      </c>
      <c r="D8" s="22">
        <v>1</v>
      </c>
      <c r="E8" s="22">
        <v>0</v>
      </c>
      <c r="F8" s="22">
        <v>23</v>
      </c>
      <c r="G8" s="22">
        <v>0</v>
      </c>
      <c r="H8" s="22">
        <v>0</v>
      </c>
      <c r="I8" s="4">
        <f>IFERROR(ROUND(F8/(C8-D8),3),"--")</f>
        <v>23</v>
      </c>
      <c r="J8" s="22">
        <v>16</v>
      </c>
      <c r="K8" t="s">
        <v>210</v>
      </c>
      <c r="L8">
        <v>3</v>
      </c>
    </row>
    <row r="9" spans="1:12" x14ac:dyDescent="0.15">
      <c r="A9">
        <v>2017</v>
      </c>
      <c r="B9" s="22">
        <v>2</v>
      </c>
      <c r="C9" s="22">
        <v>1</v>
      </c>
      <c r="D9" s="22">
        <v>1</v>
      </c>
      <c r="E9" s="22">
        <v>0</v>
      </c>
      <c r="F9" s="22">
        <v>1</v>
      </c>
      <c r="G9" s="22">
        <v>0</v>
      </c>
      <c r="H9" s="22">
        <v>0</v>
      </c>
      <c r="I9" s="4" t="str">
        <f>IF(C9-D9=0,"--",F9/(C9-D9))</f>
        <v>--</v>
      </c>
      <c r="J9" s="22">
        <v>1</v>
      </c>
      <c r="L9" s="27" t="s">
        <v>236</v>
      </c>
    </row>
    <row r="10" spans="1:12" x14ac:dyDescent="0.15">
      <c r="A10">
        <v>2018</v>
      </c>
      <c r="B10" s="22">
        <v>3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4" t="str">
        <f>IF(C10-D10=0,"--",F10/(C10-D10))</f>
        <v>--</v>
      </c>
      <c r="J10" s="22">
        <v>0</v>
      </c>
      <c r="L10" s="27">
        <v>0</v>
      </c>
    </row>
    <row r="11" spans="1:12" x14ac:dyDescent="0.15">
      <c r="A11">
        <v>2019</v>
      </c>
      <c r="B11" s="22">
        <v>1</v>
      </c>
      <c r="C11" s="22">
        <v>1</v>
      </c>
      <c r="D11" s="22">
        <v>0</v>
      </c>
      <c r="E11" s="22">
        <v>1</v>
      </c>
      <c r="F11" s="22">
        <v>0</v>
      </c>
      <c r="G11" s="22">
        <v>0</v>
      </c>
      <c r="H11" s="22">
        <v>0</v>
      </c>
      <c r="I11" s="4">
        <f>IF(C11-D11=0,"--",F11/(C11-D11))</f>
        <v>0</v>
      </c>
      <c r="J11" s="22">
        <v>0</v>
      </c>
      <c r="K11" s="22" t="s">
        <v>409</v>
      </c>
      <c r="L11" s="22">
        <v>0</v>
      </c>
    </row>
    <row r="12" spans="1:12" x14ac:dyDescent="0.15">
      <c r="I12" s="9"/>
    </row>
    <row r="13" spans="1:12" x14ac:dyDescent="0.15">
      <c r="A13" t="s">
        <v>142</v>
      </c>
      <c r="B13" s="9">
        <f>SUM(B7:B12)</f>
        <v>10</v>
      </c>
      <c r="C13" s="9">
        <f t="shared" ref="C13:H13" si="0">SUM(C7:C12)</f>
        <v>6</v>
      </c>
      <c r="D13" s="9">
        <f t="shared" si="0"/>
        <v>2</v>
      </c>
      <c r="E13" s="9">
        <f t="shared" si="0"/>
        <v>2</v>
      </c>
      <c r="F13" s="9">
        <f t="shared" si="0"/>
        <v>25</v>
      </c>
      <c r="G13" s="9">
        <f t="shared" si="0"/>
        <v>0</v>
      </c>
      <c r="H13" s="9">
        <f t="shared" si="0"/>
        <v>0</v>
      </c>
      <c r="I13" s="4">
        <f>IFERROR(ROUND(F13/(C13-D13),3),"--")</f>
        <v>6.25</v>
      </c>
      <c r="J13">
        <f>MAX(J8:J12)</f>
        <v>16</v>
      </c>
      <c r="K13" t="s">
        <v>210</v>
      </c>
      <c r="L13" s="9">
        <f t="shared" ref="L13" si="1">SUM(L7:L12)</f>
        <v>3</v>
      </c>
    </row>
    <row r="14" spans="1:12" x14ac:dyDescent="0.15">
      <c r="H14" s="10"/>
    </row>
    <row r="15" spans="1:12" x14ac:dyDescent="0.15">
      <c r="H15" s="10"/>
    </row>
    <row r="16" spans="1:12" x14ac:dyDescent="0.15">
      <c r="H16" s="10"/>
    </row>
    <row r="17" spans="8:8" x14ac:dyDescent="0.15">
      <c r="H17" s="10"/>
    </row>
    <row r="18" spans="8:8" x14ac:dyDescent="0.15">
      <c r="H18" s="10"/>
    </row>
    <row r="19" spans="8:8" x14ac:dyDescent="0.15">
      <c r="H19" s="10"/>
    </row>
    <row r="20" spans="8:8" x14ac:dyDescent="0.15">
      <c r="H20" s="10"/>
    </row>
    <row r="21" spans="8:8" x14ac:dyDescent="0.15">
      <c r="H21" s="10"/>
    </row>
    <row r="22" spans="8:8" x14ac:dyDescent="0.15">
      <c r="H22" s="10"/>
    </row>
    <row r="23" spans="8:8" x14ac:dyDescent="0.15">
      <c r="H23" s="10"/>
    </row>
    <row r="24" spans="8:8" x14ac:dyDescent="0.15">
      <c r="H24" s="10"/>
    </row>
    <row r="25" spans="8:8" x14ac:dyDescent="0.15">
      <c r="H25" s="10"/>
    </row>
    <row r="26" spans="8:8" x14ac:dyDescent="0.15">
      <c r="H26" s="10"/>
    </row>
    <row r="27" spans="8:8" x14ac:dyDescent="0.15">
      <c r="H27" s="10"/>
    </row>
    <row r="28" spans="8:8" x14ac:dyDescent="0.15">
      <c r="H28" s="10"/>
    </row>
    <row r="29" spans="8:8" x14ac:dyDescent="0.15">
      <c r="H29" s="10"/>
    </row>
    <row r="30" spans="8:8" x14ac:dyDescent="0.15">
      <c r="H30" s="10"/>
    </row>
    <row r="31" spans="8:8" x14ac:dyDescent="0.15">
      <c r="H31" s="10"/>
    </row>
    <row r="32" spans="8:8" x14ac:dyDescent="0.15">
      <c r="H32" s="10"/>
    </row>
    <row r="33" spans="1:10" x14ac:dyDescent="0.15">
      <c r="H33" s="10"/>
    </row>
    <row r="34" spans="1:10" x14ac:dyDescent="0.15">
      <c r="H34" s="10"/>
    </row>
    <row r="36" spans="1:10" x14ac:dyDescent="0.15">
      <c r="A36" s="5" t="s">
        <v>118</v>
      </c>
    </row>
    <row r="37" spans="1:10" x14ac:dyDescent="0.15">
      <c r="A37" s="9">
        <f>COUNTA(A39:A44)</f>
        <v>5</v>
      </c>
      <c r="B37" s="9">
        <v>12</v>
      </c>
      <c r="C37" s="9">
        <v>14</v>
      </c>
      <c r="D37" s="9">
        <v>13</v>
      </c>
      <c r="E37" s="9">
        <v>15</v>
      </c>
      <c r="F37" s="9">
        <v>16</v>
      </c>
      <c r="J37">
        <v>15</v>
      </c>
    </row>
    <row r="38" spans="1:10" x14ac:dyDescent="0.15">
      <c r="A38" s="3" t="s">
        <v>99</v>
      </c>
      <c r="B38" s="3" t="s">
        <v>58</v>
      </c>
      <c r="C38" s="3" t="s">
        <v>59</v>
      </c>
      <c r="D38" s="3" t="s">
        <v>60</v>
      </c>
      <c r="E38" s="3" t="s">
        <v>34</v>
      </c>
      <c r="F38" s="3" t="s">
        <v>62</v>
      </c>
      <c r="G38" s="4" t="s">
        <v>63</v>
      </c>
      <c r="H38" s="4" t="s">
        <v>64</v>
      </c>
      <c r="I38" s="4" t="s">
        <v>36</v>
      </c>
      <c r="J38" s="4" t="s">
        <v>61</v>
      </c>
    </row>
    <row r="39" spans="1:10" x14ac:dyDescent="0.15">
      <c r="A39">
        <v>2015</v>
      </c>
      <c r="B39" s="22">
        <v>3</v>
      </c>
      <c r="C39" s="22">
        <v>1</v>
      </c>
      <c r="D39" s="22">
        <v>2</v>
      </c>
      <c r="E39" s="22">
        <v>10</v>
      </c>
      <c r="F39" s="22">
        <v>0</v>
      </c>
      <c r="G39" s="10">
        <f>IF(ISERROR(E39/B39),"N/A",E39/B39)</f>
        <v>3.3333333333333335</v>
      </c>
      <c r="H39" s="10">
        <f>IF(ISERROR((B39*6)/D39),"N/A",(B39*6)/D39)</f>
        <v>9</v>
      </c>
      <c r="I39" s="10">
        <f t="shared" ref="I39" si="2">IF(ISERROR(E39/D39),"N/A",E39/D39)</f>
        <v>5</v>
      </c>
      <c r="J39" s="44" t="s">
        <v>299</v>
      </c>
    </row>
    <row r="40" spans="1:10" x14ac:dyDescent="0.15">
      <c r="A40">
        <v>2016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10" t="str">
        <f>IF(ISERROR(E40/B40),"N/A",E40/B40)</f>
        <v>N/A</v>
      </c>
      <c r="H40" s="10" t="str">
        <f>IF(ISERROR((B40*6)/D40),"N/A",(B40*6)/D40)</f>
        <v>N/A</v>
      </c>
      <c r="I40" s="10" t="str">
        <f t="shared" ref="I40:I41" si="3">IF(ISERROR(E40/D40),"N/A",E40/D40)</f>
        <v>N/A</v>
      </c>
      <c r="J40" s="44" t="s">
        <v>236</v>
      </c>
    </row>
    <row r="41" spans="1:10" x14ac:dyDescent="0.15">
      <c r="A41">
        <v>2017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10" t="str">
        <f>IF(ISERROR(E41/B41),"N/A",E41/B41)</f>
        <v>N/A</v>
      </c>
      <c r="H41" s="10" t="str">
        <f>IF(ISERROR((B41*6)/D41),"N/A",(B41*6)/D41)</f>
        <v>N/A</v>
      </c>
      <c r="I41" s="10" t="str">
        <f t="shared" si="3"/>
        <v>N/A</v>
      </c>
      <c r="J41" s="44" t="s">
        <v>236</v>
      </c>
    </row>
    <row r="42" spans="1:10" x14ac:dyDescent="0.15">
      <c r="A42">
        <v>2018</v>
      </c>
      <c r="B42" s="22">
        <v>2</v>
      </c>
      <c r="C42" s="22">
        <v>1</v>
      </c>
      <c r="D42" s="22">
        <v>0</v>
      </c>
      <c r="E42" s="22">
        <v>17</v>
      </c>
      <c r="F42" s="22">
        <v>0</v>
      </c>
      <c r="G42" s="10">
        <f>IF(ISERROR(E42/B42),"N/A",E42/B42)</f>
        <v>8.5</v>
      </c>
      <c r="H42" s="10" t="str">
        <f>IF(ISERROR((B42*6)/D42),"N/A",(B42*6)/D42)</f>
        <v>N/A</v>
      </c>
      <c r="I42" s="10" t="str">
        <f t="shared" ref="I42:I43" si="4">IF(ISERROR(E42/D42),"N/A",E42/D42)</f>
        <v>N/A</v>
      </c>
      <c r="J42" s="49" t="s">
        <v>386</v>
      </c>
    </row>
    <row r="43" spans="1:10" x14ac:dyDescent="0.15">
      <c r="A43">
        <v>2019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10" t="str">
        <f t="shared" ref="G43" si="5">IF(ISERROR(E43/B43),"N/A",E43/B43)</f>
        <v>N/A</v>
      </c>
      <c r="H43" s="10" t="str">
        <f t="shared" ref="H43" si="6">IF(ISERROR((B43*6)/D43),"N/A",(B43*6)/D43)</f>
        <v>N/A</v>
      </c>
      <c r="I43" s="10" t="str">
        <f t="shared" si="4"/>
        <v>N/A</v>
      </c>
      <c r="J43" s="62" t="s">
        <v>405</v>
      </c>
    </row>
    <row r="44" spans="1:10" x14ac:dyDescent="0.15">
      <c r="B44"/>
      <c r="C44"/>
      <c r="D44"/>
      <c r="E44"/>
      <c r="F44"/>
      <c r="G44" s="1"/>
      <c r="H44" s="1"/>
      <c r="I44" s="1"/>
    </row>
    <row r="45" spans="1:10" x14ac:dyDescent="0.15">
      <c r="A45" t="s">
        <v>55</v>
      </c>
      <c r="B45">
        <f>SUM(B39:B44)</f>
        <v>5</v>
      </c>
      <c r="C45">
        <f>SUM(C39:C44)</f>
        <v>2</v>
      </c>
      <c r="D45">
        <f>SUM(D39:D44)</f>
        <v>2</v>
      </c>
      <c r="E45">
        <f>SUM(E39:E44)</f>
        <v>27</v>
      </c>
      <c r="F45">
        <f>SUM(F39:F44)</f>
        <v>0</v>
      </c>
      <c r="G45" s="1">
        <f>E45/B45</f>
        <v>5.4</v>
      </c>
      <c r="H45" s="1">
        <f>(B45*6)/D45</f>
        <v>15</v>
      </c>
      <c r="I45" s="1">
        <f>E45/D45</f>
        <v>13.5</v>
      </c>
      <c r="J45" s="3" t="s">
        <v>292</v>
      </c>
    </row>
  </sheetData>
  <hyperlinks>
    <hyperlink ref="A1" location="'Overall ave'!A1" display="(back to front sheet)" xr:uid="{00000000-0004-0000-04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1" x14ac:dyDescent="0.15">
      <c r="A1" s="19" t="s">
        <v>164</v>
      </c>
    </row>
    <row r="2" spans="1:11" x14ac:dyDescent="0.15">
      <c r="A2" s="5" t="s">
        <v>165</v>
      </c>
      <c r="B2" s="5" t="s">
        <v>166</v>
      </c>
    </row>
    <row r="3" spans="1:11" x14ac:dyDescent="0.15">
      <c r="A3" s="5" t="s">
        <v>108</v>
      </c>
      <c r="B3" s="15"/>
    </row>
    <row r="5" spans="1:11" x14ac:dyDescent="0.15">
      <c r="A5" t="s">
        <v>99</v>
      </c>
      <c r="B5" s="9" t="s">
        <v>140</v>
      </c>
      <c r="C5" s="9" t="s">
        <v>141</v>
      </c>
      <c r="D5" s="9" t="s">
        <v>26</v>
      </c>
      <c r="E5" s="9" t="s">
        <v>263</v>
      </c>
      <c r="F5" s="9" t="s">
        <v>34</v>
      </c>
      <c r="G5" s="9" t="s">
        <v>22</v>
      </c>
      <c r="H5" s="9" t="s">
        <v>35</v>
      </c>
      <c r="I5" s="9" t="s">
        <v>114</v>
      </c>
      <c r="J5" s="9" t="s">
        <v>196</v>
      </c>
      <c r="K5" s="9" t="s">
        <v>262</v>
      </c>
    </row>
    <row r="6" spans="1:11" x14ac:dyDescent="0.15">
      <c r="A6">
        <v>2010</v>
      </c>
      <c r="B6">
        <v>1</v>
      </c>
      <c r="C6">
        <v>1</v>
      </c>
      <c r="D6">
        <v>1</v>
      </c>
      <c r="E6">
        <v>0</v>
      </c>
      <c r="F6">
        <v>0</v>
      </c>
      <c r="G6"/>
      <c r="H6"/>
      <c r="I6" s="4" t="str">
        <f>IF(ISERROR(F6/(C6-D6)),"--",ROUND(F6/(C6-D6),3))</f>
        <v>--</v>
      </c>
      <c r="J6">
        <v>0</v>
      </c>
    </row>
    <row r="7" spans="1:11" x14ac:dyDescent="0.15">
      <c r="A7">
        <v>2011</v>
      </c>
      <c r="B7">
        <v>1</v>
      </c>
      <c r="C7">
        <v>1</v>
      </c>
      <c r="D7">
        <v>0</v>
      </c>
      <c r="E7">
        <v>1</v>
      </c>
      <c r="F7">
        <v>0</v>
      </c>
      <c r="G7"/>
      <c r="H7"/>
      <c r="I7" s="1">
        <f>IF(ISERROR(F7/(C7-D7)),"",ROUND(F7/(C7-D7),3))</f>
        <v>0</v>
      </c>
      <c r="J7">
        <v>0</v>
      </c>
    </row>
    <row r="8" spans="1:11" x14ac:dyDescent="0.15">
      <c r="A8">
        <v>2012</v>
      </c>
      <c r="B8" s="9">
        <v>3</v>
      </c>
      <c r="C8" s="9">
        <v>1</v>
      </c>
      <c r="D8" s="9">
        <v>1</v>
      </c>
      <c r="E8" s="9">
        <v>0</v>
      </c>
      <c r="F8" s="9">
        <v>5</v>
      </c>
      <c r="I8" s="4" t="str">
        <f>IF(ISERROR(F8/(C8-D8)),"--",ROUND(F8/(C8-D8),3))</f>
        <v>--</v>
      </c>
      <c r="J8">
        <v>5</v>
      </c>
      <c r="K8" t="s">
        <v>355</v>
      </c>
    </row>
    <row r="9" spans="1:11" x14ac:dyDescent="0.15">
      <c r="I9" s="9"/>
    </row>
    <row r="10" spans="1:11" x14ac:dyDescent="0.15">
      <c r="A10" t="s">
        <v>142</v>
      </c>
      <c r="B10" s="9">
        <f t="shared" ref="B10:H10" si="0">SUM(B6:B9)</f>
        <v>5</v>
      </c>
      <c r="C10" s="9">
        <f t="shared" si="0"/>
        <v>3</v>
      </c>
      <c r="D10" s="9">
        <f t="shared" si="0"/>
        <v>2</v>
      </c>
      <c r="E10" s="9">
        <f t="shared" si="0"/>
        <v>1</v>
      </c>
      <c r="F10" s="9">
        <f t="shared" si="0"/>
        <v>5</v>
      </c>
      <c r="G10" s="9">
        <f t="shared" si="0"/>
        <v>0</v>
      </c>
      <c r="H10" s="9">
        <f t="shared" si="0"/>
        <v>0</v>
      </c>
      <c r="I10" s="10">
        <f>F10/(C10-D10)</f>
        <v>5</v>
      </c>
      <c r="J10">
        <f>MAX(J6:J8)</f>
        <v>5</v>
      </c>
      <c r="K10" t="s">
        <v>355</v>
      </c>
    </row>
    <row r="11" spans="1:11" x14ac:dyDescent="0.15">
      <c r="H11" s="10"/>
    </row>
    <row r="12" spans="1:11" x14ac:dyDescent="0.15">
      <c r="H12" s="10"/>
    </row>
    <row r="13" spans="1:11" x14ac:dyDescent="0.15">
      <c r="H13" s="10"/>
    </row>
    <row r="14" spans="1:11" x14ac:dyDescent="0.15">
      <c r="H14" s="10"/>
    </row>
    <row r="15" spans="1:11" x14ac:dyDescent="0.15">
      <c r="H15" s="10"/>
    </row>
    <row r="16" spans="1:11" x14ac:dyDescent="0.15">
      <c r="H16" s="10"/>
    </row>
    <row r="17" spans="1:8" x14ac:dyDescent="0.15">
      <c r="H17" s="10"/>
    </row>
    <row r="18" spans="1:8" x14ac:dyDescent="0.15">
      <c r="H18" s="10"/>
    </row>
    <row r="19" spans="1:8" x14ac:dyDescent="0.15">
      <c r="H19" s="10"/>
    </row>
    <row r="20" spans="1:8" x14ac:dyDescent="0.15">
      <c r="H20" s="10"/>
    </row>
    <row r="21" spans="1:8" x14ac:dyDescent="0.15">
      <c r="H21" s="10"/>
    </row>
    <row r="22" spans="1:8" x14ac:dyDescent="0.15">
      <c r="H22" s="10"/>
    </row>
    <row r="23" spans="1:8" x14ac:dyDescent="0.15">
      <c r="H23" s="10"/>
    </row>
    <row r="24" spans="1:8" x14ac:dyDescent="0.15">
      <c r="H24" s="10"/>
    </row>
    <row r="25" spans="1:8" x14ac:dyDescent="0.15">
      <c r="H25" s="10"/>
    </row>
    <row r="26" spans="1:8" x14ac:dyDescent="0.15">
      <c r="H26" s="10"/>
    </row>
    <row r="27" spans="1:8" x14ac:dyDescent="0.15">
      <c r="H27" s="10"/>
    </row>
    <row r="28" spans="1:8" x14ac:dyDescent="0.15">
      <c r="H28" s="10"/>
    </row>
    <row r="29" spans="1:8" x14ac:dyDescent="0.15">
      <c r="H29" s="10"/>
    </row>
    <row r="32" spans="1:8" x14ac:dyDescent="0.15">
      <c r="A32" s="5"/>
    </row>
    <row r="33" spans="1:9" x14ac:dyDescent="0.15">
      <c r="A33" s="5"/>
    </row>
    <row r="34" spans="1:9" x14ac:dyDescent="0.15">
      <c r="B34"/>
      <c r="C34"/>
      <c r="D34"/>
      <c r="E34"/>
      <c r="F34"/>
      <c r="G34" s="1"/>
      <c r="H34" s="1"/>
      <c r="I34" s="1"/>
    </row>
    <row r="35" spans="1:9" x14ac:dyDescent="0.15">
      <c r="B35"/>
      <c r="C35"/>
      <c r="D35"/>
      <c r="E35"/>
      <c r="F35"/>
      <c r="G35" s="10"/>
      <c r="H35" s="10"/>
      <c r="I35" s="10"/>
    </row>
    <row r="36" spans="1:9" x14ac:dyDescent="0.15">
      <c r="B36"/>
      <c r="C36"/>
      <c r="D36"/>
      <c r="E36"/>
      <c r="F36"/>
      <c r="G36" s="10"/>
      <c r="H36" s="10"/>
      <c r="I36" s="10"/>
    </row>
    <row r="37" spans="1:9" x14ac:dyDescent="0.15">
      <c r="B37"/>
      <c r="C37"/>
      <c r="D37"/>
      <c r="E37"/>
      <c r="F37"/>
      <c r="G37" s="10"/>
      <c r="H37" s="10"/>
      <c r="I37" s="10"/>
    </row>
    <row r="38" spans="1:9" x14ac:dyDescent="0.15">
      <c r="B38"/>
      <c r="C38"/>
      <c r="D38"/>
      <c r="E38"/>
      <c r="F38"/>
      <c r="G38" s="10"/>
      <c r="H38" s="10"/>
      <c r="I38" s="10"/>
    </row>
    <row r="39" spans="1:9" x14ac:dyDescent="0.15">
      <c r="B39"/>
      <c r="C39"/>
      <c r="D39"/>
      <c r="E39"/>
      <c r="F39"/>
      <c r="G39" s="1"/>
      <c r="H39" s="1"/>
      <c r="I39" s="1"/>
    </row>
    <row r="40" spans="1:9" x14ac:dyDescent="0.15">
      <c r="B40"/>
      <c r="C40"/>
      <c r="D40"/>
      <c r="E40"/>
      <c r="F40"/>
      <c r="G40" s="1"/>
      <c r="H40" s="1"/>
      <c r="I40" s="1"/>
    </row>
  </sheetData>
  <hyperlinks>
    <hyperlink ref="A1" location="'Overall ave'!A1" display="(back to front sheet)" xr:uid="{00000000-0004-0000-0500-000000000000}"/>
  </hyperlink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L61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334</v>
      </c>
    </row>
    <row r="2" spans="1:12" x14ac:dyDescent="0.15">
      <c r="A2" s="5" t="s">
        <v>28</v>
      </c>
      <c r="B2" s="5" t="s">
        <v>147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COUNTA(A8:A21)</f>
        <v>13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16</v>
      </c>
      <c r="K4" s="9">
        <v>17</v>
      </c>
      <c r="L4" s="9">
        <v>7</v>
      </c>
    </row>
    <row r="5" spans="1:12" hidden="1" x14ac:dyDescent="0.15">
      <c r="A5" s="9">
        <f>COUNTA(A47:A60)</f>
        <v>13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 s="9">
        <v>15</v>
      </c>
      <c r="K5" s="9"/>
      <c r="L5" s="9"/>
    </row>
    <row r="6" spans="1:12" x14ac:dyDescent="0.15">
      <c r="A6" s="9"/>
      <c r="J6" s="9"/>
      <c r="K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3" t="s">
        <v>22</v>
      </c>
      <c r="H7" s="3" t="s">
        <v>35</v>
      </c>
      <c r="I7" s="3" t="s">
        <v>114</v>
      </c>
      <c r="J7" s="3" t="s">
        <v>196</v>
      </c>
      <c r="K7" s="3" t="s">
        <v>262</v>
      </c>
      <c r="L7" s="9" t="s">
        <v>275</v>
      </c>
    </row>
    <row r="8" spans="1:12" x14ac:dyDescent="0.15">
      <c r="A8">
        <v>2007</v>
      </c>
      <c r="B8" s="9">
        <v>4</v>
      </c>
      <c r="C8" s="9">
        <v>4</v>
      </c>
      <c r="D8" s="9">
        <v>0</v>
      </c>
      <c r="E8" s="9">
        <v>2</v>
      </c>
      <c r="F8" s="9">
        <v>54</v>
      </c>
      <c r="I8" s="1">
        <f t="shared" ref="I8:I16" si="0">IF(C8=0,"",ROUND(F8/(C8-D8),3))</f>
        <v>13.5</v>
      </c>
      <c r="L8">
        <v>4</v>
      </c>
    </row>
    <row r="9" spans="1:12" x14ac:dyDescent="0.15">
      <c r="A9">
        <v>2008</v>
      </c>
      <c r="B9" s="9">
        <v>3</v>
      </c>
      <c r="C9" s="9">
        <v>2</v>
      </c>
      <c r="D9" s="9">
        <v>0</v>
      </c>
      <c r="E9" s="9">
        <v>1</v>
      </c>
      <c r="F9" s="9">
        <v>12</v>
      </c>
      <c r="I9" s="1">
        <f t="shared" si="0"/>
        <v>6</v>
      </c>
      <c r="L9">
        <v>1</v>
      </c>
    </row>
    <row r="10" spans="1:12" x14ac:dyDescent="0.15">
      <c r="A10">
        <v>2009</v>
      </c>
      <c r="B10" s="9">
        <v>13</v>
      </c>
      <c r="C10" s="9">
        <v>10</v>
      </c>
      <c r="D10" s="9">
        <v>1</v>
      </c>
      <c r="E10" s="9">
        <v>1</v>
      </c>
      <c r="F10" s="9">
        <v>77</v>
      </c>
      <c r="I10" s="1">
        <f t="shared" si="0"/>
        <v>8.5559999999999992</v>
      </c>
      <c r="J10">
        <v>20</v>
      </c>
      <c r="L10">
        <v>4</v>
      </c>
    </row>
    <row r="11" spans="1:12" x14ac:dyDescent="0.15">
      <c r="A11">
        <v>2010</v>
      </c>
      <c r="B11">
        <v>20</v>
      </c>
      <c r="C11">
        <v>16</v>
      </c>
      <c r="D11">
        <v>7</v>
      </c>
      <c r="E11">
        <v>3</v>
      </c>
      <c r="F11">
        <v>168</v>
      </c>
      <c r="G11"/>
      <c r="H11"/>
      <c r="I11" s="1">
        <f t="shared" si="0"/>
        <v>18.667000000000002</v>
      </c>
      <c r="J11">
        <v>35</v>
      </c>
      <c r="L11">
        <v>7</v>
      </c>
    </row>
    <row r="12" spans="1:12" x14ac:dyDescent="0.15">
      <c r="A12">
        <v>2011</v>
      </c>
      <c r="B12">
        <v>22</v>
      </c>
      <c r="C12">
        <v>13</v>
      </c>
      <c r="D12">
        <v>2</v>
      </c>
      <c r="E12">
        <v>1</v>
      </c>
      <c r="F12">
        <v>330</v>
      </c>
      <c r="G12">
        <v>0</v>
      </c>
      <c r="H12">
        <v>2</v>
      </c>
      <c r="I12" s="1">
        <f t="shared" si="0"/>
        <v>30</v>
      </c>
      <c r="J12" s="25">
        <v>67</v>
      </c>
      <c r="L12">
        <v>8</v>
      </c>
    </row>
    <row r="13" spans="1:12" x14ac:dyDescent="0.15">
      <c r="A13">
        <v>2012</v>
      </c>
      <c r="B13" s="9">
        <v>17</v>
      </c>
      <c r="C13" s="9">
        <v>14</v>
      </c>
      <c r="D13" s="9">
        <v>2</v>
      </c>
      <c r="E13" s="9">
        <v>2</v>
      </c>
      <c r="F13" s="9">
        <v>554</v>
      </c>
      <c r="G13" s="9">
        <v>1</v>
      </c>
      <c r="H13" s="9">
        <v>4</v>
      </c>
      <c r="I13" s="1">
        <f t="shared" si="0"/>
        <v>46.167000000000002</v>
      </c>
      <c r="J13" s="24">
        <v>133</v>
      </c>
      <c r="L13" s="32">
        <v>9</v>
      </c>
    </row>
    <row r="14" spans="1:12" x14ac:dyDescent="0.15">
      <c r="A14">
        <v>2013</v>
      </c>
      <c r="B14" s="22">
        <v>25</v>
      </c>
      <c r="C14" s="22">
        <v>26</v>
      </c>
      <c r="D14" s="22">
        <v>6</v>
      </c>
      <c r="E14" s="22">
        <v>2</v>
      </c>
      <c r="F14" s="22">
        <v>850</v>
      </c>
      <c r="G14" s="9">
        <v>1</v>
      </c>
      <c r="H14" s="9">
        <v>6</v>
      </c>
      <c r="I14" s="1">
        <f t="shared" si="0"/>
        <v>42.5</v>
      </c>
      <c r="J14" s="24">
        <v>138</v>
      </c>
      <c r="L14" s="32">
        <v>18</v>
      </c>
    </row>
    <row r="15" spans="1:12" x14ac:dyDescent="0.15">
      <c r="A15">
        <v>2014</v>
      </c>
      <c r="B15" s="22">
        <v>17</v>
      </c>
      <c r="C15" s="22">
        <v>17</v>
      </c>
      <c r="D15" s="22">
        <v>4</v>
      </c>
      <c r="E15" s="22"/>
      <c r="F15" s="22">
        <v>565</v>
      </c>
      <c r="G15" s="9">
        <v>0</v>
      </c>
      <c r="H15" s="9">
        <v>5</v>
      </c>
      <c r="I15" s="1">
        <f t="shared" si="0"/>
        <v>43.462000000000003</v>
      </c>
      <c r="J15" s="24">
        <v>92</v>
      </c>
      <c r="L15">
        <v>11</v>
      </c>
    </row>
    <row r="16" spans="1:12" x14ac:dyDescent="0.15">
      <c r="A16">
        <v>2015</v>
      </c>
      <c r="B16" s="22">
        <v>21</v>
      </c>
      <c r="C16" s="22">
        <v>21</v>
      </c>
      <c r="D16" s="22">
        <v>2</v>
      </c>
      <c r="E16" s="22">
        <v>1</v>
      </c>
      <c r="F16" s="22">
        <v>565</v>
      </c>
      <c r="G16" s="9">
        <v>0</v>
      </c>
      <c r="H16" s="9">
        <v>4</v>
      </c>
      <c r="I16" s="1">
        <f t="shared" si="0"/>
        <v>29.736999999999998</v>
      </c>
      <c r="J16" s="24">
        <v>85</v>
      </c>
      <c r="L16">
        <v>16</v>
      </c>
    </row>
    <row r="17" spans="1:12" x14ac:dyDescent="0.15">
      <c r="A17">
        <v>2016</v>
      </c>
      <c r="B17" s="22">
        <v>23</v>
      </c>
      <c r="C17" s="22">
        <v>23</v>
      </c>
      <c r="D17" s="22">
        <v>7</v>
      </c>
      <c r="E17" s="22">
        <v>4</v>
      </c>
      <c r="F17" s="22">
        <v>738</v>
      </c>
      <c r="G17" s="22">
        <v>2</v>
      </c>
      <c r="H17" s="22">
        <v>4</v>
      </c>
      <c r="I17" s="1">
        <f>IF(C17-D17=0,"--",F17/(C17-D17))</f>
        <v>46.125</v>
      </c>
      <c r="J17" s="22">
        <v>138</v>
      </c>
      <c r="K17" t="s">
        <v>353</v>
      </c>
      <c r="L17">
        <v>16</v>
      </c>
    </row>
    <row r="18" spans="1:12" x14ac:dyDescent="0.15">
      <c r="A18">
        <v>2017</v>
      </c>
      <c r="B18" s="22">
        <v>25</v>
      </c>
      <c r="C18" s="22">
        <v>24</v>
      </c>
      <c r="D18" s="22">
        <v>3</v>
      </c>
      <c r="E18" s="22">
        <v>1</v>
      </c>
      <c r="F18" s="22">
        <v>919</v>
      </c>
      <c r="G18" s="22">
        <v>2</v>
      </c>
      <c r="H18" s="22">
        <v>5</v>
      </c>
      <c r="I18" s="1">
        <f>IF(C18-D18=0,"--",F18/(C18-D18))</f>
        <v>43.761904761904759</v>
      </c>
      <c r="J18" s="22">
        <v>138</v>
      </c>
      <c r="K18" t="s">
        <v>355</v>
      </c>
      <c r="L18" s="22">
        <v>11</v>
      </c>
    </row>
    <row r="19" spans="1:12" x14ac:dyDescent="0.15">
      <c r="A19">
        <v>2018</v>
      </c>
      <c r="B19" s="22">
        <v>21</v>
      </c>
      <c r="C19" s="22">
        <v>21</v>
      </c>
      <c r="D19" s="22">
        <v>3</v>
      </c>
      <c r="E19" s="22">
        <v>2</v>
      </c>
      <c r="F19" s="22">
        <v>805</v>
      </c>
      <c r="G19" s="22">
        <v>1</v>
      </c>
      <c r="H19" s="22">
        <v>6</v>
      </c>
      <c r="I19" s="1">
        <f>IF(C19-D19=0,"--",F19/(C19-D19))</f>
        <v>44.722222222222221</v>
      </c>
      <c r="J19" s="22">
        <v>101</v>
      </c>
      <c r="L19" s="22">
        <v>9</v>
      </c>
    </row>
    <row r="20" spans="1:12" x14ac:dyDescent="0.15">
      <c r="A20">
        <v>2019</v>
      </c>
      <c r="B20" s="22">
        <v>22</v>
      </c>
      <c r="C20" s="22">
        <v>22</v>
      </c>
      <c r="D20" s="22">
        <v>10</v>
      </c>
      <c r="E20" s="22">
        <v>3</v>
      </c>
      <c r="F20" s="22">
        <v>755</v>
      </c>
      <c r="G20" s="22">
        <v>2</v>
      </c>
      <c r="H20" s="22">
        <v>3</v>
      </c>
      <c r="I20" s="1">
        <f>IF(C20-D20=0,"--",F20/(C20-D20))</f>
        <v>62.916666666666664</v>
      </c>
      <c r="J20" s="22">
        <v>159</v>
      </c>
      <c r="K20" s="22" t="s">
        <v>353</v>
      </c>
      <c r="L20" s="22">
        <v>17</v>
      </c>
    </row>
    <row r="21" spans="1:12" x14ac:dyDescent="0.15">
      <c r="I21" s="9"/>
    </row>
    <row r="22" spans="1:12" x14ac:dyDescent="0.15">
      <c r="A22" t="s">
        <v>142</v>
      </c>
      <c r="B22" s="9">
        <f t="shared" ref="B22:H22" si="1">SUM(B8:B21)</f>
        <v>233</v>
      </c>
      <c r="C22" s="9">
        <f t="shared" si="1"/>
        <v>213</v>
      </c>
      <c r="D22" s="9">
        <f t="shared" si="1"/>
        <v>47</v>
      </c>
      <c r="E22" s="9">
        <f t="shared" si="1"/>
        <v>23</v>
      </c>
      <c r="F22" s="9">
        <f t="shared" si="1"/>
        <v>6392</v>
      </c>
      <c r="G22" s="9">
        <f t="shared" si="1"/>
        <v>9</v>
      </c>
      <c r="H22" s="9">
        <f t="shared" si="1"/>
        <v>39</v>
      </c>
      <c r="I22" s="10">
        <f>F22/(C22-D22)</f>
        <v>38.506024096385545</v>
      </c>
      <c r="J22">
        <f>MAX(J8:J21)</f>
        <v>159</v>
      </c>
      <c r="K22" t="s">
        <v>355</v>
      </c>
      <c r="L22" s="9">
        <f t="shared" ref="L22" si="2">SUM(L8:L21)</f>
        <v>131</v>
      </c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7" spans="1:10" x14ac:dyDescent="0.15">
      <c r="H37" s="10"/>
    </row>
    <row r="38" spans="1:10" x14ac:dyDescent="0.15">
      <c r="H38" s="10"/>
    </row>
    <row r="39" spans="1:10" x14ac:dyDescent="0.15">
      <c r="H39" s="10"/>
    </row>
    <row r="40" spans="1:10" x14ac:dyDescent="0.15">
      <c r="H40" s="10"/>
    </row>
    <row r="41" spans="1:10" x14ac:dyDescent="0.15">
      <c r="H41" s="10"/>
    </row>
    <row r="44" spans="1:10" x14ac:dyDescent="0.15">
      <c r="A44" s="5" t="s">
        <v>118</v>
      </c>
    </row>
    <row r="46" spans="1:10" x14ac:dyDescent="0.15">
      <c r="A46" s="3" t="s">
        <v>99</v>
      </c>
      <c r="B46" s="3" t="s">
        <v>58</v>
      </c>
      <c r="C46" s="3" t="s">
        <v>59</v>
      </c>
      <c r="D46" s="3" t="s">
        <v>60</v>
      </c>
      <c r="E46" s="3" t="s">
        <v>34</v>
      </c>
      <c r="F46" s="3" t="s">
        <v>62</v>
      </c>
      <c r="G46" s="4" t="s">
        <v>63</v>
      </c>
      <c r="H46" s="4" t="s">
        <v>64</v>
      </c>
      <c r="I46" s="4" t="s">
        <v>36</v>
      </c>
      <c r="J46" s="4" t="s">
        <v>61</v>
      </c>
    </row>
    <row r="47" spans="1:10" x14ac:dyDescent="0.15">
      <c r="A47">
        <v>2007</v>
      </c>
      <c r="B47">
        <v>32</v>
      </c>
      <c r="C47">
        <v>2</v>
      </c>
      <c r="D47">
        <v>2</v>
      </c>
      <c r="E47">
        <v>125</v>
      </c>
      <c r="F47"/>
      <c r="G47" s="10">
        <f t="shared" ref="G47:G51" si="3">IF(ISERROR(E47/B47),"N/A",E47/B47)</f>
        <v>3.90625</v>
      </c>
      <c r="H47" s="10">
        <f t="shared" ref="H47:H51" si="4">IF(ISERROR((B47*6)/D47),"N/A",(B47*6)/D47)</f>
        <v>96</v>
      </c>
      <c r="I47" s="10">
        <f t="shared" ref="I47:I49" si="5">IF(ISERROR(E47/D47),"N/A",E47/D47)</f>
        <v>62.5</v>
      </c>
      <c r="J47" s="3" t="s">
        <v>84</v>
      </c>
    </row>
    <row r="48" spans="1:10" x14ac:dyDescent="0.15">
      <c r="A48">
        <v>2008</v>
      </c>
      <c r="B48">
        <v>10</v>
      </c>
      <c r="C48">
        <v>1</v>
      </c>
      <c r="D48">
        <v>3</v>
      </c>
      <c r="E48">
        <v>47</v>
      </c>
      <c r="F48"/>
      <c r="G48" s="10">
        <f t="shared" si="3"/>
        <v>4.7</v>
      </c>
      <c r="H48" s="10">
        <f t="shared" si="4"/>
        <v>20</v>
      </c>
      <c r="I48" s="10">
        <f t="shared" si="5"/>
        <v>15.666666666666666</v>
      </c>
      <c r="J48" s="3" t="s">
        <v>197</v>
      </c>
    </row>
    <row r="49" spans="1:10" x14ac:dyDescent="0.15">
      <c r="A49">
        <v>2009</v>
      </c>
      <c r="B49">
        <v>109</v>
      </c>
      <c r="C49">
        <v>18</v>
      </c>
      <c r="D49">
        <v>22</v>
      </c>
      <c r="E49">
        <v>364</v>
      </c>
      <c r="F49"/>
      <c r="G49" s="10">
        <f t="shared" si="3"/>
        <v>3.3394495412844036</v>
      </c>
      <c r="H49" s="10">
        <f t="shared" si="4"/>
        <v>29.727272727272727</v>
      </c>
      <c r="I49" s="10">
        <f t="shared" si="5"/>
        <v>16.545454545454547</v>
      </c>
      <c r="J49" s="3" t="s">
        <v>173</v>
      </c>
    </row>
    <row r="50" spans="1:10" x14ac:dyDescent="0.15">
      <c r="A50">
        <v>2010</v>
      </c>
      <c r="B50">
        <v>136.1</v>
      </c>
      <c r="C50">
        <v>23</v>
      </c>
      <c r="D50">
        <v>30</v>
      </c>
      <c r="E50">
        <v>544</v>
      </c>
      <c r="F50"/>
      <c r="G50"/>
      <c r="H50"/>
    </row>
    <row r="51" spans="1:10" x14ac:dyDescent="0.15">
      <c r="A51">
        <v>2011</v>
      </c>
      <c r="B51">
        <v>178.5</v>
      </c>
      <c r="C51">
        <v>41</v>
      </c>
      <c r="D51">
        <v>35</v>
      </c>
      <c r="E51">
        <v>644</v>
      </c>
      <c r="F51">
        <v>1</v>
      </c>
      <c r="G51" s="10">
        <f t="shared" si="3"/>
        <v>3.607843137254902</v>
      </c>
      <c r="H51" s="10">
        <f t="shared" si="4"/>
        <v>30.6</v>
      </c>
      <c r="I51" s="10">
        <f t="shared" ref="I51:I58" si="6">IF(ISERROR(E51/D51),"N/A",E51/D51)</f>
        <v>18.399999999999999</v>
      </c>
      <c r="J51" s="3" t="s">
        <v>174</v>
      </c>
    </row>
    <row r="52" spans="1:10" x14ac:dyDescent="0.15">
      <c r="A52">
        <v>2012</v>
      </c>
      <c r="B52">
        <v>172.1</v>
      </c>
      <c r="C52">
        <v>26</v>
      </c>
      <c r="D52">
        <v>38</v>
      </c>
      <c r="E52">
        <v>580</v>
      </c>
      <c r="F52">
        <v>1</v>
      </c>
      <c r="G52" s="10">
        <f>IF(ISERROR(E52/B52),"N/A",E52/B52)</f>
        <v>3.3701336432306799</v>
      </c>
      <c r="H52" s="10">
        <f t="shared" ref="H52:H56" si="7">IF(ISERROR((B52*6)/D52),"N/A",(B52*6)/D52)</f>
        <v>27.173684210526314</v>
      </c>
      <c r="I52" s="10">
        <f t="shared" si="6"/>
        <v>15.263157894736842</v>
      </c>
      <c r="J52" s="3" t="s">
        <v>175</v>
      </c>
    </row>
    <row r="53" spans="1:10" x14ac:dyDescent="0.15">
      <c r="A53">
        <v>2013</v>
      </c>
      <c r="B53" s="22">
        <v>221.3</v>
      </c>
      <c r="C53" s="22">
        <v>32</v>
      </c>
      <c r="D53">
        <v>38</v>
      </c>
      <c r="E53">
        <v>1006</v>
      </c>
      <c r="F53"/>
      <c r="G53" s="10">
        <f>IF(ISERROR(E53/B53),"N/A",E53/B53)</f>
        <v>4.5458653411658378</v>
      </c>
      <c r="H53" s="10">
        <f t="shared" si="7"/>
        <v>34.942105263157899</v>
      </c>
      <c r="I53" s="10">
        <f t="shared" si="6"/>
        <v>26.473684210526315</v>
      </c>
      <c r="J53" s="3" t="s">
        <v>216</v>
      </c>
    </row>
    <row r="54" spans="1:10" x14ac:dyDescent="0.15">
      <c r="A54">
        <v>2014</v>
      </c>
      <c r="B54" s="22">
        <v>132.1</v>
      </c>
      <c r="C54" s="22">
        <v>18</v>
      </c>
      <c r="D54" s="9">
        <v>21</v>
      </c>
      <c r="E54">
        <v>532</v>
      </c>
      <c r="F54">
        <v>1</v>
      </c>
      <c r="G54" s="10">
        <f t="shared" ref="G54:G55" si="8">IF(ISERROR(E54/B54),"N/A",E54/B54)</f>
        <v>4.0272520817562452</v>
      </c>
      <c r="H54" s="10">
        <f t="shared" si="7"/>
        <v>37.74285714285714</v>
      </c>
      <c r="I54" s="10">
        <f t="shared" si="6"/>
        <v>25.333333333333332</v>
      </c>
      <c r="J54" s="3" t="s">
        <v>233</v>
      </c>
    </row>
    <row r="55" spans="1:10" x14ac:dyDescent="0.15">
      <c r="A55">
        <v>2015</v>
      </c>
      <c r="B55" s="22">
        <v>170.2</v>
      </c>
      <c r="C55" s="22">
        <v>37</v>
      </c>
      <c r="D55" s="9">
        <v>25</v>
      </c>
      <c r="E55" s="22">
        <v>745</v>
      </c>
      <c r="F55"/>
      <c r="G55" s="10">
        <f t="shared" si="8"/>
        <v>4.3772032902467686</v>
      </c>
      <c r="H55" s="10">
        <f t="shared" si="7"/>
        <v>40.847999999999999</v>
      </c>
      <c r="I55" s="10">
        <f t="shared" si="6"/>
        <v>29.8</v>
      </c>
      <c r="J55" s="3" t="s">
        <v>129</v>
      </c>
    </row>
    <row r="56" spans="1:10" x14ac:dyDescent="0.15">
      <c r="A56">
        <v>2016</v>
      </c>
      <c r="B56" s="22">
        <v>207.20000000000002</v>
      </c>
      <c r="C56" s="22">
        <v>42</v>
      </c>
      <c r="D56" s="22">
        <v>62</v>
      </c>
      <c r="E56" s="22">
        <v>829</v>
      </c>
      <c r="F56" s="22">
        <v>3</v>
      </c>
      <c r="G56" s="10">
        <f>IF(ISERROR(E56/B56),"N/A",E56/B56)</f>
        <v>4.0009652509652502</v>
      </c>
      <c r="H56" s="10">
        <f t="shared" si="7"/>
        <v>20.051612903225806</v>
      </c>
      <c r="I56" s="10">
        <f t="shared" si="6"/>
        <v>13.370967741935484</v>
      </c>
      <c r="J56" s="3" t="s">
        <v>282</v>
      </c>
    </row>
    <row r="57" spans="1:10" x14ac:dyDescent="0.15">
      <c r="A57">
        <v>2017</v>
      </c>
      <c r="B57" s="22">
        <v>237.2</v>
      </c>
      <c r="C57" s="22">
        <v>34</v>
      </c>
      <c r="D57" s="22">
        <v>61</v>
      </c>
      <c r="E57" s="22">
        <v>1002</v>
      </c>
      <c r="F57" s="22">
        <v>2</v>
      </c>
      <c r="G57" s="10">
        <f>IF(ISERROR(E57/B57),"N/A",E57/B57)</f>
        <v>4.2242833052276563</v>
      </c>
      <c r="H57" s="10">
        <f>IF(ISERROR((B57*6)/D57),"N/A",(B57*6)/D57)</f>
        <v>23.331147540983604</v>
      </c>
      <c r="I57" s="10">
        <f t="shared" si="6"/>
        <v>16.42622950819672</v>
      </c>
      <c r="J57" s="49" t="s">
        <v>374</v>
      </c>
    </row>
    <row r="58" spans="1:10" x14ac:dyDescent="0.15">
      <c r="A58">
        <v>2018</v>
      </c>
      <c r="B58" s="22">
        <v>191.7</v>
      </c>
      <c r="C58" s="22">
        <v>33</v>
      </c>
      <c r="D58" s="22">
        <v>34</v>
      </c>
      <c r="E58" s="22">
        <v>810</v>
      </c>
      <c r="F58" s="22">
        <v>0</v>
      </c>
      <c r="G58" s="10">
        <f t="shared" ref="G58" si="9">IF(ISERROR(E58/B58),"N/A",E58/B58)</f>
        <v>4.2253521126760569</v>
      </c>
      <c r="H58" s="10">
        <f t="shared" ref="H58" si="10">IF(ISERROR((B58*6)/D58),"N/A",(B58*6)/D58)</f>
        <v>33.829411764705874</v>
      </c>
      <c r="I58" s="10">
        <f t="shared" si="6"/>
        <v>23.823529411764707</v>
      </c>
      <c r="J58" s="49" t="s">
        <v>404</v>
      </c>
    </row>
    <row r="59" spans="1:10" x14ac:dyDescent="0.15">
      <c r="A59">
        <v>2019</v>
      </c>
      <c r="B59" s="22">
        <v>190.5</v>
      </c>
      <c r="C59" s="22">
        <v>44</v>
      </c>
      <c r="D59" s="22">
        <v>45</v>
      </c>
      <c r="E59" s="22">
        <v>704</v>
      </c>
      <c r="F59" s="22">
        <v>1</v>
      </c>
      <c r="G59" s="10">
        <f>IF(ISERROR(E59/B59),"N/A",E59/B59)</f>
        <v>3.6955380577427821</v>
      </c>
      <c r="H59" s="10">
        <f>IF(ISERROR((B59*6)/D59),"N/A",(B59*6)/D59)</f>
        <v>25.4</v>
      </c>
      <c r="I59" s="10">
        <f>IF(ISERROR(E59/D59),"N/A",E59/D59)</f>
        <v>15.644444444444444</v>
      </c>
      <c r="J59" s="49" t="s">
        <v>418</v>
      </c>
    </row>
    <row r="60" spans="1:10" x14ac:dyDescent="0.15">
      <c r="B60"/>
      <c r="C60"/>
      <c r="D60"/>
      <c r="E60"/>
      <c r="F60"/>
      <c r="G60" s="1"/>
      <c r="H60" s="1"/>
      <c r="I60" s="1"/>
    </row>
    <row r="61" spans="1:10" x14ac:dyDescent="0.15">
      <c r="A61" t="s">
        <v>55</v>
      </c>
      <c r="B61">
        <f>SUM(B47:B60)</f>
        <v>1987.9</v>
      </c>
      <c r="C61">
        <f>SUM(C47:C60)</f>
        <v>351</v>
      </c>
      <c r="D61">
        <f>SUM(D47:D60)</f>
        <v>416</v>
      </c>
      <c r="E61">
        <f>SUM(E47:E60)</f>
        <v>7932</v>
      </c>
      <c r="F61">
        <f>SUM(F47:F60)</f>
        <v>9</v>
      </c>
      <c r="G61" s="1">
        <f>E61/B61</f>
        <v>3.9901403491121283</v>
      </c>
      <c r="H61" s="1">
        <f>(B61*6)/D61</f>
        <v>28.671634615384619</v>
      </c>
      <c r="I61" s="1">
        <f>E61/D61</f>
        <v>19.067307692307693</v>
      </c>
      <c r="J61" s="3" t="s">
        <v>282</v>
      </c>
    </row>
  </sheetData>
  <phoneticPr fontId="9" type="noConversion"/>
  <hyperlinks>
    <hyperlink ref="A1" location="'Overall ave'!A1" display="(back to front sheet)" xr:uid="{00000000-0004-0000-0600-000000000000}"/>
  </hyperlinks>
  <pageMargins left="0.75" right="0.75" top="1" bottom="1" header="0.5" footer="0.5"/>
  <pageSetup orientation="portrait" horizontalDpi="4294967292" verticalDpi="4294967292"/>
  <ignoredErrors>
    <ignoredError sqref="I19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L59"/>
  <sheetViews>
    <sheetView zoomScale="125" zoomScaleNormal="125" zoomScalePageLayoutView="125" workbookViewId="0"/>
  </sheetViews>
  <sheetFormatPr defaultColWidth="8.76171875" defaultRowHeight="12.75" x14ac:dyDescent="0.15"/>
  <cols>
    <col min="2" max="5" width="9.16796875" style="9" customWidth="1"/>
    <col min="6" max="6" width="11.32421875" style="9" bestFit="1" customWidth="1"/>
    <col min="7" max="8" width="9.16796875" style="9" customWidth="1"/>
  </cols>
  <sheetData>
    <row r="1" spans="1:12" x14ac:dyDescent="0.15">
      <c r="A1" s="19" t="s">
        <v>164</v>
      </c>
      <c r="C1" s="63" t="s">
        <v>266</v>
      </c>
    </row>
    <row r="2" spans="1:12" x14ac:dyDescent="0.15">
      <c r="A2" s="37" t="s">
        <v>42</v>
      </c>
      <c r="B2" s="5" t="s">
        <v>139</v>
      </c>
    </row>
    <row r="3" spans="1:12" x14ac:dyDescent="0.15">
      <c r="A3" s="5" t="s">
        <v>108</v>
      </c>
      <c r="B3" s="15"/>
    </row>
    <row r="4" spans="1:12" hidden="1" x14ac:dyDescent="0.15">
      <c r="A4" s="9">
        <f>COUNTA(A8:A20)</f>
        <v>12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5</v>
      </c>
      <c r="L4" s="9">
        <v>7</v>
      </c>
    </row>
    <row r="5" spans="1:12" hidden="1" x14ac:dyDescent="0.15">
      <c r="A5" s="9">
        <f>COUNTA(A46:A58)</f>
        <v>12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J5">
        <v>15</v>
      </c>
    </row>
    <row r="6" spans="1:12" x14ac:dyDescent="0.15">
      <c r="A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2005</v>
      </c>
      <c r="B8" s="9">
        <v>4</v>
      </c>
      <c r="C8" s="9">
        <v>4</v>
      </c>
      <c r="D8" s="9">
        <v>0</v>
      </c>
      <c r="E8" s="9">
        <v>2</v>
      </c>
      <c r="F8" s="9">
        <v>9</v>
      </c>
      <c r="I8" s="1">
        <f t="shared" ref="I8:I18" si="0">IF(C8=0,"",ROUND(F8/(C8-D8),3))</f>
        <v>2.25</v>
      </c>
      <c r="J8" s="9">
        <v>5</v>
      </c>
      <c r="K8" s="3"/>
      <c r="L8">
        <v>1</v>
      </c>
    </row>
    <row r="9" spans="1:12" x14ac:dyDescent="0.15">
      <c r="A9">
        <v>2006</v>
      </c>
      <c r="B9" s="9">
        <v>6</v>
      </c>
      <c r="C9" s="9">
        <v>6</v>
      </c>
      <c r="D9" s="9">
        <v>0</v>
      </c>
      <c r="E9" s="9">
        <v>0</v>
      </c>
      <c r="F9" s="9">
        <v>66</v>
      </c>
      <c r="I9" s="1">
        <f t="shared" si="0"/>
        <v>11</v>
      </c>
      <c r="J9">
        <v>18</v>
      </c>
      <c r="L9">
        <v>0</v>
      </c>
    </row>
    <row r="10" spans="1:12" x14ac:dyDescent="0.15">
      <c r="A10">
        <v>2007</v>
      </c>
      <c r="B10" s="9">
        <v>2</v>
      </c>
      <c r="C10" s="9">
        <v>1</v>
      </c>
      <c r="D10" s="9">
        <v>0</v>
      </c>
      <c r="E10" s="9">
        <v>0</v>
      </c>
      <c r="F10" s="9">
        <v>11</v>
      </c>
      <c r="I10" s="1">
        <f t="shared" si="0"/>
        <v>11</v>
      </c>
      <c r="J10">
        <v>11</v>
      </c>
      <c r="L10">
        <v>0</v>
      </c>
    </row>
    <row r="11" spans="1:12" x14ac:dyDescent="0.15">
      <c r="A11">
        <v>2008</v>
      </c>
      <c r="B11" s="9">
        <v>3</v>
      </c>
      <c r="C11" s="9">
        <v>3</v>
      </c>
      <c r="D11" s="9">
        <v>0</v>
      </c>
      <c r="E11" s="9">
        <v>0</v>
      </c>
      <c r="F11" s="9">
        <v>53</v>
      </c>
      <c r="I11" s="1">
        <f t="shared" si="0"/>
        <v>17.667000000000002</v>
      </c>
      <c r="L11">
        <v>1</v>
      </c>
    </row>
    <row r="12" spans="1:12" x14ac:dyDescent="0.15">
      <c r="A12">
        <v>2009</v>
      </c>
      <c r="B12" s="9">
        <v>11</v>
      </c>
      <c r="C12" s="9">
        <v>10</v>
      </c>
      <c r="D12" s="9">
        <v>0</v>
      </c>
      <c r="E12" s="9">
        <v>1</v>
      </c>
      <c r="F12" s="9">
        <v>481</v>
      </c>
      <c r="G12" s="9">
        <v>1</v>
      </c>
      <c r="H12" s="9">
        <v>4</v>
      </c>
      <c r="I12" s="1">
        <f t="shared" si="0"/>
        <v>48.1</v>
      </c>
      <c r="J12" s="9">
        <v>131</v>
      </c>
      <c r="L12" s="9">
        <v>5</v>
      </c>
    </row>
    <row r="13" spans="1:12" x14ac:dyDescent="0.15">
      <c r="A13">
        <v>2010</v>
      </c>
      <c r="B13">
        <v>6</v>
      </c>
      <c r="C13">
        <v>6</v>
      </c>
      <c r="D13">
        <v>0</v>
      </c>
      <c r="E13">
        <v>1</v>
      </c>
      <c r="F13">
        <v>151</v>
      </c>
      <c r="G13"/>
      <c r="H13">
        <v>2</v>
      </c>
      <c r="I13" s="1">
        <f t="shared" si="0"/>
        <v>25.167000000000002</v>
      </c>
      <c r="J13">
        <v>70</v>
      </c>
      <c r="L13">
        <v>3</v>
      </c>
    </row>
    <row r="14" spans="1:12" x14ac:dyDescent="0.15">
      <c r="A14">
        <v>2011</v>
      </c>
      <c r="B14">
        <v>7</v>
      </c>
      <c r="C14">
        <v>7</v>
      </c>
      <c r="D14">
        <v>2</v>
      </c>
      <c r="E14">
        <v>1</v>
      </c>
      <c r="F14">
        <v>371</v>
      </c>
      <c r="G14">
        <v>1</v>
      </c>
      <c r="H14">
        <v>4</v>
      </c>
      <c r="I14" s="1">
        <f t="shared" si="0"/>
        <v>74.2</v>
      </c>
      <c r="J14">
        <v>102</v>
      </c>
      <c r="L14">
        <v>1</v>
      </c>
    </row>
    <row r="15" spans="1:12" x14ac:dyDescent="0.15">
      <c r="A15">
        <v>2012</v>
      </c>
      <c r="B15" s="9">
        <v>4</v>
      </c>
      <c r="C15" s="9">
        <v>4</v>
      </c>
      <c r="D15" s="9">
        <v>2</v>
      </c>
      <c r="E15" s="9">
        <v>0</v>
      </c>
      <c r="F15" s="9">
        <v>201</v>
      </c>
      <c r="G15"/>
      <c r="H15"/>
      <c r="I15" s="1">
        <f t="shared" si="0"/>
        <v>100.5</v>
      </c>
      <c r="J15">
        <v>95</v>
      </c>
      <c r="L15">
        <v>1</v>
      </c>
    </row>
    <row r="16" spans="1:12" x14ac:dyDescent="0.15">
      <c r="A16">
        <v>2013</v>
      </c>
      <c r="B16" s="22">
        <v>3</v>
      </c>
      <c r="C16" s="22">
        <v>3</v>
      </c>
      <c r="D16" s="22">
        <v>0</v>
      </c>
      <c r="E16" s="22">
        <v>2</v>
      </c>
      <c r="F16" s="9">
        <v>6</v>
      </c>
      <c r="G16"/>
      <c r="H16"/>
      <c r="I16" s="1">
        <f t="shared" si="0"/>
        <v>2</v>
      </c>
      <c r="J16">
        <v>6</v>
      </c>
      <c r="L16">
        <v>0</v>
      </c>
    </row>
    <row r="17" spans="1:12" x14ac:dyDescent="0.15">
      <c r="A17">
        <v>2014</v>
      </c>
      <c r="B17" s="22">
        <v>1</v>
      </c>
      <c r="C17" s="22">
        <v>1</v>
      </c>
      <c r="D17" s="22">
        <v>0</v>
      </c>
      <c r="E17" s="22">
        <v>0</v>
      </c>
      <c r="F17" s="9">
        <v>36</v>
      </c>
      <c r="G17"/>
      <c r="H17"/>
      <c r="I17" s="1">
        <f t="shared" si="0"/>
        <v>36</v>
      </c>
      <c r="J17">
        <v>36</v>
      </c>
      <c r="L17">
        <v>0</v>
      </c>
    </row>
    <row r="18" spans="1:12" x14ac:dyDescent="0.15">
      <c r="A18">
        <v>2015</v>
      </c>
      <c r="B18" s="22">
        <v>4</v>
      </c>
      <c r="C18" s="22">
        <v>4</v>
      </c>
      <c r="D18" s="22">
        <v>1</v>
      </c>
      <c r="E18" s="22">
        <v>0</v>
      </c>
      <c r="F18" s="9">
        <v>176</v>
      </c>
      <c r="G18" s="22">
        <v>1</v>
      </c>
      <c r="H18"/>
      <c r="I18" s="1">
        <f t="shared" si="0"/>
        <v>58.667000000000002</v>
      </c>
      <c r="J18">
        <v>109</v>
      </c>
      <c r="L18">
        <v>5</v>
      </c>
    </row>
    <row r="19" spans="1:12" x14ac:dyDescent="0.15">
      <c r="A19">
        <v>2016</v>
      </c>
      <c r="B19" s="22">
        <v>2</v>
      </c>
      <c r="C19" s="22">
        <v>2</v>
      </c>
      <c r="D19" s="22">
        <v>0</v>
      </c>
      <c r="E19" s="22">
        <v>0</v>
      </c>
      <c r="F19" s="22">
        <v>10</v>
      </c>
      <c r="G19" s="22">
        <v>0</v>
      </c>
      <c r="H19" s="22">
        <v>0</v>
      </c>
      <c r="I19" s="1">
        <f>IF(C19-D19=0,"--",F19/(C19-D19))</f>
        <v>5</v>
      </c>
      <c r="J19" s="22">
        <v>9</v>
      </c>
      <c r="L19">
        <v>1</v>
      </c>
    </row>
    <row r="20" spans="1:12" x14ac:dyDescent="0.15">
      <c r="I20" s="9"/>
    </row>
    <row r="21" spans="1:12" x14ac:dyDescent="0.15">
      <c r="A21" t="s">
        <v>27</v>
      </c>
      <c r="B21" s="9">
        <f t="shared" ref="B21:H21" si="1">SUM(B8:B20)</f>
        <v>53</v>
      </c>
      <c r="C21" s="9">
        <f t="shared" si="1"/>
        <v>51</v>
      </c>
      <c r="D21" s="9">
        <f t="shared" si="1"/>
        <v>5</v>
      </c>
      <c r="E21" s="9">
        <f t="shared" si="1"/>
        <v>7</v>
      </c>
      <c r="F21" s="9">
        <f t="shared" si="1"/>
        <v>1571</v>
      </c>
      <c r="G21" s="9">
        <f t="shared" si="1"/>
        <v>3</v>
      </c>
      <c r="H21" s="9">
        <f t="shared" si="1"/>
        <v>10</v>
      </c>
      <c r="I21" s="10">
        <f>F21/(C21-D21)</f>
        <v>34.152173913043477</v>
      </c>
      <c r="J21">
        <f>MAX(J8:J20)</f>
        <v>131</v>
      </c>
      <c r="L21" s="9">
        <f>SUM(L8:L20)</f>
        <v>18</v>
      </c>
    </row>
    <row r="22" spans="1:12" x14ac:dyDescent="0.15">
      <c r="H22" s="10"/>
    </row>
    <row r="23" spans="1:12" x14ac:dyDescent="0.15">
      <c r="H23" s="10"/>
    </row>
    <row r="24" spans="1:12" x14ac:dyDescent="0.15">
      <c r="H24" s="10"/>
    </row>
    <row r="25" spans="1:12" x14ac:dyDescent="0.15">
      <c r="H25" s="10"/>
    </row>
    <row r="26" spans="1:12" x14ac:dyDescent="0.15">
      <c r="H26" s="10"/>
    </row>
    <row r="27" spans="1:12" x14ac:dyDescent="0.15">
      <c r="H27" s="10"/>
    </row>
    <row r="28" spans="1:12" x14ac:dyDescent="0.15">
      <c r="H28" s="10"/>
    </row>
    <row r="29" spans="1:12" x14ac:dyDescent="0.15">
      <c r="H29" s="10"/>
    </row>
    <row r="30" spans="1:12" x14ac:dyDescent="0.15">
      <c r="H30" s="10"/>
    </row>
    <row r="31" spans="1:12" x14ac:dyDescent="0.15">
      <c r="H31" s="10"/>
    </row>
    <row r="32" spans="1:12" x14ac:dyDescent="0.15">
      <c r="H32" s="10"/>
    </row>
    <row r="33" spans="1:10" x14ac:dyDescent="0.15">
      <c r="H33" s="10"/>
    </row>
    <row r="34" spans="1:10" x14ac:dyDescent="0.15">
      <c r="H34" s="10"/>
    </row>
    <row r="35" spans="1:10" x14ac:dyDescent="0.15">
      <c r="H35" s="10"/>
    </row>
    <row r="36" spans="1:10" x14ac:dyDescent="0.15">
      <c r="H36" s="10"/>
    </row>
    <row r="37" spans="1:10" x14ac:dyDescent="0.15">
      <c r="H37" s="10"/>
    </row>
    <row r="38" spans="1:10" x14ac:dyDescent="0.15">
      <c r="H38" s="10"/>
    </row>
    <row r="39" spans="1:10" x14ac:dyDescent="0.15">
      <c r="H39" s="10"/>
    </row>
    <row r="40" spans="1:10" x14ac:dyDescent="0.15">
      <c r="H40" s="10"/>
    </row>
    <row r="43" spans="1:10" x14ac:dyDescent="0.15">
      <c r="A43" s="5" t="s">
        <v>118</v>
      </c>
    </row>
    <row r="44" spans="1:10" x14ac:dyDescent="0.15">
      <c r="A44" s="5"/>
    </row>
    <row r="45" spans="1:10" x14ac:dyDescent="0.15">
      <c r="A45" t="s">
        <v>99</v>
      </c>
      <c r="B45" t="s">
        <v>58</v>
      </c>
      <c r="C45" t="s">
        <v>59</v>
      </c>
      <c r="D45" t="s">
        <v>60</v>
      </c>
      <c r="E45" t="s">
        <v>34</v>
      </c>
      <c r="F45" t="s">
        <v>62</v>
      </c>
      <c r="G45" s="1" t="s">
        <v>63</v>
      </c>
      <c r="H45" s="1" t="s">
        <v>64</v>
      </c>
      <c r="I45" s="1" t="s">
        <v>36</v>
      </c>
      <c r="J45" s="4" t="s">
        <v>61</v>
      </c>
    </row>
    <row r="46" spans="1:10" x14ac:dyDescent="0.15">
      <c r="A46">
        <v>2005</v>
      </c>
      <c r="B46">
        <v>22</v>
      </c>
      <c r="C46">
        <v>3</v>
      </c>
      <c r="D46">
        <v>3</v>
      </c>
      <c r="E46">
        <v>113</v>
      </c>
      <c r="F46"/>
      <c r="G46" s="1">
        <f t="shared" ref="G46:G55" si="2">IF(ISERROR(E46/B46),"N/A",E46/B46)</f>
        <v>5.1363636363636367</v>
      </c>
      <c r="H46" s="1">
        <f t="shared" ref="H46" si="3">(B46*6)/D46</f>
        <v>44</v>
      </c>
      <c r="I46" s="10">
        <f>E46/D46</f>
        <v>37.666666666666664</v>
      </c>
      <c r="J46" s="3" t="s">
        <v>78</v>
      </c>
    </row>
    <row r="47" spans="1:10" x14ac:dyDescent="0.15">
      <c r="A47">
        <v>2006</v>
      </c>
      <c r="B47">
        <v>17.2</v>
      </c>
      <c r="C47">
        <v>1</v>
      </c>
      <c r="D47">
        <v>7</v>
      </c>
      <c r="E47">
        <v>77</v>
      </c>
      <c r="G47" s="1">
        <f t="shared" si="2"/>
        <v>4.4767441860465116</v>
      </c>
      <c r="H47" s="1">
        <f t="shared" ref="H47:H54" si="4">(B47*6)/D47</f>
        <v>14.742857142857142</v>
      </c>
      <c r="I47" s="10">
        <f t="shared" ref="I47:I54" si="5">E47/D47</f>
        <v>11</v>
      </c>
      <c r="J47" s="3" t="s">
        <v>129</v>
      </c>
    </row>
    <row r="48" spans="1:10" x14ac:dyDescent="0.15">
      <c r="A48">
        <v>2007</v>
      </c>
      <c r="B48">
        <v>9</v>
      </c>
      <c r="C48">
        <v>0</v>
      </c>
      <c r="D48">
        <v>1</v>
      </c>
      <c r="E48">
        <v>37</v>
      </c>
      <c r="F48"/>
      <c r="G48" s="1">
        <f t="shared" si="2"/>
        <v>4.1111111111111107</v>
      </c>
      <c r="H48" s="1">
        <f t="shared" si="4"/>
        <v>54</v>
      </c>
      <c r="I48" s="10">
        <f t="shared" si="5"/>
        <v>37</v>
      </c>
      <c r="J48" s="3" t="s">
        <v>204</v>
      </c>
    </row>
    <row r="49" spans="1:10" x14ac:dyDescent="0.15">
      <c r="A49">
        <v>2008</v>
      </c>
      <c r="B49">
        <v>11</v>
      </c>
      <c r="C49">
        <v>1</v>
      </c>
      <c r="D49">
        <v>2</v>
      </c>
      <c r="E49">
        <v>61</v>
      </c>
      <c r="F49"/>
      <c r="G49" s="1">
        <f t="shared" si="2"/>
        <v>5.5454545454545459</v>
      </c>
      <c r="H49" s="1">
        <f t="shared" si="4"/>
        <v>33</v>
      </c>
      <c r="I49" s="10">
        <f t="shared" si="5"/>
        <v>30.5</v>
      </c>
      <c r="J49" s="3" t="s">
        <v>201</v>
      </c>
    </row>
    <row r="50" spans="1:10" x14ac:dyDescent="0.15">
      <c r="A50">
        <v>2009</v>
      </c>
      <c r="B50">
        <v>56.3</v>
      </c>
      <c r="C50">
        <v>10</v>
      </c>
      <c r="D50">
        <v>12</v>
      </c>
      <c r="E50">
        <v>216</v>
      </c>
      <c r="F50"/>
      <c r="G50" s="1">
        <f t="shared" si="2"/>
        <v>3.8365896980461813</v>
      </c>
      <c r="H50" s="1">
        <f t="shared" si="4"/>
        <v>28.149999999999995</v>
      </c>
      <c r="I50" s="10">
        <f t="shared" si="5"/>
        <v>18</v>
      </c>
      <c r="J50" s="3" t="s">
        <v>176</v>
      </c>
    </row>
    <row r="51" spans="1:10" x14ac:dyDescent="0.15">
      <c r="A51">
        <v>2010</v>
      </c>
      <c r="B51">
        <v>19</v>
      </c>
      <c r="C51">
        <v>3</v>
      </c>
      <c r="D51">
        <v>4</v>
      </c>
      <c r="E51">
        <v>70</v>
      </c>
      <c r="F51">
        <v>1</v>
      </c>
      <c r="G51" s="1">
        <f t="shared" si="2"/>
        <v>3.6842105263157894</v>
      </c>
      <c r="H51" s="1">
        <f t="shared" si="4"/>
        <v>28.5</v>
      </c>
      <c r="I51" s="10">
        <f t="shared" si="5"/>
        <v>17.5</v>
      </c>
      <c r="J51" s="3" t="s">
        <v>177</v>
      </c>
    </row>
    <row r="52" spans="1:10" x14ac:dyDescent="0.15">
      <c r="A52">
        <v>2011</v>
      </c>
      <c r="B52">
        <v>32</v>
      </c>
      <c r="C52">
        <v>4</v>
      </c>
      <c r="D52">
        <v>3</v>
      </c>
      <c r="E52">
        <v>173</v>
      </c>
      <c r="F52"/>
      <c r="G52" s="1">
        <f t="shared" si="2"/>
        <v>5.40625</v>
      </c>
      <c r="H52" s="1">
        <f t="shared" si="4"/>
        <v>64</v>
      </c>
      <c r="I52" s="10">
        <f t="shared" si="5"/>
        <v>57.666666666666664</v>
      </c>
      <c r="J52" s="3" t="s">
        <v>90</v>
      </c>
    </row>
    <row r="53" spans="1:10" x14ac:dyDescent="0.15">
      <c r="A53">
        <v>2012</v>
      </c>
      <c r="B53">
        <v>17</v>
      </c>
      <c r="C53">
        <v>3</v>
      </c>
      <c r="D53">
        <v>5</v>
      </c>
      <c r="E53">
        <v>70</v>
      </c>
      <c r="F53"/>
      <c r="G53" s="1">
        <f t="shared" si="2"/>
        <v>4.117647058823529</v>
      </c>
      <c r="H53" s="1">
        <f t="shared" si="4"/>
        <v>20.399999999999999</v>
      </c>
      <c r="I53" s="10">
        <f t="shared" si="5"/>
        <v>14</v>
      </c>
      <c r="J53" s="3" t="s">
        <v>93</v>
      </c>
    </row>
    <row r="54" spans="1:10" x14ac:dyDescent="0.15">
      <c r="A54">
        <v>2013</v>
      </c>
      <c r="B54">
        <v>15</v>
      </c>
      <c r="C54">
        <v>1</v>
      </c>
      <c r="D54">
        <v>6</v>
      </c>
      <c r="E54">
        <v>73</v>
      </c>
      <c r="F54"/>
      <c r="G54" s="1">
        <f t="shared" si="2"/>
        <v>4.8666666666666663</v>
      </c>
      <c r="H54" s="1">
        <f t="shared" si="4"/>
        <v>15</v>
      </c>
      <c r="I54" s="10">
        <f t="shared" si="5"/>
        <v>12.166666666666666</v>
      </c>
      <c r="J54" s="3" t="s">
        <v>217</v>
      </c>
    </row>
    <row r="55" spans="1:10" x14ac:dyDescent="0.15">
      <c r="A55">
        <v>2014</v>
      </c>
      <c r="B55">
        <v>8</v>
      </c>
      <c r="C55">
        <v>1</v>
      </c>
      <c r="D55">
        <v>0</v>
      </c>
      <c r="E55">
        <v>30</v>
      </c>
      <c r="F55"/>
      <c r="G55" s="1">
        <f t="shared" si="2"/>
        <v>3.75</v>
      </c>
      <c r="H55" s="4" t="str">
        <f>IF(D55=0,"--",(B55*6)/D55)</f>
        <v>--</v>
      </c>
      <c r="I55" s="4" t="str">
        <f>IF(D55=0,"--",E55/D55)</f>
        <v>--</v>
      </c>
      <c r="J55" s="3"/>
    </row>
    <row r="56" spans="1:10" x14ac:dyDescent="0.15">
      <c r="A56">
        <v>2015</v>
      </c>
      <c r="B56">
        <v>11.2</v>
      </c>
      <c r="C56">
        <v>1</v>
      </c>
      <c r="D56">
        <v>2</v>
      </c>
      <c r="E56">
        <v>61</v>
      </c>
      <c r="F56"/>
      <c r="G56" s="1">
        <f t="shared" ref="G56" si="6">IF(ISERROR(E56/B56),"N/A",E56/B56)</f>
        <v>5.4464285714285721</v>
      </c>
      <c r="H56" s="1">
        <f>IF(D56=0,"--",(B56*6)/D56)</f>
        <v>33.599999999999994</v>
      </c>
      <c r="I56" s="1">
        <f>IF(D56=0,"--",E56/D56)</f>
        <v>30.5</v>
      </c>
      <c r="J56" s="3" t="s">
        <v>241</v>
      </c>
    </row>
    <row r="57" spans="1:10" x14ac:dyDescent="0.15">
      <c r="A57">
        <v>2016</v>
      </c>
      <c r="B57" s="22">
        <v>2</v>
      </c>
      <c r="C57" s="22">
        <v>0</v>
      </c>
      <c r="D57" s="22">
        <v>0</v>
      </c>
      <c r="E57" s="22">
        <v>23</v>
      </c>
      <c r="F57" s="22">
        <v>0</v>
      </c>
      <c r="G57" s="10">
        <f>IF(ISERROR(E57/B57),"N/A",E57/B57)</f>
        <v>11.5</v>
      </c>
      <c r="H57" s="10" t="str">
        <f>IF(ISERROR((B57*6)/D57),"N/A",(B57*6)/D57)</f>
        <v>N/A</v>
      </c>
      <c r="I57" s="10" t="str">
        <f>IF(ISERROR(E57/D57),"N/A",E57/D57)</f>
        <v>N/A</v>
      </c>
      <c r="J57" s="3" t="s">
        <v>169</v>
      </c>
    </row>
    <row r="58" spans="1:10" x14ac:dyDescent="0.15">
      <c r="B58"/>
      <c r="C58"/>
      <c r="D58"/>
      <c r="E58"/>
      <c r="F58"/>
      <c r="G58" s="1"/>
      <c r="H58" s="1"/>
      <c r="I58" s="1"/>
      <c r="J58" s="3"/>
    </row>
    <row r="59" spans="1:10" x14ac:dyDescent="0.15">
      <c r="A59" t="s">
        <v>55</v>
      </c>
      <c r="B59">
        <f>SUM(B46:B58)</f>
        <v>219.7</v>
      </c>
      <c r="C59">
        <f>SUM(C46:C58)</f>
        <v>28</v>
      </c>
      <c r="D59">
        <f>SUM(D46:D58)</f>
        <v>45</v>
      </c>
      <c r="E59">
        <f>SUM(E46:E58)</f>
        <v>1004</v>
      </c>
      <c r="F59">
        <f>SUM(F46:F58)</f>
        <v>1</v>
      </c>
      <c r="G59" s="1">
        <f>E59/B59</f>
        <v>4.569868001820665</v>
      </c>
      <c r="H59" s="1">
        <f>(B59*6)/D59</f>
        <v>29.293333333333329</v>
      </c>
      <c r="I59" s="1">
        <f>E59/D59</f>
        <v>22.31111111111111</v>
      </c>
      <c r="J59" s="3" t="s">
        <v>177</v>
      </c>
    </row>
  </sheetData>
  <phoneticPr fontId="3" type="noConversion"/>
  <hyperlinks>
    <hyperlink ref="A1" location="'Overall ave'!A1" display="(back to front sheet)" xr:uid="{00000000-0004-0000-0700-000000000000}"/>
  </hyperlinks>
  <pageMargins left="0.75" right="0.75" top="1" bottom="1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C16D-4851-0745-8C4B-ED9022FED8AD}">
  <dimension ref="A1:L19"/>
  <sheetViews>
    <sheetView zoomScale="125" zoomScaleNormal="125" workbookViewId="0"/>
  </sheetViews>
  <sheetFormatPr defaultColWidth="10.78515625" defaultRowHeight="12.75" x14ac:dyDescent="0.15"/>
  <sheetData>
    <row r="1" spans="1:12" x14ac:dyDescent="0.15">
      <c r="A1" s="19" t="s">
        <v>164</v>
      </c>
      <c r="C1" s="63" t="s">
        <v>380</v>
      </c>
    </row>
    <row r="2" spans="1:12" x14ac:dyDescent="0.15">
      <c r="A2" s="5" t="s">
        <v>378</v>
      </c>
      <c r="B2" s="5" t="s">
        <v>379</v>
      </c>
      <c r="E2" s="9"/>
      <c r="F2" s="9"/>
      <c r="G2" s="9"/>
      <c r="H2" s="9"/>
    </row>
    <row r="3" spans="1:12" x14ac:dyDescent="0.15">
      <c r="A3" s="5" t="s">
        <v>108</v>
      </c>
      <c r="B3" s="15"/>
      <c r="D3" s="9"/>
      <c r="E3" s="9"/>
      <c r="F3" s="9"/>
      <c r="G3" s="9"/>
      <c r="H3" s="9"/>
    </row>
    <row r="4" spans="1:12" hidden="1" x14ac:dyDescent="0.15">
      <c r="A4" s="9">
        <f>COUNTA(A8:A10)</f>
        <v>2</v>
      </c>
      <c r="B4" s="9">
        <v>2</v>
      </c>
      <c r="C4" s="9">
        <v>3</v>
      </c>
      <c r="D4" s="9">
        <v>10</v>
      </c>
      <c r="E4" s="9">
        <v>11</v>
      </c>
      <c r="F4" s="9">
        <v>4</v>
      </c>
      <c r="G4" s="9">
        <v>6</v>
      </c>
      <c r="H4" s="9">
        <v>7</v>
      </c>
      <c r="J4" s="9">
        <v>5</v>
      </c>
      <c r="L4" s="9">
        <v>7</v>
      </c>
    </row>
    <row r="5" spans="1:12" hidden="1" x14ac:dyDescent="0.15">
      <c r="A5">
        <f>COUNTA(A16:A18)</f>
        <v>2</v>
      </c>
      <c r="B5" s="9">
        <v>12</v>
      </c>
      <c r="C5" s="9">
        <v>14</v>
      </c>
      <c r="D5" s="9">
        <v>13</v>
      </c>
      <c r="E5" s="9">
        <v>15</v>
      </c>
      <c r="F5" s="9">
        <v>16</v>
      </c>
      <c r="G5" s="9"/>
      <c r="H5" s="9"/>
      <c r="J5">
        <v>15</v>
      </c>
      <c r="L5" s="9"/>
    </row>
    <row r="6" spans="1:12" x14ac:dyDescent="0.15">
      <c r="B6" s="9"/>
      <c r="C6" s="9"/>
      <c r="D6" s="9"/>
      <c r="E6" s="9"/>
      <c r="F6" s="9"/>
      <c r="G6" s="9"/>
      <c r="H6" s="9"/>
      <c r="L6" s="9"/>
    </row>
    <row r="7" spans="1:12" x14ac:dyDescent="0.15">
      <c r="A7" t="s">
        <v>99</v>
      </c>
      <c r="B7" s="9" t="s">
        <v>140</v>
      </c>
      <c r="C7" s="9" t="s">
        <v>141</v>
      </c>
      <c r="D7" s="9" t="s">
        <v>26</v>
      </c>
      <c r="E7" s="9" t="s">
        <v>264</v>
      </c>
      <c r="F7" s="9" t="s">
        <v>34</v>
      </c>
      <c r="G7" s="9" t="s">
        <v>22</v>
      </c>
      <c r="H7" s="9" t="s">
        <v>35</v>
      </c>
      <c r="I7" s="9" t="s">
        <v>114</v>
      </c>
      <c r="J7" s="9" t="s">
        <v>196</v>
      </c>
      <c r="K7" s="9" t="s">
        <v>262</v>
      </c>
      <c r="L7" s="9" t="s">
        <v>275</v>
      </c>
    </row>
    <row r="8" spans="1:12" x14ac:dyDescent="0.15">
      <c r="A8">
        <v>2017</v>
      </c>
      <c r="B8" s="22">
        <v>7</v>
      </c>
      <c r="C8" s="22">
        <v>4</v>
      </c>
      <c r="D8" s="22">
        <v>0</v>
      </c>
      <c r="E8" s="22">
        <v>3</v>
      </c>
      <c r="F8" s="22">
        <v>1</v>
      </c>
      <c r="G8" s="22">
        <v>0</v>
      </c>
      <c r="H8" s="22">
        <v>0</v>
      </c>
      <c r="I8" s="50">
        <v>7.666666666666667</v>
      </c>
      <c r="J8" s="22">
        <v>1</v>
      </c>
      <c r="L8" s="22">
        <v>0</v>
      </c>
    </row>
    <row r="9" spans="1:12" x14ac:dyDescent="0.15">
      <c r="A9">
        <v>2018</v>
      </c>
      <c r="B9" s="22">
        <v>6</v>
      </c>
      <c r="C9" s="22">
        <v>6</v>
      </c>
      <c r="D9" s="22">
        <v>1</v>
      </c>
      <c r="E9" s="22">
        <v>1</v>
      </c>
      <c r="F9" s="22">
        <v>54</v>
      </c>
      <c r="G9" s="22">
        <v>0</v>
      </c>
      <c r="H9" s="22">
        <v>0</v>
      </c>
      <c r="I9" s="50">
        <f>IF(C9-D9=0,"--",F9/(C9-D9))</f>
        <v>10.8</v>
      </c>
      <c r="J9" s="22">
        <v>44</v>
      </c>
      <c r="L9" s="22">
        <v>0</v>
      </c>
    </row>
    <row r="10" spans="1:12" x14ac:dyDescent="0.15">
      <c r="B10" s="9"/>
      <c r="C10" s="9"/>
      <c r="D10" s="9"/>
      <c r="E10" s="9"/>
      <c r="F10" s="9"/>
      <c r="G10" s="9"/>
      <c r="H10" s="9"/>
      <c r="I10" s="9"/>
    </row>
    <row r="11" spans="1:12" x14ac:dyDescent="0.15">
      <c r="A11" t="s">
        <v>142</v>
      </c>
      <c r="B11" s="9">
        <f t="shared" ref="B11:H11" si="0">SUM(B8:B10)</f>
        <v>13</v>
      </c>
      <c r="C11" s="9">
        <f t="shared" si="0"/>
        <v>10</v>
      </c>
      <c r="D11" s="9">
        <f t="shared" si="0"/>
        <v>1</v>
      </c>
      <c r="E11" s="9">
        <f t="shared" si="0"/>
        <v>4</v>
      </c>
      <c r="F11" s="9">
        <f t="shared" si="0"/>
        <v>55</v>
      </c>
      <c r="G11" s="9">
        <f t="shared" si="0"/>
        <v>0</v>
      </c>
      <c r="H11" s="9">
        <f t="shared" si="0"/>
        <v>0</v>
      </c>
      <c r="I11" s="1">
        <f>IF(ISERROR(F11/(C11-D11)),"",ROUND(F11/(C11-D11),3))</f>
        <v>6.1109999999999998</v>
      </c>
      <c r="J11">
        <f>MAX(J8:J10)</f>
        <v>44</v>
      </c>
      <c r="K11" t="str">
        <f>IF(INDEX(K8:K10,MATCH(J11,J8:J10,0),)=0,"",INDEX(K8:K10,MATCH(J11,J8:J10,0),))</f>
        <v/>
      </c>
      <c r="L11" s="9">
        <f>SUM(L8:L10)</f>
        <v>0</v>
      </c>
    </row>
    <row r="13" spans="1:12" x14ac:dyDescent="0.15">
      <c r="G13" s="9"/>
      <c r="H13" s="9"/>
    </row>
    <row r="14" spans="1:12" x14ac:dyDescent="0.15">
      <c r="A14" s="57" t="s">
        <v>118</v>
      </c>
      <c r="F14" s="2"/>
      <c r="H14" s="1"/>
      <c r="I14" s="1"/>
      <c r="J14" s="1"/>
    </row>
    <row r="15" spans="1:12" x14ac:dyDescent="0.15">
      <c r="A15" s="25" t="s">
        <v>99</v>
      </c>
      <c r="B15" t="s">
        <v>112</v>
      </c>
      <c r="C15" t="s">
        <v>59</v>
      </c>
      <c r="D15" t="s">
        <v>111</v>
      </c>
      <c r="E15" t="s">
        <v>34</v>
      </c>
      <c r="F15" t="s">
        <v>62</v>
      </c>
      <c r="G15" s="1" t="s">
        <v>115</v>
      </c>
      <c r="H15" s="1" t="s">
        <v>113</v>
      </c>
      <c r="I15" s="1" t="s">
        <v>114</v>
      </c>
      <c r="J15" s="14" t="s">
        <v>61</v>
      </c>
    </row>
    <row r="16" spans="1:12" x14ac:dyDescent="0.15">
      <c r="A16">
        <v>2017</v>
      </c>
      <c r="B16" s="22">
        <v>4.2</v>
      </c>
      <c r="C16" s="22">
        <v>0</v>
      </c>
      <c r="D16" s="22">
        <v>2</v>
      </c>
      <c r="E16" s="22">
        <v>23</v>
      </c>
      <c r="F16" s="22">
        <v>0</v>
      </c>
      <c r="G16" s="4">
        <v>4.72</v>
      </c>
      <c r="H16" s="4">
        <v>37.5</v>
      </c>
      <c r="I16" s="4">
        <v>29.5</v>
      </c>
      <c r="J16" s="49" t="s">
        <v>187</v>
      </c>
    </row>
    <row r="17" spans="1:10" x14ac:dyDescent="0.15">
      <c r="A17">
        <v>2018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" t="str">
        <f>IF(ISERROR(E17/B17),"N/A",E17/B17)</f>
        <v>N/A</v>
      </c>
      <c r="H17" s="4" t="str">
        <f>IF(ISERROR((B17*6)/D17),"N/A",(B17*6)/D17)</f>
        <v>N/A</v>
      </c>
      <c r="I17" s="4" t="str">
        <f t="shared" ref="I17" si="1">IF(ISERROR(E17/D17),"N/A",E17/D17)</f>
        <v>N/A</v>
      </c>
      <c r="J17" s="49" t="s">
        <v>405</v>
      </c>
    </row>
    <row r="18" spans="1:10" x14ac:dyDescent="0.15">
      <c r="B18" s="9"/>
      <c r="C18" s="9"/>
      <c r="D18" s="9"/>
      <c r="E18" s="9"/>
      <c r="F18" s="9"/>
      <c r="G18" s="9"/>
      <c r="H18" s="10"/>
    </row>
    <row r="19" spans="1:10" x14ac:dyDescent="0.15">
      <c r="A19" t="s">
        <v>55</v>
      </c>
      <c r="B19" s="34">
        <f>SUM(B16:B18)</f>
        <v>4.2</v>
      </c>
      <c r="C19" s="9">
        <f>SUM(C16:C18)</f>
        <v>0</v>
      </c>
      <c r="D19" s="9">
        <f>SUM(D16:D18)</f>
        <v>2</v>
      </c>
      <c r="E19" s="9">
        <f>SUM(E16:E18)</f>
        <v>23</v>
      </c>
      <c r="F19" s="9">
        <f>SUM(F16:F18)</f>
        <v>0</v>
      </c>
      <c r="G19" s="4">
        <f>IF(ISERROR(E19/B19),"--",E19/B19)</f>
        <v>5.4761904761904763</v>
      </c>
      <c r="H19" s="4">
        <f t="shared" ref="H19" si="2">IF(D19=0,"--",(B19*6)/D19)</f>
        <v>12.600000000000001</v>
      </c>
      <c r="I19" s="4">
        <f t="shared" ref="I19" si="3">IF(D19=0,"--",E19/D19)</f>
        <v>11.5</v>
      </c>
      <c r="J19" s="3" t="s">
        <v>363</v>
      </c>
    </row>
  </sheetData>
  <hyperlinks>
    <hyperlink ref="A1" location="'Overall ave'!A1" display="(back to front sheet)" xr:uid="{301AAEBB-6EC1-AA46-9A68-423C0C835E3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</vt:i4>
      </vt:variant>
    </vt:vector>
  </HeadingPairs>
  <TitlesOfParts>
    <vt:vector size="48" baseType="lpstr">
      <vt:lpstr>Overall ave</vt:lpstr>
      <vt:lpstr>Season summary</vt:lpstr>
      <vt:lpstr>Best Perf</vt:lpstr>
      <vt:lpstr>Ahearne C</vt:lpstr>
      <vt:lpstr>Akers V</vt:lpstr>
      <vt:lpstr>Anders M</vt:lpstr>
      <vt:lpstr>Barnard A</vt:lpstr>
      <vt:lpstr>Barr S</vt:lpstr>
      <vt:lpstr>Bingham J</vt:lpstr>
      <vt:lpstr>Booth R</vt:lpstr>
      <vt:lpstr>Bowler T</vt:lpstr>
      <vt:lpstr>Carsberg T</vt:lpstr>
      <vt:lpstr>Dawson N</vt:lpstr>
      <vt:lpstr>Drever A</vt:lpstr>
      <vt:lpstr>Elburn A</vt:lpstr>
      <vt:lpstr>Gallant B</vt:lpstr>
      <vt:lpstr>Gallant G</vt:lpstr>
      <vt:lpstr>Gallant J</vt:lpstr>
      <vt:lpstr>Gilbert J</vt:lpstr>
      <vt:lpstr>Gilbert S</vt:lpstr>
      <vt:lpstr>Goff J</vt:lpstr>
      <vt:lpstr>Goodlife M</vt:lpstr>
      <vt:lpstr>Hawkins C</vt:lpstr>
      <vt:lpstr>Holland R</vt:lpstr>
      <vt:lpstr>Hutchings G</vt:lpstr>
      <vt:lpstr>Matthews C</vt:lpstr>
      <vt:lpstr>Matthews K</vt:lpstr>
      <vt:lpstr>Mimmack C</vt:lpstr>
      <vt:lpstr>Morgan-S B</vt:lpstr>
      <vt:lpstr>Ross J</vt:lpstr>
      <vt:lpstr>Russell T</vt:lpstr>
      <vt:lpstr>Scholes P</vt:lpstr>
      <vt:lpstr>Scholes S</vt:lpstr>
      <vt:lpstr>Scott D</vt:lpstr>
      <vt:lpstr>Silk R</vt:lpstr>
      <vt:lpstr>Sims A</vt:lpstr>
      <vt:lpstr>Slemming W</vt:lpstr>
      <vt:lpstr>Stevens P</vt:lpstr>
      <vt:lpstr>Sutcliffe P</vt:lpstr>
      <vt:lpstr>Taylor P</vt:lpstr>
      <vt:lpstr>Wood C</vt:lpstr>
      <vt:lpstr>Stevens J</vt:lpstr>
      <vt:lpstr>Gomez M</vt:lpstr>
      <vt:lpstr>Hindley C</vt:lpstr>
      <vt:lpstr>Gould P</vt:lpstr>
      <vt:lpstr>Harris N</vt:lpstr>
      <vt:lpstr>Matthews C!Print_Area</vt:lpstr>
      <vt:lpstr>scott_d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Stuart Gilbert</cp:lastModifiedBy>
  <cp:lastPrinted>2019-11-09T18:13:27Z</cp:lastPrinted>
  <dcterms:created xsi:type="dcterms:W3CDTF">1996-10-14T23:33:28Z</dcterms:created>
  <dcterms:modified xsi:type="dcterms:W3CDTF">2019-12-20T13:13:26Z</dcterms:modified>
  <cp:category/>
</cp:coreProperties>
</file>